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anygiguere/Library/Mobile Documents/com~apple~CloudDocs/Documents/landsurveyorsspreadsheets/"/>
    </mc:Choice>
  </mc:AlternateContent>
  <xr:revisionPtr revIDLastSave="0" documentId="13_ncr:1_{31F966A3-C22C-664C-8869-5870C0D866E2}" xr6:coauthVersionLast="47" xr6:coauthVersionMax="47" xr10:uidLastSave="{00000000-0000-0000-0000-000000000000}"/>
  <workbookProtection workbookAlgorithmName="SHA-512" workbookHashValue="zPEpjkpwwwftBSjyN7KKmrbkpJJe6SjgRXZ76qn3yj1TjVYVmwUgzDUyt8xDax4NqJfBARmPuF+MLDstbrGIPw==" workbookSaltValue="Tql1nGkOVS7+UbS/khrR3A==" workbookSpinCount="100000" lockStructure="1"/>
  <bookViews>
    <workbookView xWindow="0" yWindow="500" windowWidth="33600" windowHeight="18800" tabRatio="500" xr2:uid="{00000000-000D-0000-FFFF-FFFF00000000}"/>
  </bookViews>
  <sheets>
    <sheet name="INFO" sheetId="4" r:id="rId1"/>
    <sheet name="XY1" sheetId="1" r:id="rId2"/>
    <sheet name="XY2" sheetId="3" r:id="rId3"/>
    <sheet name="XYZ" sheetId="5" r:id="rId4"/>
    <sheet name="CALCUL-XY" sheetId="2" state="hidden" r:id="rId5"/>
    <sheet name="CALCUL-XYZ" sheetId="9" state="hidden" r:id="rId6"/>
    <sheet name="RAPPORT-XYZ" sheetId="8" state="hidden" r:id="rId7"/>
  </sheets>
  <definedNames>
    <definedName name="ANGLE">'CALCUL-XY'!$A$12</definedName>
    <definedName name="ANGLEC">'CALCUL-XYZ'!$BP$1</definedName>
    <definedName name="ANTI">'CALCUL-XY'!$E$4</definedName>
    <definedName name="ANTIC">'RAPPORT-XYZ'!$C$3</definedName>
    <definedName name="ARRIERE">'CALCUL-XY'!$E$7</definedName>
    <definedName name="AVANT">'CALCUL-XY'!$E$8</definedName>
    <definedName name="CERCLE">'CALCUL-XY'!$A$6</definedName>
    <definedName name="CHEMINEMENT">'XY1'!$F$9</definedName>
    <definedName name="CHEMINEMENTC">XYZ!$F$8</definedName>
    <definedName name="CODE1">'CALCUL-XY'!$I$6</definedName>
    <definedName name="CODE2">'CALCUL-XY'!$I$7</definedName>
    <definedName name="CODE3">'CALCUL-XY'!$I$8</definedName>
    <definedName name="COMPASS">'CALCUL-XY'!$E$5</definedName>
    <definedName name="ECHELLE">'XY1'!$F$11</definedName>
    <definedName name="ECHELLE2">'XY2'!$F$11</definedName>
    <definedName name="ECHELLE3">XYZ!$F$11</definedName>
    <definedName name="EN">'CALCUL-XY'!$D$1</definedName>
    <definedName name="EST">'CALCUL-XY'!$A$3</definedName>
    <definedName name="EXTERIEUR">'CALCUL-XY'!$A$11</definedName>
    <definedName name="FERMETURE">'CALCUL-XY'!$O$122</definedName>
    <definedName name="FERMETUREB">'CALCUL-XY'!$Y$122</definedName>
    <definedName name="FRAN">'CALCUL-XY'!$C$1</definedName>
    <definedName name="HORAIRE">'CALCUL-XY'!$E$3</definedName>
    <definedName name="HORAIREC">'RAPPORT-XYZ'!$C$2</definedName>
    <definedName name="INTERIEUR">'CALCUL-XY'!$A$10</definedName>
    <definedName name="LANGUE">INFO!$I$11</definedName>
    <definedName name="LAST">'RAPPORT-XYZ'!$E$33</definedName>
    <definedName name="LAST1">'CALCUL-XY'!$BM$120</definedName>
    <definedName name="METHODE">'XY1'!$F$10</definedName>
    <definedName name="METHODE2">'XY2'!$F$10</definedName>
    <definedName name="N">'CALCUL-XY'!$A$7</definedName>
    <definedName name="NA">'CALCUL-XY'!$A$8</definedName>
    <definedName name="NB">'CALCUL-XY'!$A$7</definedName>
    <definedName name="NC">'RAPPORT-XYZ'!$A$1</definedName>
    <definedName name="NORD">'CALCUL-XY'!$A$2</definedName>
    <definedName name="NUN">'CALCUL-XY'!$A$9</definedName>
    <definedName name="OUEST">'CALCUL-XY'!$A$5</definedName>
    <definedName name="OUI">'RAPPORT-XYZ'!$C$4</definedName>
    <definedName name="OVER">'CALCUL-XY'!$A$15</definedName>
    <definedName name="SUD">'CALCUL-XY'!$A$4</definedName>
    <definedName name="SUMA">'CALCUL-XY'!$U$120</definedName>
    <definedName name="TRANSIT">'CALCUL-XY'!$E$6</definedName>
    <definedName name="VISEE">'XY2'!$F$9</definedName>
    <definedName name="X">'XY1'!$F$12</definedName>
    <definedName name="XA">'XY2'!$F$12</definedName>
    <definedName name="XB">'XY2'!$F$14</definedName>
    <definedName name="XC">XYZ!$F$16</definedName>
    <definedName name="Y">'XY1'!$F$13</definedName>
    <definedName name="YA">'XY2'!$F$13</definedName>
    <definedName name="YB">'XY2'!$F$15</definedName>
    <definedName name="YC">XYZ!$F$17</definedName>
    <definedName name="ZC">XYZ!$F$18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2" l="1"/>
  <c r="H5" i="2" s="1"/>
  <c r="F6" i="5" s="1"/>
  <c r="E15" i="2"/>
  <c r="E10" i="3" s="1"/>
  <c r="A2" i="9"/>
  <c r="F2" i="9"/>
  <c r="A3" i="9"/>
  <c r="F3" i="9"/>
  <c r="A4" i="9"/>
  <c r="F4" i="9"/>
  <c r="A5" i="9"/>
  <c r="F5" i="9"/>
  <c r="A1" i="9"/>
  <c r="F1" i="9"/>
  <c r="A6" i="9"/>
  <c r="K6" i="9" s="1"/>
  <c r="F6" i="9"/>
  <c r="A7" i="9"/>
  <c r="K7" i="9" s="1"/>
  <c r="F7" i="9"/>
  <c r="A8" i="9"/>
  <c r="K8" i="9" s="1"/>
  <c r="F8" i="9"/>
  <c r="A9" i="9"/>
  <c r="F9" i="9"/>
  <c r="A10" i="9"/>
  <c r="F10" i="9"/>
  <c r="K10" i="9" s="1"/>
  <c r="A11" i="9"/>
  <c r="F11" i="9"/>
  <c r="K11" i="9" s="1"/>
  <c r="A12" i="9"/>
  <c r="K12" i="9" s="1"/>
  <c r="F12" i="9"/>
  <c r="A13" i="9"/>
  <c r="F13" i="9"/>
  <c r="K13" i="9" s="1"/>
  <c r="A14" i="9"/>
  <c r="F14" i="9"/>
  <c r="K14" i="9" s="1"/>
  <c r="A15" i="9"/>
  <c r="F15" i="9"/>
  <c r="A16" i="9"/>
  <c r="F16" i="9"/>
  <c r="A17" i="9"/>
  <c r="F17" i="9"/>
  <c r="K17" i="9" s="1"/>
  <c r="L17" i="9" s="1"/>
  <c r="A18" i="9"/>
  <c r="F18" i="9"/>
  <c r="A19" i="9"/>
  <c r="F19" i="9"/>
  <c r="A20" i="9"/>
  <c r="K20" i="9" s="1"/>
  <c r="L20" i="9" s="1"/>
  <c r="F20" i="9"/>
  <c r="A21" i="9"/>
  <c r="F21" i="9"/>
  <c r="A22" i="9"/>
  <c r="F22" i="9"/>
  <c r="A23" i="9"/>
  <c r="F23" i="9"/>
  <c r="A24" i="9"/>
  <c r="K24" i="9" s="1"/>
  <c r="L24" i="9" s="1"/>
  <c r="F24" i="9"/>
  <c r="A25" i="9"/>
  <c r="F25" i="9"/>
  <c r="A26" i="9"/>
  <c r="K26" i="9" s="1"/>
  <c r="L26" i="9" s="1"/>
  <c r="F26" i="9"/>
  <c r="A27" i="9"/>
  <c r="F27" i="9"/>
  <c r="A28" i="9"/>
  <c r="F28" i="9"/>
  <c r="A29" i="9"/>
  <c r="K29" i="9" s="1"/>
  <c r="L29" i="9" s="1"/>
  <c r="F29" i="9"/>
  <c r="A30" i="9"/>
  <c r="K30" i="9" s="1"/>
  <c r="L30" i="9" s="1"/>
  <c r="F30" i="9"/>
  <c r="A31" i="9"/>
  <c r="F31" i="9"/>
  <c r="A32" i="9"/>
  <c r="F32" i="9"/>
  <c r="K32" i="9"/>
  <c r="L32" i="9" s="1"/>
  <c r="A33" i="9"/>
  <c r="F33" i="9"/>
  <c r="A34" i="9"/>
  <c r="F34" i="9"/>
  <c r="A35" i="9"/>
  <c r="K35" i="9" s="1"/>
  <c r="L35" i="9" s="1"/>
  <c r="F35" i="9"/>
  <c r="A36" i="9"/>
  <c r="F36" i="9"/>
  <c r="A37" i="9"/>
  <c r="F37" i="9"/>
  <c r="A38" i="9"/>
  <c r="F38" i="9"/>
  <c r="A39" i="9"/>
  <c r="F39" i="9"/>
  <c r="A40" i="9"/>
  <c r="F40" i="9"/>
  <c r="K40" i="9" s="1"/>
  <c r="L40" i="9" s="1"/>
  <c r="A41" i="9"/>
  <c r="F41" i="9"/>
  <c r="A42" i="9"/>
  <c r="F42" i="9"/>
  <c r="A43" i="9"/>
  <c r="F43" i="9"/>
  <c r="A44" i="9"/>
  <c r="F44" i="9"/>
  <c r="A45" i="9"/>
  <c r="F45" i="9"/>
  <c r="A46" i="9"/>
  <c r="F46" i="9"/>
  <c r="A47" i="9"/>
  <c r="F47" i="9"/>
  <c r="A48" i="9"/>
  <c r="F48" i="9"/>
  <c r="K48" i="9"/>
  <c r="L48" i="9" s="1"/>
  <c r="A49" i="9"/>
  <c r="F49" i="9"/>
  <c r="A50" i="9"/>
  <c r="K50" i="9" s="1"/>
  <c r="L50" i="9" s="1"/>
  <c r="F50" i="9"/>
  <c r="A51" i="9"/>
  <c r="F51" i="9"/>
  <c r="A52" i="9"/>
  <c r="F52" i="9"/>
  <c r="K52" i="9" s="1"/>
  <c r="L52" i="9" s="1"/>
  <c r="A53" i="9"/>
  <c r="K53" i="9" s="1"/>
  <c r="L53" i="9" s="1"/>
  <c r="F53" i="9"/>
  <c r="A54" i="9"/>
  <c r="K54" i="9" s="1"/>
  <c r="L54" i="9" s="1"/>
  <c r="F54" i="9"/>
  <c r="A55" i="9"/>
  <c r="F55" i="9"/>
  <c r="A56" i="9"/>
  <c r="F56" i="9"/>
  <c r="K56" i="9"/>
  <c r="L56" i="9" s="1"/>
  <c r="A57" i="9"/>
  <c r="F57" i="9"/>
  <c r="A58" i="9"/>
  <c r="F58" i="9"/>
  <c r="A59" i="9"/>
  <c r="K59" i="9" s="1"/>
  <c r="L59" i="9" s="1"/>
  <c r="F59" i="9"/>
  <c r="A60" i="9"/>
  <c r="K60" i="9" s="1"/>
  <c r="L60" i="9" s="1"/>
  <c r="F60" i="9"/>
  <c r="A61" i="9"/>
  <c r="F61" i="9"/>
  <c r="A62" i="9"/>
  <c r="K62" i="9" s="1"/>
  <c r="L62" i="9" s="1"/>
  <c r="F62" i="9"/>
  <c r="A63" i="9"/>
  <c r="F63" i="9"/>
  <c r="A64" i="9"/>
  <c r="K64" i="9" s="1"/>
  <c r="L64" i="9" s="1"/>
  <c r="F64" i="9"/>
  <c r="A65" i="9"/>
  <c r="F65" i="9"/>
  <c r="A66" i="9"/>
  <c r="F66" i="9"/>
  <c r="A67" i="9"/>
  <c r="K67" i="9" s="1"/>
  <c r="L67" i="9" s="1"/>
  <c r="F67" i="9"/>
  <c r="A68" i="9"/>
  <c r="K68" i="9" s="1"/>
  <c r="L68" i="9" s="1"/>
  <c r="F68" i="9"/>
  <c r="A69" i="9"/>
  <c r="F69" i="9"/>
  <c r="A70" i="9"/>
  <c r="K70" i="9" s="1"/>
  <c r="L70" i="9" s="1"/>
  <c r="F70" i="9"/>
  <c r="A71" i="9"/>
  <c r="F71" i="9"/>
  <c r="A72" i="9"/>
  <c r="F72" i="9"/>
  <c r="K72" i="9" s="1"/>
  <c r="L72" i="9" s="1"/>
  <c r="A73" i="9"/>
  <c r="F73" i="9"/>
  <c r="A74" i="9"/>
  <c r="F74" i="9"/>
  <c r="A75" i="9"/>
  <c r="F75" i="9"/>
  <c r="A76" i="9"/>
  <c r="F76" i="9"/>
  <c r="K76" i="9"/>
  <c r="L76" i="9" s="1"/>
  <c r="A77" i="9"/>
  <c r="K77" i="9" s="1"/>
  <c r="L77" i="9" s="1"/>
  <c r="F77" i="9"/>
  <c r="A78" i="9"/>
  <c r="K78" i="9" s="1"/>
  <c r="L78" i="9" s="1"/>
  <c r="F78" i="9"/>
  <c r="A79" i="9"/>
  <c r="F79" i="9"/>
  <c r="A80" i="9"/>
  <c r="F80" i="9"/>
  <c r="K80" i="9"/>
  <c r="L80" i="9" s="1"/>
  <c r="A81" i="9"/>
  <c r="F81" i="9"/>
  <c r="A82" i="9"/>
  <c r="F82" i="9"/>
  <c r="A83" i="9"/>
  <c r="K83" i="9" s="1"/>
  <c r="L83" i="9" s="1"/>
  <c r="F83" i="9"/>
  <c r="A84" i="9"/>
  <c r="K84" i="9" s="1"/>
  <c r="L84" i="9" s="1"/>
  <c r="F84" i="9"/>
  <c r="A85" i="9"/>
  <c r="K85" i="9" s="1"/>
  <c r="L85" i="9" s="1"/>
  <c r="F85" i="9"/>
  <c r="A86" i="9"/>
  <c r="F86" i="9"/>
  <c r="A87" i="9"/>
  <c r="F87" i="9"/>
  <c r="A88" i="9"/>
  <c r="F88" i="9"/>
  <c r="K88" i="9"/>
  <c r="L88" i="9" s="1"/>
  <c r="A89" i="9"/>
  <c r="F89" i="9"/>
  <c r="A90" i="9"/>
  <c r="K90" i="9" s="1"/>
  <c r="L90" i="9" s="1"/>
  <c r="F90" i="9"/>
  <c r="A91" i="9"/>
  <c r="F91" i="9"/>
  <c r="A92" i="9"/>
  <c r="K92" i="9" s="1"/>
  <c r="L92" i="9" s="1"/>
  <c r="F92" i="9"/>
  <c r="A93" i="9"/>
  <c r="K93" i="9" s="1"/>
  <c r="L93" i="9" s="1"/>
  <c r="F93" i="9"/>
  <c r="A94" i="9"/>
  <c r="F94" i="9"/>
  <c r="A95" i="9"/>
  <c r="F95" i="9"/>
  <c r="A96" i="9"/>
  <c r="F96" i="9"/>
  <c r="K96" i="9"/>
  <c r="L96" i="9" s="1"/>
  <c r="A97" i="9"/>
  <c r="F97" i="9"/>
  <c r="A98" i="9"/>
  <c r="F98" i="9"/>
  <c r="A99" i="9"/>
  <c r="K99" i="9" s="1"/>
  <c r="L99" i="9" s="1"/>
  <c r="F99" i="9"/>
  <c r="A100" i="9"/>
  <c r="F100" i="9"/>
  <c r="K100" i="9" s="1"/>
  <c r="L100" i="9" s="1"/>
  <c r="A101" i="9"/>
  <c r="K101" i="9" s="1"/>
  <c r="L101" i="9" s="1"/>
  <c r="F101" i="9"/>
  <c r="A102" i="9"/>
  <c r="K102" i="9" s="1"/>
  <c r="L102" i="9" s="1"/>
  <c r="F102" i="9"/>
  <c r="A103" i="9"/>
  <c r="F103" i="9"/>
  <c r="A104" i="9"/>
  <c r="F104" i="9"/>
  <c r="K104" i="9"/>
  <c r="L104" i="9" s="1"/>
  <c r="A105" i="9"/>
  <c r="F105" i="9"/>
  <c r="A106" i="9"/>
  <c r="K106" i="9" s="1"/>
  <c r="L106" i="9" s="1"/>
  <c r="F106" i="9"/>
  <c r="A107" i="9"/>
  <c r="K107" i="9" s="1"/>
  <c r="L107" i="9" s="1"/>
  <c r="F107" i="9"/>
  <c r="A108" i="9"/>
  <c r="F108" i="9"/>
  <c r="A109" i="9"/>
  <c r="K109" i="9" s="1"/>
  <c r="L109" i="9" s="1"/>
  <c r="F109" i="9"/>
  <c r="A110" i="9"/>
  <c r="F110" i="9"/>
  <c r="A111" i="9"/>
  <c r="F111" i="9"/>
  <c r="A112" i="9"/>
  <c r="F112" i="9"/>
  <c r="K112" i="9"/>
  <c r="L112" i="9" s="1"/>
  <c r="A113" i="9"/>
  <c r="F113" i="9"/>
  <c r="A114" i="9"/>
  <c r="F114" i="9"/>
  <c r="A115" i="9"/>
  <c r="F115" i="9"/>
  <c r="A116" i="9"/>
  <c r="F116" i="9"/>
  <c r="K116" i="9" s="1"/>
  <c r="L116" i="9" s="1"/>
  <c r="A117" i="9"/>
  <c r="K117" i="9" s="1"/>
  <c r="L117" i="9" s="1"/>
  <c r="F117" i="9"/>
  <c r="A118" i="9"/>
  <c r="F118" i="9"/>
  <c r="A119" i="9"/>
  <c r="F119" i="9"/>
  <c r="A120" i="9"/>
  <c r="F120" i="9"/>
  <c r="K120" i="9"/>
  <c r="L120" i="9" s="1"/>
  <c r="A121" i="9"/>
  <c r="F121" i="9"/>
  <c r="A122" i="9"/>
  <c r="F122" i="9"/>
  <c r="A123" i="9"/>
  <c r="K123" i="9" s="1"/>
  <c r="L123" i="9" s="1"/>
  <c r="F123" i="9"/>
  <c r="A124" i="9"/>
  <c r="F124" i="9"/>
  <c r="A125" i="9"/>
  <c r="F125" i="9"/>
  <c r="A126" i="9"/>
  <c r="K126" i="9" s="1"/>
  <c r="L126" i="9" s="1"/>
  <c r="F126" i="9"/>
  <c r="A127" i="9"/>
  <c r="F127" i="9"/>
  <c r="A128" i="9"/>
  <c r="F128" i="9"/>
  <c r="K128" i="9" s="1"/>
  <c r="L128" i="9" s="1"/>
  <c r="A129" i="9"/>
  <c r="F129" i="9"/>
  <c r="A130" i="9"/>
  <c r="F130" i="9"/>
  <c r="A131" i="9"/>
  <c r="K131" i="9" s="1"/>
  <c r="L131" i="9" s="1"/>
  <c r="F131" i="9"/>
  <c r="A132" i="9"/>
  <c r="K132" i="9" s="1"/>
  <c r="L132" i="9" s="1"/>
  <c r="F132" i="9"/>
  <c r="A133" i="9"/>
  <c r="F133" i="9"/>
  <c r="A134" i="9"/>
  <c r="K134" i="9" s="1"/>
  <c r="L134" i="9" s="1"/>
  <c r="F134" i="9"/>
  <c r="A135" i="9"/>
  <c r="F135" i="9"/>
  <c r="A136" i="9"/>
  <c r="K136" i="9" s="1"/>
  <c r="L136" i="9" s="1"/>
  <c r="F136" i="9"/>
  <c r="A137" i="9"/>
  <c r="F137" i="9"/>
  <c r="A138" i="9"/>
  <c r="F138" i="9"/>
  <c r="K138" i="9" s="1"/>
  <c r="L138" i="9" s="1"/>
  <c r="A139" i="9"/>
  <c r="F139" i="9"/>
  <c r="A140" i="9"/>
  <c r="F140" i="9"/>
  <c r="A141" i="9"/>
  <c r="F141" i="9"/>
  <c r="A142" i="9"/>
  <c r="K142" i="9" s="1"/>
  <c r="L142" i="9" s="1"/>
  <c r="F142" i="9"/>
  <c r="A143" i="9"/>
  <c r="F143" i="9"/>
  <c r="A144" i="9"/>
  <c r="F144" i="9"/>
  <c r="K144" i="9" s="1"/>
  <c r="L144" i="9" s="1"/>
  <c r="A145" i="9"/>
  <c r="F145" i="9"/>
  <c r="A146" i="9"/>
  <c r="F146" i="9"/>
  <c r="A147" i="9"/>
  <c r="F147" i="9"/>
  <c r="A148" i="9"/>
  <c r="K148" i="9" s="1"/>
  <c r="L148" i="9" s="1"/>
  <c r="F148" i="9"/>
  <c r="A149" i="9"/>
  <c r="F149" i="9"/>
  <c r="A150" i="9"/>
  <c r="F150" i="9"/>
  <c r="K150" i="9"/>
  <c r="L150" i="9" s="1"/>
  <c r="A151" i="9"/>
  <c r="K151" i="9" s="1"/>
  <c r="L151" i="9" s="1"/>
  <c r="F151" i="9"/>
  <c r="A152" i="9"/>
  <c r="F152" i="9"/>
  <c r="A153" i="9"/>
  <c r="F153" i="9"/>
  <c r="A154" i="9"/>
  <c r="K154" i="9" s="1"/>
  <c r="L154" i="9" s="1"/>
  <c r="F154" i="9"/>
  <c r="A155" i="9"/>
  <c r="K155" i="9" s="1"/>
  <c r="L155" i="9" s="1"/>
  <c r="F155" i="9"/>
  <c r="A156" i="9"/>
  <c r="F156" i="9"/>
  <c r="K156" i="9" s="1"/>
  <c r="L156" i="9" s="1"/>
  <c r="A157" i="9"/>
  <c r="F157" i="9"/>
  <c r="A158" i="9"/>
  <c r="F158" i="9"/>
  <c r="A159" i="9"/>
  <c r="F159" i="9"/>
  <c r="A160" i="9"/>
  <c r="K160" i="9" s="1"/>
  <c r="L160" i="9" s="1"/>
  <c r="F160" i="9"/>
  <c r="A161" i="9"/>
  <c r="F161" i="9"/>
  <c r="A162" i="9"/>
  <c r="K162" i="9" s="1"/>
  <c r="L162" i="9" s="1"/>
  <c r="F162" i="9"/>
  <c r="A163" i="9"/>
  <c r="F163" i="9"/>
  <c r="A164" i="9"/>
  <c r="F164" i="9"/>
  <c r="K164" i="9" s="1"/>
  <c r="L164" i="9" s="1"/>
  <c r="A165" i="9"/>
  <c r="F165" i="9"/>
  <c r="A166" i="9"/>
  <c r="F166" i="9"/>
  <c r="A167" i="9"/>
  <c r="F167" i="9"/>
  <c r="A168" i="9"/>
  <c r="F168" i="9"/>
  <c r="A169" i="9"/>
  <c r="F169" i="9"/>
  <c r="A170" i="9"/>
  <c r="K170" i="9" s="1"/>
  <c r="L170" i="9" s="1"/>
  <c r="F170" i="9"/>
  <c r="A171" i="9"/>
  <c r="F171" i="9"/>
  <c r="A172" i="9"/>
  <c r="F172" i="9"/>
  <c r="K172" i="9"/>
  <c r="L172" i="9" s="1"/>
  <c r="A173" i="9"/>
  <c r="F173" i="9"/>
  <c r="A174" i="9"/>
  <c r="F174" i="9"/>
  <c r="A175" i="9"/>
  <c r="K175" i="9" s="1"/>
  <c r="L175" i="9" s="1"/>
  <c r="F175" i="9"/>
  <c r="A176" i="9"/>
  <c r="F176" i="9"/>
  <c r="A177" i="9"/>
  <c r="F177" i="9"/>
  <c r="A178" i="9"/>
  <c r="F178" i="9"/>
  <c r="A179" i="9"/>
  <c r="F179" i="9"/>
  <c r="A180" i="9"/>
  <c r="F180" i="9"/>
  <c r="A181" i="9"/>
  <c r="F181" i="9"/>
  <c r="A182" i="9"/>
  <c r="F182" i="9"/>
  <c r="A183" i="9"/>
  <c r="F183" i="9"/>
  <c r="A184" i="9"/>
  <c r="F184" i="9"/>
  <c r="A185" i="9"/>
  <c r="F185" i="9"/>
  <c r="A186" i="9"/>
  <c r="F186" i="9"/>
  <c r="A187" i="9"/>
  <c r="F187" i="9"/>
  <c r="A188" i="9"/>
  <c r="F188" i="9"/>
  <c r="A189" i="9"/>
  <c r="F189" i="9"/>
  <c r="A190" i="9"/>
  <c r="F190" i="9"/>
  <c r="A191" i="9"/>
  <c r="F191" i="9"/>
  <c r="A192" i="9"/>
  <c r="F192" i="9"/>
  <c r="A193" i="9"/>
  <c r="F193" i="9"/>
  <c r="A194" i="9"/>
  <c r="F194" i="9"/>
  <c r="A195" i="9"/>
  <c r="F195" i="9"/>
  <c r="A196" i="9"/>
  <c r="F196" i="9"/>
  <c r="A197" i="9"/>
  <c r="F197" i="9"/>
  <c r="A198" i="9"/>
  <c r="F198" i="9"/>
  <c r="A199" i="9"/>
  <c r="F199" i="9"/>
  <c r="A200" i="9"/>
  <c r="F200" i="9"/>
  <c r="C2" i="9"/>
  <c r="C1" i="9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BC1" i="9"/>
  <c r="BD1" i="9" s="1"/>
  <c r="D1" i="9"/>
  <c r="D2" i="9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C3" i="8"/>
  <c r="B5" i="2"/>
  <c r="B6" i="2"/>
  <c r="B7" i="2"/>
  <c r="B8" i="2"/>
  <c r="B9" i="2"/>
  <c r="C4" i="8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E47" i="2"/>
  <c r="S21" i="5" s="1"/>
  <c r="G3" i="8"/>
  <c r="G4" i="8" s="1"/>
  <c r="G5" i="8" s="1"/>
  <c r="G6" i="8" s="1"/>
  <c r="G7" i="8" s="1"/>
  <c r="G8" i="8" s="1"/>
  <c r="G9" i="8" s="1"/>
  <c r="G10" i="8" s="1"/>
  <c r="G11" i="8" s="1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26" i="8" s="1"/>
  <c r="G27" i="8" s="1"/>
  <c r="G28" i="8" s="1"/>
  <c r="G29" i="8" s="1"/>
  <c r="G30" i="8" s="1"/>
  <c r="G31" i="8" s="1"/>
  <c r="G32" i="8" s="1"/>
  <c r="G33" i="8" s="1"/>
  <c r="G34" i="8" s="1"/>
  <c r="G35" i="8" s="1"/>
  <c r="G36" i="8" s="1"/>
  <c r="G37" i="8" s="1"/>
  <c r="G38" i="8" s="1"/>
  <c r="G39" i="8" s="1"/>
  <c r="G40" i="8" s="1"/>
  <c r="G41" i="8" s="1"/>
  <c r="G42" i="8" s="1"/>
  <c r="G43" i="8" s="1"/>
  <c r="G44" i="8" s="1"/>
  <c r="G45" i="8" s="1"/>
  <c r="G46" i="8" s="1"/>
  <c r="G47" i="8" s="1"/>
  <c r="G48" i="8" s="1"/>
  <c r="G49" i="8" s="1"/>
  <c r="G50" i="8" s="1"/>
  <c r="G51" i="8" s="1"/>
  <c r="G52" i="8" s="1"/>
  <c r="G53" i="8" s="1"/>
  <c r="G54" i="8" s="1"/>
  <c r="G55" i="8" s="1"/>
  <c r="G56" i="8" s="1"/>
  <c r="G57" i="8" s="1"/>
  <c r="G58" i="8" s="1"/>
  <c r="G59" i="8" s="1"/>
  <c r="G60" i="8" s="1"/>
  <c r="G61" i="8" s="1"/>
  <c r="G62" i="8" s="1"/>
  <c r="G63" i="8" s="1"/>
  <c r="G64" i="8" s="1"/>
  <c r="G65" i="8" s="1"/>
  <c r="G66" i="8" s="1"/>
  <c r="G67" i="8" s="1"/>
  <c r="G68" i="8" s="1"/>
  <c r="G69" i="8" s="1"/>
  <c r="G70" i="8" s="1"/>
  <c r="G71" i="8" s="1"/>
  <c r="G72" i="8" s="1"/>
  <c r="G73" i="8" s="1"/>
  <c r="G74" i="8" s="1"/>
  <c r="G75" i="8" s="1"/>
  <c r="G76" i="8" s="1"/>
  <c r="G77" i="8" s="1"/>
  <c r="G78" i="8" s="1"/>
  <c r="G79" i="8" s="1"/>
  <c r="G80" i="8" s="1"/>
  <c r="G81" i="8" s="1"/>
  <c r="G82" i="8" s="1"/>
  <c r="G83" i="8" s="1"/>
  <c r="G84" i="8" s="1"/>
  <c r="G85" i="8" s="1"/>
  <c r="G86" i="8" s="1"/>
  <c r="G87" i="8" s="1"/>
  <c r="G88" i="8" s="1"/>
  <c r="G89" i="8" s="1"/>
  <c r="G90" i="8" s="1"/>
  <c r="G91" i="8" s="1"/>
  <c r="G92" i="8" s="1"/>
  <c r="G93" i="8" s="1"/>
  <c r="G94" i="8" s="1"/>
  <c r="G95" i="8" s="1"/>
  <c r="G96" i="8" s="1"/>
  <c r="G97" i="8" s="1"/>
  <c r="G98" i="8" s="1"/>
  <c r="G99" i="8" s="1"/>
  <c r="G100" i="8" s="1"/>
  <c r="G101" i="8" s="1"/>
  <c r="O22" i="2"/>
  <c r="O20" i="2"/>
  <c r="O21" i="2"/>
  <c r="O23" i="2"/>
  <c r="O24" i="2"/>
  <c r="O25" i="2"/>
  <c r="O26" i="2"/>
  <c r="O27" i="2"/>
  <c r="O28" i="2"/>
  <c r="R28" i="2" s="1"/>
  <c r="O29" i="2"/>
  <c r="O30" i="2"/>
  <c r="O31" i="2"/>
  <c r="O32" i="2"/>
  <c r="O33" i="2"/>
  <c r="O34" i="2"/>
  <c r="O35" i="2"/>
  <c r="O36" i="2"/>
  <c r="R36" i="2" s="1"/>
  <c r="O37" i="2"/>
  <c r="O38" i="2"/>
  <c r="O39" i="2"/>
  <c r="O40" i="2"/>
  <c r="O41" i="2"/>
  <c r="O42" i="2"/>
  <c r="O43" i="2"/>
  <c r="O44" i="2"/>
  <c r="R44" i="2" s="1"/>
  <c r="O45" i="2"/>
  <c r="O46" i="2"/>
  <c r="O47" i="2"/>
  <c r="O48" i="2"/>
  <c r="O49" i="2"/>
  <c r="O50" i="2"/>
  <c r="O51" i="2"/>
  <c r="O52" i="2"/>
  <c r="R52" i="2" s="1"/>
  <c r="O53" i="2"/>
  <c r="O54" i="2"/>
  <c r="O55" i="2"/>
  <c r="O56" i="2"/>
  <c r="O57" i="2"/>
  <c r="O58" i="2"/>
  <c r="O59" i="2"/>
  <c r="O60" i="2"/>
  <c r="R60" i="2" s="1"/>
  <c r="O61" i="2"/>
  <c r="O62" i="2"/>
  <c r="O63" i="2"/>
  <c r="O64" i="2"/>
  <c r="O65" i="2"/>
  <c r="O66" i="2"/>
  <c r="O67" i="2"/>
  <c r="O68" i="2"/>
  <c r="R68" i="2" s="1"/>
  <c r="O69" i="2"/>
  <c r="O70" i="2"/>
  <c r="O71" i="2"/>
  <c r="O72" i="2"/>
  <c r="O73" i="2"/>
  <c r="O74" i="2"/>
  <c r="O75" i="2"/>
  <c r="O76" i="2"/>
  <c r="R76" i="2" s="1"/>
  <c r="O77" i="2"/>
  <c r="O78" i="2"/>
  <c r="O79" i="2"/>
  <c r="O80" i="2"/>
  <c r="O81" i="2"/>
  <c r="O82" i="2"/>
  <c r="O83" i="2"/>
  <c r="O84" i="2"/>
  <c r="R84" i="2" s="1"/>
  <c r="O85" i="2"/>
  <c r="O86" i="2"/>
  <c r="O87" i="2"/>
  <c r="O88" i="2"/>
  <c r="O89" i="2"/>
  <c r="O90" i="2"/>
  <c r="O91" i="2"/>
  <c r="O92" i="2"/>
  <c r="R92" i="2" s="1"/>
  <c r="O93" i="2"/>
  <c r="O94" i="2"/>
  <c r="O95" i="2"/>
  <c r="O96" i="2"/>
  <c r="O97" i="2"/>
  <c r="O98" i="2"/>
  <c r="O99" i="2"/>
  <c r="O100" i="2"/>
  <c r="R100" i="2" s="1"/>
  <c r="O101" i="2"/>
  <c r="O102" i="2"/>
  <c r="O103" i="2"/>
  <c r="O104" i="2"/>
  <c r="O105" i="2"/>
  <c r="O106" i="2"/>
  <c r="O107" i="2"/>
  <c r="O108" i="2"/>
  <c r="R108" i="2" s="1"/>
  <c r="O109" i="2"/>
  <c r="O110" i="2"/>
  <c r="O111" i="2"/>
  <c r="O112" i="2"/>
  <c r="O113" i="2"/>
  <c r="O114" i="2"/>
  <c r="O115" i="2"/>
  <c r="O116" i="2"/>
  <c r="R116" i="2" s="1"/>
  <c r="O117" i="2"/>
  <c r="O118" i="2"/>
  <c r="O119" i="2"/>
  <c r="B1" i="2"/>
  <c r="P20" i="2"/>
  <c r="P21" i="2"/>
  <c r="P22" i="2"/>
  <c r="U22" i="2" s="1"/>
  <c r="Z22" i="2" s="1"/>
  <c r="P23" i="2"/>
  <c r="P24" i="2"/>
  <c r="P25" i="2"/>
  <c r="P26" i="2"/>
  <c r="P27" i="2"/>
  <c r="P28" i="2"/>
  <c r="P29" i="2"/>
  <c r="P30" i="2"/>
  <c r="U30" i="2" s="1"/>
  <c r="Z30" i="2" s="1"/>
  <c r="P31" i="2"/>
  <c r="P32" i="2"/>
  <c r="P33" i="2"/>
  <c r="P34" i="2"/>
  <c r="P35" i="2"/>
  <c r="P36" i="2"/>
  <c r="P37" i="2"/>
  <c r="P38" i="2"/>
  <c r="U38" i="2" s="1"/>
  <c r="Z38" i="2" s="1"/>
  <c r="P39" i="2"/>
  <c r="P40" i="2"/>
  <c r="P41" i="2"/>
  <c r="P42" i="2"/>
  <c r="P43" i="2"/>
  <c r="P44" i="2"/>
  <c r="P45" i="2"/>
  <c r="P46" i="2"/>
  <c r="U46" i="2" s="1"/>
  <c r="Z46" i="2" s="1"/>
  <c r="P47" i="2"/>
  <c r="P48" i="2"/>
  <c r="P49" i="2"/>
  <c r="P50" i="2"/>
  <c r="P51" i="2"/>
  <c r="P52" i="2"/>
  <c r="P53" i="2"/>
  <c r="P54" i="2"/>
  <c r="U54" i="2" s="1"/>
  <c r="Z54" i="2" s="1"/>
  <c r="P55" i="2"/>
  <c r="P56" i="2"/>
  <c r="P57" i="2"/>
  <c r="P58" i="2"/>
  <c r="P59" i="2"/>
  <c r="P60" i="2"/>
  <c r="P61" i="2"/>
  <c r="P62" i="2"/>
  <c r="U62" i="2" s="1"/>
  <c r="Z62" i="2" s="1"/>
  <c r="P63" i="2"/>
  <c r="P64" i="2"/>
  <c r="P65" i="2"/>
  <c r="P66" i="2"/>
  <c r="P67" i="2"/>
  <c r="P68" i="2"/>
  <c r="P69" i="2"/>
  <c r="P70" i="2"/>
  <c r="U70" i="2" s="1"/>
  <c r="Z70" i="2" s="1"/>
  <c r="P71" i="2"/>
  <c r="U71" i="2" s="1"/>
  <c r="Z71" i="2" s="1"/>
  <c r="P72" i="2"/>
  <c r="P73" i="2"/>
  <c r="P74" i="2"/>
  <c r="P75" i="2"/>
  <c r="P76" i="2"/>
  <c r="P77" i="2"/>
  <c r="P78" i="2"/>
  <c r="U78" i="2" s="1"/>
  <c r="Z78" i="2" s="1"/>
  <c r="P79" i="2"/>
  <c r="U79" i="2" s="1"/>
  <c r="Z79" i="2" s="1"/>
  <c r="P80" i="2"/>
  <c r="P81" i="2"/>
  <c r="P82" i="2"/>
  <c r="P83" i="2"/>
  <c r="P84" i="2"/>
  <c r="P85" i="2"/>
  <c r="P86" i="2"/>
  <c r="U86" i="2" s="1"/>
  <c r="Z86" i="2" s="1"/>
  <c r="P87" i="2"/>
  <c r="P88" i="2"/>
  <c r="P89" i="2"/>
  <c r="P90" i="2"/>
  <c r="P91" i="2"/>
  <c r="P92" i="2"/>
  <c r="P93" i="2"/>
  <c r="P94" i="2"/>
  <c r="U94" i="2" s="1"/>
  <c r="Z94" i="2" s="1"/>
  <c r="P95" i="2"/>
  <c r="P96" i="2"/>
  <c r="P97" i="2"/>
  <c r="P98" i="2"/>
  <c r="P99" i="2"/>
  <c r="P100" i="2"/>
  <c r="P101" i="2"/>
  <c r="P102" i="2"/>
  <c r="U102" i="2" s="1"/>
  <c r="Z102" i="2" s="1"/>
  <c r="P103" i="2"/>
  <c r="P104" i="2"/>
  <c r="P105" i="2"/>
  <c r="P106" i="2"/>
  <c r="P107" i="2"/>
  <c r="P108" i="2"/>
  <c r="P109" i="2"/>
  <c r="P110" i="2"/>
  <c r="U110" i="2" s="1"/>
  <c r="Z110" i="2" s="1"/>
  <c r="P111" i="2"/>
  <c r="P112" i="2"/>
  <c r="P113" i="2"/>
  <c r="P114" i="2"/>
  <c r="P115" i="2"/>
  <c r="P116" i="2"/>
  <c r="P117" i="2"/>
  <c r="P118" i="2"/>
  <c r="U118" i="2" s="1"/>
  <c r="Z118" i="2" s="1"/>
  <c r="P119" i="2"/>
  <c r="B2" i="2"/>
  <c r="C29" i="8"/>
  <c r="F10" i="5" s="1"/>
  <c r="C28" i="8"/>
  <c r="E10" i="5" s="1"/>
  <c r="C27" i="8"/>
  <c r="E9" i="5" s="1"/>
  <c r="G1" i="9"/>
  <c r="G2" i="9"/>
  <c r="B1" i="9"/>
  <c r="B2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H175" i="9"/>
  <c r="H176" i="9"/>
  <c r="H177" i="9"/>
  <c r="H178" i="9"/>
  <c r="H179" i="9"/>
  <c r="H180" i="9"/>
  <c r="H181" i="9"/>
  <c r="H182" i="9"/>
  <c r="H183" i="9"/>
  <c r="H184" i="9"/>
  <c r="H185" i="9"/>
  <c r="H186" i="9"/>
  <c r="H187" i="9"/>
  <c r="H188" i="9"/>
  <c r="H189" i="9"/>
  <c r="H190" i="9"/>
  <c r="H191" i="9"/>
  <c r="H192" i="9"/>
  <c r="H193" i="9"/>
  <c r="H194" i="9"/>
  <c r="H195" i="9"/>
  <c r="H196" i="9"/>
  <c r="H197" i="9"/>
  <c r="H198" i="9"/>
  <c r="H199" i="9"/>
  <c r="H200" i="9"/>
  <c r="H2" i="9"/>
  <c r="H3" i="9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1" i="9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E59" i="2"/>
  <c r="B67" i="4" s="1"/>
  <c r="B53" i="4"/>
  <c r="B54" i="4"/>
  <c r="B55" i="4"/>
  <c r="B56" i="4"/>
  <c r="B51" i="4"/>
  <c r="B52" i="4"/>
  <c r="B23" i="4"/>
  <c r="B24" i="4"/>
  <c r="B25" i="4"/>
  <c r="B26" i="4"/>
  <c r="B27" i="4"/>
  <c r="B28" i="4"/>
  <c r="B29" i="4"/>
  <c r="B44" i="4"/>
  <c r="B45" i="4"/>
  <c r="B46" i="4"/>
  <c r="B47" i="4"/>
  <c r="B48" i="4"/>
  <c r="B49" i="4"/>
  <c r="B50" i="4"/>
  <c r="C16" i="8"/>
  <c r="C24" i="5" s="1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C20" i="8"/>
  <c r="J24" i="5" s="1"/>
  <c r="C17" i="8"/>
  <c r="F24" i="5" s="1"/>
  <c r="E43" i="2"/>
  <c r="P24" i="5" s="1"/>
  <c r="AF24" i="5"/>
  <c r="C26" i="8"/>
  <c r="AB23" i="5" s="1"/>
  <c r="C25" i="8"/>
  <c r="AE17" i="5" s="1"/>
  <c r="C24" i="8"/>
  <c r="AE16" i="5" s="1"/>
  <c r="C23" i="8"/>
  <c r="Q24" i="5" s="1"/>
  <c r="C22" i="8"/>
  <c r="O24" i="5" s="1"/>
  <c r="C21" i="8"/>
  <c r="L23" i="5" s="1"/>
  <c r="C19" i="8"/>
  <c r="I24" i="5" s="1"/>
  <c r="C18" i="8"/>
  <c r="H24" i="5" s="1"/>
  <c r="C15" i="8"/>
  <c r="B24" i="5" s="1"/>
  <c r="C14" i="8"/>
  <c r="B23" i="5" s="1"/>
  <c r="C13" i="8"/>
  <c r="E18" i="5" s="1"/>
  <c r="C11" i="8"/>
  <c r="E14" i="5" s="1"/>
  <c r="C10" i="8"/>
  <c r="E13" i="5"/>
  <c r="C12" i="8"/>
  <c r="E12" i="5"/>
  <c r="E32" i="2"/>
  <c r="AE15" i="5" s="1"/>
  <c r="E29" i="2"/>
  <c r="AE14" i="5" s="1"/>
  <c r="E39" i="2"/>
  <c r="X21" i="5" s="1"/>
  <c r="E27" i="2"/>
  <c r="Y14" i="5"/>
  <c r="E28" i="2"/>
  <c r="Y15" i="5"/>
  <c r="E35" i="2"/>
  <c r="Z22" i="5" s="1"/>
  <c r="E34" i="2"/>
  <c r="Y22" i="5" s="1"/>
  <c r="E41" i="2"/>
  <c r="X24" i="5" s="1"/>
  <c r="E40" i="2"/>
  <c r="X23" i="5" s="1"/>
  <c r="E22" i="2"/>
  <c r="AC24" i="5" s="1"/>
  <c r="X22" i="5"/>
  <c r="E37" i="2"/>
  <c r="AB13" i="5" s="1"/>
  <c r="E26" i="2"/>
  <c r="X13" i="5"/>
  <c r="E23" i="2"/>
  <c r="N24" i="5" s="1"/>
  <c r="AD24" i="5"/>
  <c r="M24" i="5"/>
  <c r="D24" i="5"/>
  <c r="C8" i="8"/>
  <c r="E21" i="5" s="1"/>
  <c r="C9" i="8"/>
  <c r="E15" i="5" s="1"/>
  <c r="E56" i="2"/>
  <c r="AO24" i="5" s="1"/>
  <c r="DT101" i="9"/>
  <c r="DU101" i="9"/>
  <c r="DT102" i="9"/>
  <c r="DU102" i="9"/>
  <c r="DT103" i="9"/>
  <c r="DU103" i="9"/>
  <c r="DT104" i="9"/>
  <c r="DU104" i="9"/>
  <c r="DT105" i="9"/>
  <c r="DU105" i="9"/>
  <c r="DT106" i="9"/>
  <c r="DU106" i="9"/>
  <c r="DT107" i="9"/>
  <c r="DU107" i="9"/>
  <c r="DT108" i="9"/>
  <c r="DU108" i="9"/>
  <c r="DT109" i="9"/>
  <c r="DU109" i="9"/>
  <c r="DT110" i="9"/>
  <c r="DU110" i="9"/>
  <c r="DT111" i="9"/>
  <c r="DU111" i="9"/>
  <c r="DT112" i="9"/>
  <c r="DU112" i="9"/>
  <c r="DT113" i="9"/>
  <c r="DU113" i="9"/>
  <c r="DT114" i="9"/>
  <c r="DU114" i="9"/>
  <c r="DT115" i="9"/>
  <c r="DU115" i="9"/>
  <c r="DT116" i="9"/>
  <c r="DU116" i="9"/>
  <c r="DT117" i="9"/>
  <c r="DU117" i="9"/>
  <c r="DT118" i="9"/>
  <c r="DU118" i="9"/>
  <c r="DT119" i="9"/>
  <c r="DU119" i="9"/>
  <c r="DT120" i="9"/>
  <c r="DU120" i="9"/>
  <c r="DT121" i="9"/>
  <c r="DU121" i="9"/>
  <c r="DT122" i="9"/>
  <c r="DU122" i="9"/>
  <c r="DT123" i="9"/>
  <c r="DU123" i="9"/>
  <c r="DT124" i="9"/>
  <c r="DU124" i="9"/>
  <c r="DT125" i="9"/>
  <c r="DU125" i="9"/>
  <c r="DT126" i="9"/>
  <c r="DU126" i="9"/>
  <c r="DT127" i="9"/>
  <c r="DU127" i="9"/>
  <c r="DT128" i="9"/>
  <c r="DU128" i="9"/>
  <c r="DT129" i="9"/>
  <c r="DU129" i="9"/>
  <c r="DT130" i="9"/>
  <c r="DU130" i="9"/>
  <c r="DT131" i="9"/>
  <c r="DU131" i="9"/>
  <c r="DT132" i="9"/>
  <c r="DU132" i="9"/>
  <c r="DT133" i="9"/>
  <c r="DU133" i="9"/>
  <c r="DT134" i="9"/>
  <c r="DU134" i="9"/>
  <c r="DT135" i="9"/>
  <c r="DU135" i="9"/>
  <c r="DT136" i="9"/>
  <c r="DU136" i="9"/>
  <c r="DT137" i="9"/>
  <c r="DU137" i="9"/>
  <c r="DT138" i="9"/>
  <c r="DU138" i="9"/>
  <c r="DT139" i="9"/>
  <c r="DU139" i="9"/>
  <c r="DT140" i="9"/>
  <c r="DU140" i="9"/>
  <c r="DT141" i="9"/>
  <c r="DU141" i="9"/>
  <c r="DT142" i="9"/>
  <c r="DU142" i="9"/>
  <c r="DT143" i="9"/>
  <c r="DU143" i="9"/>
  <c r="DT144" i="9"/>
  <c r="DU144" i="9"/>
  <c r="DT145" i="9"/>
  <c r="DU145" i="9"/>
  <c r="DT146" i="9"/>
  <c r="DU146" i="9"/>
  <c r="DT147" i="9"/>
  <c r="DU147" i="9"/>
  <c r="DT148" i="9"/>
  <c r="DU148" i="9"/>
  <c r="DT149" i="9"/>
  <c r="DU149" i="9"/>
  <c r="DT150" i="9"/>
  <c r="DU150" i="9"/>
  <c r="DT151" i="9"/>
  <c r="DU151" i="9"/>
  <c r="DT152" i="9"/>
  <c r="DU152" i="9"/>
  <c r="DT153" i="9"/>
  <c r="DU153" i="9"/>
  <c r="DT154" i="9"/>
  <c r="DU154" i="9"/>
  <c r="DT155" i="9"/>
  <c r="DU155" i="9"/>
  <c r="DT156" i="9"/>
  <c r="DU156" i="9"/>
  <c r="DT157" i="9"/>
  <c r="DU157" i="9"/>
  <c r="DT158" i="9"/>
  <c r="DU158" i="9"/>
  <c r="DT159" i="9"/>
  <c r="DU159" i="9"/>
  <c r="DT160" i="9"/>
  <c r="DU160" i="9"/>
  <c r="DT161" i="9"/>
  <c r="DU161" i="9"/>
  <c r="DT162" i="9"/>
  <c r="DU162" i="9"/>
  <c r="DT163" i="9"/>
  <c r="DU163" i="9"/>
  <c r="DT164" i="9"/>
  <c r="DU164" i="9"/>
  <c r="DT165" i="9"/>
  <c r="DU165" i="9"/>
  <c r="DT166" i="9"/>
  <c r="DU166" i="9"/>
  <c r="DT167" i="9"/>
  <c r="DU167" i="9"/>
  <c r="DT168" i="9"/>
  <c r="DU168" i="9"/>
  <c r="DT169" i="9"/>
  <c r="DU169" i="9"/>
  <c r="DT170" i="9"/>
  <c r="DU170" i="9"/>
  <c r="DT171" i="9"/>
  <c r="DU171" i="9"/>
  <c r="DT172" i="9"/>
  <c r="DU172" i="9"/>
  <c r="DT173" i="9"/>
  <c r="DU173" i="9"/>
  <c r="DT174" i="9"/>
  <c r="DU174" i="9"/>
  <c r="DT175" i="9"/>
  <c r="DU175" i="9"/>
  <c r="DT176" i="9"/>
  <c r="DU176" i="9"/>
  <c r="DT177" i="9"/>
  <c r="DU177" i="9"/>
  <c r="DT178" i="9"/>
  <c r="DU178" i="9"/>
  <c r="DT179" i="9"/>
  <c r="DU179" i="9"/>
  <c r="DT180" i="9"/>
  <c r="DU180" i="9"/>
  <c r="DT181" i="9"/>
  <c r="DU181" i="9"/>
  <c r="DT182" i="9"/>
  <c r="DU182" i="9"/>
  <c r="DT183" i="9"/>
  <c r="DU183" i="9"/>
  <c r="DT184" i="9"/>
  <c r="DU184" i="9"/>
  <c r="DT185" i="9"/>
  <c r="DU185" i="9"/>
  <c r="DT186" i="9"/>
  <c r="DU186" i="9"/>
  <c r="DT187" i="9"/>
  <c r="DU187" i="9"/>
  <c r="DT188" i="9"/>
  <c r="DU188" i="9"/>
  <c r="DT189" i="9"/>
  <c r="DU189" i="9"/>
  <c r="DT190" i="9"/>
  <c r="DU190" i="9"/>
  <c r="DT191" i="9"/>
  <c r="DU191" i="9"/>
  <c r="DT192" i="9"/>
  <c r="DU192" i="9"/>
  <c r="DT193" i="9"/>
  <c r="DU193" i="9"/>
  <c r="DT194" i="9"/>
  <c r="DU194" i="9"/>
  <c r="DT195" i="9"/>
  <c r="DU195" i="9"/>
  <c r="DT196" i="9"/>
  <c r="DU196" i="9"/>
  <c r="DT197" i="9"/>
  <c r="DU197" i="9"/>
  <c r="DT198" i="9"/>
  <c r="DU198" i="9"/>
  <c r="DT199" i="9"/>
  <c r="DU199" i="9"/>
  <c r="DT200" i="9"/>
  <c r="DU200" i="9"/>
  <c r="U24" i="5"/>
  <c r="AK24" i="5" s="1"/>
  <c r="E58" i="2"/>
  <c r="AO22" i="5" s="1"/>
  <c r="AJ24" i="5"/>
  <c r="AB26" i="5"/>
  <c r="AB27" i="5" s="1"/>
  <c r="AB28" i="5" s="1"/>
  <c r="AB29" i="5" s="1"/>
  <c r="AB30" i="5" s="1"/>
  <c r="AB31" i="5" s="1"/>
  <c r="AB32" i="5" s="1"/>
  <c r="AB33" i="5" s="1"/>
  <c r="AB34" i="5" s="1"/>
  <c r="AB35" i="5" s="1"/>
  <c r="AB36" i="5" s="1"/>
  <c r="AB37" i="5" s="1"/>
  <c r="AB38" i="5" s="1"/>
  <c r="AB39" i="5" s="1"/>
  <c r="AB40" i="5" s="1"/>
  <c r="AB41" i="5" s="1"/>
  <c r="AB42" i="5" s="1"/>
  <c r="AB43" i="5" s="1"/>
  <c r="AB44" i="5" s="1"/>
  <c r="AB45" i="5" s="1"/>
  <c r="AB46" i="5" s="1"/>
  <c r="AB47" i="5" s="1"/>
  <c r="AB48" i="5" s="1"/>
  <c r="AB49" i="5" s="1"/>
  <c r="AB50" i="5" s="1"/>
  <c r="AB51" i="5" s="1"/>
  <c r="AB52" i="5" s="1"/>
  <c r="AB53" i="5" s="1"/>
  <c r="AB54" i="5" s="1"/>
  <c r="AB55" i="5" s="1"/>
  <c r="AB56" i="5" s="1"/>
  <c r="AB57" i="5" s="1"/>
  <c r="AB58" i="5" s="1"/>
  <c r="AB59" i="5" s="1"/>
  <c r="AB60" i="5" s="1"/>
  <c r="AB61" i="5" s="1"/>
  <c r="AB62" i="5" s="1"/>
  <c r="AB63" i="5" s="1"/>
  <c r="AB64" i="5" s="1"/>
  <c r="AB65" i="5" s="1"/>
  <c r="AB66" i="5" s="1"/>
  <c r="AB67" i="5" s="1"/>
  <c r="AB68" i="5" s="1"/>
  <c r="AB69" i="5" s="1"/>
  <c r="AB70" i="5" s="1"/>
  <c r="AB71" i="5" s="1"/>
  <c r="AB72" i="5" s="1"/>
  <c r="AB73" i="5" s="1"/>
  <c r="AB74" i="5" s="1"/>
  <c r="AB75" i="5" s="1"/>
  <c r="AB76" i="5" s="1"/>
  <c r="AB77" i="5" s="1"/>
  <c r="AB78" i="5" s="1"/>
  <c r="AB79" i="5" s="1"/>
  <c r="AB80" i="5" s="1"/>
  <c r="AB81" i="5" s="1"/>
  <c r="AB82" i="5" s="1"/>
  <c r="AB83" i="5" s="1"/>
  <c r="AB84" i="5" s="1"/>
  <c r="AB85" i="5" s="1"/>
  <c r="AB86" i="5" s="1"/>
  <c r="AB87" i="5" s="1"/>
  <c r="AB88" i="5" s="1"/>
  <c r="AB89" i="5" s="1"/>
  <c r="AB90" i="5" s="1"/>
  <c r="AB91" i="5" s="1"/>
  <c r="AB92" i="5" s="1"/>
  <c r="AB93" i="5" s="1"/>
  <c r="AB94" i="5" s="1"/>
  <c r="AB95" i="5" s="1"/>
  <c r="AB96" i="5" s="1"/>
  <c r="AB97" i="5" s="1"/>
  <c r="AB98" i="5" s="1"/>
  <c r="AB99" i="5" s="1"/>
  <c r="AB100" i="5" s="1"/>
  <c r="AB101" i="5" s="1"/>
  <c r="AB102" i="5" s="1"/>
  <c r="AB103" i="5" s="1"/>
  <c r="AB104" i="5" s="1"/>
  <c r="AB105" i="5" s="1"/>
  <c r="AB106" i="5" s="1"/>
  <c r="AB107" i="5" s="1"/>
  <c r="AB108" i="5" s="1"/>
  <c r="AB109" i="5" s="1"/>
  <c r="AB110" i="5" s="1"/>
  <c r="AB111" i="5" s="1"/>
  <c r="AB112" i="5" s="1"/>
  <c r="AB113" i="5" s="1"/>
  <c r="AB114" i="5" s="1"/>
  <c r="AB115" i="5" s="1"/>
  <c r="AB116" i="5" s="1"/>
  <c r="AB117" i="5" s="1"/>
  <c r="AB118" i="5" s="1"/>
  <c r="AB119" i="5" s="1"/>
  <c r="AB120" i="5" s="1"/>
  <c r="AB121" i="5" s="1"/>
  <c r="AB122" i="5" s="1"/>
  <c r="AB123" i="5" s="1"/>
  <c r="AB124" i="5" s="1"/>
  <c r="L26" i="5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L84" i="5" s="1"/>
  <c r="L85" i="5" s="1"/>
  <c r="L86" i="5" s="1"/>
  <c r="L87" i="5" s="1"/>
  <c r="L88" i="5" s="1"/>
  <c r="L89" i="5" s="1"/>
  <c r="L90" i="5" s="1"/>
  <c r="L91" i="5" s="1"/>
  <c r="L92" i="5" s="1"/>
  <c r="L93" i="5" s="1"/>
  <c r="L94" i="5" s="1"/>
  <c r="L95" i="5" s="1"/>
  <c r="L96" i="5" s="1"/>
  <c r="L97" i="5" s="1"/>
  <c r="L98" i="5" s="1"/>
  <c r="L99" i="5" s="1"/>
  <c r="L100" i="5" s="1"/>
  <c r="L101" i="5" s="1"/>
  <c r="L102" i="5" s="1"/>
  <c r="L103" i="5" s="1"/>
  <c r="L104" i="5" s="1"/>
  <c r="L105" i="5" s="1"/>
  <c r="L106" i="5" s="1"/>
  <c r="L107" i="5" s="1"/>
  <c r="L108" i="5" s="1"/>
  <c r="L109" i="5" s="1"/>
  <c r="L110" i="5" s="1"/>
  <c r="L111" i="5" s="1"/>
  <c r="L112" i="5" s="1"/>
  <c r="L113" i="5" s="1"/>
  <c r="L114" i="5" s="1"/>
  <c r="L115" i="5" s="1"/>
  <c r="L116" i="5" s="1"/>
  <c r="L117" i="5" s="1"/>
  <c r="L118" i="5" s="1"/>
  <c r="L119" i="5" s="1"/>
  <c r="L120" i="5" s="1"/>
  <c r="L121" i="5" s="1"/>
  <c r="L122" i="5" s="1"/>
  <c r="L123" i="5" s="1"/>
  <c r="L124" i="5" s="1"/>
  <c r="R20" i="2"/>
  <c r="R21" i="2"/>
  <c r="R23" i="2"/>
  <c r="R24" i="2"/>
  <c r="R25" i="2"/>
  <c r="R26" i="2"/>
  <c r="R27" i="2"/>
  <c r="R29" i="2"/>
  <c r="R30" i="2"/>
  <c r="R31" i="2"/>
  <c r="R32" i="2"/>
  <c r="R33" i="2"/>
  <c r="R34" i="2"/>
  <c r="R35" i="2"/>
  <c r="R37" i="2"/>
  <c r="R38" i="2"/>
  <c r="R39" i="2"/>
  <c r="R40" i="2"/>
  <c r="R41" i="2"/>
  <c r="R42" i="2"/>
  <c r="R43" i="2"/>
  <c r="R45" i="2"/>
  <c r="R46" i="2"/>
  <c r="R47" i="2"/>
  <c r="R48" i="2"/>
  <c r="R49" i="2"/>
  <c r="R50" i="2"/>
  <c r="R51" i="2"/>
  <c r="R53" i="2"/>
  <c r="R54" i="2"/>
  <c r="R55" i="2"/>
  <c r="R56" i="2"/>
  <c r="R57" i="2"/>
  <c r="R58" i="2"/>
  <c r="R59" i="2"/>
  <c r="R61" i="2"/>
  <c r="R62" i="2"/>
  <c r="R63" i="2"/>
  <c r="R64" i="2"/>
  <c r="R65" i="2"/>
  <c r="R66" i="2"/>
  <c r="R67" i="2"/>
  <c r="R69" i="2"/>
  <c r="R70" i="2"/>
  <c r="R71" i="2"/>
  <c r="R72" i="2"/>
  <c r="R73" i="2"/>
  <c r="R74" i="2"/>
  <c r="R75" i="2"/>
  <c r="R77" i="2"/>
  <c r="R78" i="2"/>
  <c r="R79" i="2"/>
  <c r="R80" i="2"/>
  <c r="R81" i="2"/>
  <c r="R82" i="2"/>
  <c r="R83" i="2"/>
  <c r="R85" i="2"/>
  <c r="R86" i="2"/>
  <c r="R87" i="2"/>
  <c r="R88" i="2"/>
  <c r="R89" i="2"/>
  <c r="R90" i="2"/>
  <c r="R91" i="2"/>
  <c r="R93" i="2"/>
  <c r="R94" i="2"/>
  <c r="R95" i="2"/>
  <c r="R96" i="2"/>
  <c r="R97" i="2"/>
  <c r="R98" i="2"/>
  <c r="R99" i="2"/>
  <c r="R101" i="2"/>
  <c r="R102" i="2"/>
  <c r="R103" i="2"/>
  <c r="R104" i="2"/>
  <c r="R105" i="2"/>
  <c r="R106" i="2"/>
  <c r="R107" i="2"/>
  <c r="R109" i="2"/>
  <c r="R110" i="2"/>
  <c r="R111" i="2"/>
  <c r="R112" i="2"/>
  <c r="R113" i="2"/>
  <c r="R114" i="2"/>
  <c r="R115" i="2"/>
  <c r="R117" i="2"/>
  <c r="R118" i="2"/>
  <c r="R119" i="2"/>
  <c r="E3" i="2"/>
  <c r="AB21" i="2"/>
  <c r="AB22" i="2" s="1"/>
  <c r="AB23" i="2" s="1"/>
  <c r="U20" i="2"/>
  <c r="U21" i="2"/>
  <c r="Z21" i="2" s="1"/>
  <c r="U23" i="2"/>
  <c r="Z23" i="2" s="1"/>
  <c r="U24" i="2"/>
  <c r="U25" i="2"/>
  <c r="U26" i="2"/>
  <c r="U27" i="2"/>
  <c r="Z27" i="2" s="1"/>
  <c r="U28" i="2"/>
  <c r="Z28" i="2" s="1"/>
  <c r="U29" i="2"/>
  <c r="U31" i="2"/>
  <c r="U32" i="2"/>
  <c r="U33" i="2"/>
  <c r="U34" i="2"/>
  <c r="U35" i="2"/>
  <c r="Z35" i="2" s="1"/>
  <c r="U36" i="2"/>
  <c r="Z36" i="2" s="1"/>
  <c r="U37" i="2"/>
  <c r="U39" i="2"/>
  <c r="U40" i="2"/>
  <c r="U41" i="2"/>
  <c r="U42" i="2"/>
  <c r="U43" i="2"/>
  <c r="Z43" i="2" s="1"/>
  <c r="U44" i="2"/>
  <c r="U45" i="2"/>
  <c r="Z45" i="2" s="1"/>
  <c r="U47" i="2"/>
  <c r="Z47" i="2" s="1"/>
  <c r="U48" i="2"/>
  <c r="U49" i="2"/>
  <c r="U50" i="2"/>
  <c r="U51" i="2"/>
  <c r="Z51" i="2" s="1"/>
  <c r="U52" i="2"/>
  <c r="U53" i="2"/>
  <c r="U55" i="2"/>
  <c r="U56" i="2"/>
  <c r="Z56" i="2" s="1"/>
  <c r="U57" i="2"/>
  <c r="U58" i="2"/>
  <c r="U59" i="2"/>
  <c r="Z59" i="2" s="1"/>
  <c r="U60" i="2"/>
  <c r="U61" i="2"/>
  <c r="U63" i="2"/>
  <c r="U64" i="2"/>
  <c r="U65" i="2"/>
  <c r="U66" i="2"/>
  <c r="U67" i="2"/>
  <c r="Z67" i="2" s="1"/>
  <c r="U68" i="2"/>
  <c r="U69" i="2"/>
  <c r="U72" i="2"/>
  <c r="U73" i="2"/>
  <c r="Z73" i="2" s="1"/>
  <c r="U74" i="2"/>
  <c r="U75" i="2"/>
  <c r="Z75" i="2" s="1"/>
  <c r="U76" i="2"/>
  <c r="U77" i="2"/>
  <c r="U80" i="2"/>
  <c r="U81" i="2"/>
  <c r="U82" i="2"/>
  <c r="Z82" i="2" s="1"/>
  <c r="U83" i="2"/>
  <c r="Z83" i="2" s="1"/>
  <c r="U84" i="2"/>
  <c r="U85" i="2"/>
  <c r="U87" i="2"/>
  <c r="U88" i="2"/>
  <c r="U89" i="2"/>
  <c r="U90" i="2"/>
  <c r="U91" i="2"/>
  <c r="Z91" i="2" s="1"/>
  <c r="U92" i="2"/>
  <c r="Z92" i="2" s="1"/>
  <c r="U93" i="2"/>
  <c r="U95" i="2"/>
  <c r="U96" i="2"/>
  <c r="U97" i="2"/>
  <c r="U98" i="2"/>
  <c r="U99" i="2"/>
  <c r="Z99" i="2" s="1"/>
  <c r="U100" i="2"/>
  <c r="Z100" i="2" s="1"/>
  <c r="U101" i="2"/>
  <c r="U103" i="2"/>
  <c r="U104" i="2"/>
  <c r="U105" i="2"/>
  <c r="U106" i="2"/>
  <c r="U107" i="2"/>
  <c r="Z107" i="2" s="1"/>
  <c r="U108" i="2"/>
  <c r="U109" i="2"/>
  <c r="Z109" i="2" s="1"/>
  <c r="U111" i="2"/>
  <c r="Z111" i="2" s="1"/>
  <c r="U112" i="2"/>
  <c r="U113" i="2"/>
  <c r="U114" i="2"/>
  <c r="U115" i="2"/>
  <c r="Z115" i="2" s="1"/>
  <c r="U116" i="2"/>
  <c r="U117" i="2"/>
  <c r="U119" i="2"/>
  <c r="E5" i="2"/>
  <c r="BZ20" i="2"/>
  <c r="CA20" i="2"/>
  <c r="C5" i="8"/>
  <c r="E6" i="8"/>
  <c r="C2" i="8"/>
  <c r="CD1" i="9"/>
  <c r="CC1" i="9"/>
  <c r="BL1" i="9"/>
  <c r="BK1" i="9"/>
  <c r="BJ1" i="9"/>
  <c r="E17" i="9"/>
  <c r="G17" i="9"/>
  <c r="E18" i="9"/>
  <c r="G18" i="9"/>
  <c r="E19" i="9"/>
  <c r="G19" i="9"/>
  <c r="E20" i="9"/>
  <c r="G20" i="9"/>
  <c r="E21" i="9"/>
  <c r="G21" i="9"/>
  <c r="E22" i="9"/>
  <c r="G22" i="9"/>
  <c r="E23" i="9"/>
  <c r="G23" i="9"/>
  <c r="E24" i="9"/>
  <c r="G24" i="9"/>
  <c r="E25" i="9"/>
  <c r="G25" i="9"/>
  <c r="E26" i="9"/>
  <c r="G26" i="9"/>
  <c r="E27" i="9"/>
  <c r="G27" i="9"/>
  <c r="E28" i="9"/>
  <c r="G28" i="9"/>
  <c r="E29" i="9"/>
  <c r="G29" i="9"/>
  <c r="E30" i="9"/>
  <c r="G30" i="9"/>
  <c r="E31" i="9"/>
  <c r="G31" i="9"/>
  <c r="E32" i="9"/>
  <c r="G32" i="9"/>
  <c r="E33" i="9"/>
  <c r="G33" i="9"/>
  <c r="E34" i="9"/>
  <c r="G34" i="9"/>
  <c r="E35" i="9"/>
  <c r="G35" i="9"/>
  <c r="E36" i="9"/>
  <c r="G36" i="9"/>
  <c r="E37" i="9"/>
  <c r="G37" i="9"/>
  <c r="E38" i="9"/>
  <c r="G38" i="9"/>
  <c r="E39" i="9"/>
  <c r="G39" i="9"/>
  <c r="E40" i="9"/>
  <c r="G40" i="9"/>
  <c r="E41" i="9"/>
  <c r="G41" i="9"/>
  <c r="E42" i="9"/>
  <c r="G42" i="9"/>
  <c r="E43" i="9"/>
  <c r="G43" i="9"/>
  <c r="E44" i="9"/>
  <c r="G44" i="9"/>
  <c r="E45" i="9"/>
  <c r="G45" i="9"/>
  <c r="E46" i="9"/>
  <c r="G46" i="9"/>
  <c r="E47" i="9"/>
  <c r="G47" i="9"/>
  <c r="E48" i="9"/>
  <c r="G48" i="9"/>
  <c r="E49" i="9"/>
  <c r="G49" i="9"/>
  <c r="E50" i="9"/>
  <c r="G50" i="9"/>
  <c r="E51" i="9"/>
  <c r="G51" i="9"/>
  <c r="E52" i="9"/>
  <c r="G52" i="9"/>
  <c r="E53" i="9"/>
  <c r="G53" i="9"/>
  <c r="E54" i="9"/>
  <c r="G54" i="9"/>
  <c r="E55" i="9"/>
  <c r="G55" i="9"/>
  <c r="E56" i="9"/>
  <c r="G56" i="9"/>
  <c r="E57" i="9"/>
  <c r="G57" i="9"/>
  <c r="E58" i="9"/>
  <c r="G58" i="9"/>
  <c r="E59" i="9"/>
  <c r="G59" i="9"/>
  <c r="E60" i="9"/>
  <c r="G60" i="9"/>
  <c r="E61" i="9"/>
  <c r="G61" i="9"/>
  <c r="E62" i="9"/>
  <c r="G62" i="9"/>
  <c r="E63" i="9"/>
  <c r="G63" i="9"/>
  <c r="E64" i="9"/>
  <c r="G64" i="9"/>
  <c r="E65" i="9"/>
  <c r="G65" i="9"/>
  <c r="E66" i="9"/>
  <c r="G66" i="9"/>
  <c r="E67" i="9"/>
  <c r="G67" i="9"/>
  <c r="E68" i="9"/>
  <c r="G68" i="9"/>
  <c r="E69" i="9"/>
  <c r="G69" i="9"/>
  <c r="E70" i="9"/>
  <c r="G70" i="9"/>
  <c r="E71" i="9"/>
  <c r="G71" i="9"/>
  <c r="E72" i="9"/>
  <c r="G72" i="9"/>
  <c r="E73" i="9"/>
  <c r="G73" i="9"/>
  <c r="E74" i="9"/>
  <c r="G74" i="9"/>
  <c r="E75" i="9"/>
  <c r="G75" i="9"/>
  <c r="E76" i="9"/>
  <c r="G76" i="9"/>
  <c r="E77" i="9"/>
  <c r="G77" i="9"/>
  <c r="E78" i="9"/>
  <c r="G78" i="9"/>
  <c r="E79" i="9"/>
  <c r="G79" i="9"/>
  <c r="E80" i="9"/>
  <c r="G80" i="9"/>
  <c r="E81" i="9"/>
  <c r="G81" i="9"/>
  <c r="E82" i="9"/>
  <c r="G82" i="9"/>
  <c r="E83" i="9"/>
  <c r="G83" i="9"/>
  <c r="E84" i="9"/>
  <c r="G84" i="9"/>
  <c r="E85" i="9"/>
  <c r="G85" i="9"/>
  <c r="E86" i="9"/>
  <c r="G86" i="9"/>
  <c r="E87" i="9"/>
  <c r="G87" i="9"/>
  <c r="E88" i="9"/>
  <c r="G88" i="9"/>
  <c r="E89" i="9"/>
  <c r="G89" i="9"/>
  <c r="E90" i="9"/>
  <c r="G90" i="9"/>
  <c r="E91" i="9"/>
  <c r="G91" i="9"/>
  <c r="E92" i="9"/>
  <c r="G92" i="9"/>
  <c r="E93" i="9"/>
  <c r="G93" i="9"/>
  <c r="E94" i="9"/>
  <c r="G94" i="9"/>
  <c r="E95" i="9"/>
  <c r="G95" i="9"/>
  <c r="E96" i="9"/>
  <c r="G96" i="9"/>
  <c r="E97" i="9"/>
  <c r="G97" i="9"/>
  <c r="E98" i="9"/>
  <c r="G98" i="9"/>
  <c r="E99" i="9"/>
  <c r="G99" i="9"/>
  <c r="E100" i="9"/>
  <c r="G100" i="9"/>
  <c r="C101" i="9"/>
  <c r="D101" i="9"/>
  <c r="E101" i="9"/>
  <c r="G101" i="9"/>
  <c r="C102" i="9"/>
  <c r="D102" i="9"/>
  <c r="E102" i="9"/>
  <c r="G102" i="9"/>
  <c r="C103" i="9"/>
  <c r="D103" i="9"/>
  <c r="E103" i="9"/>
  <c r="G103" i="9"/>
  <c r="C104" i="9"/>
  <c r="D104" i="9"/>
  <c r="E104" i="9"/>
  <c r="G104" i="9"/>
  <c r="C105" i="9"/>
  <c r="D105" i="9"/>
  <c r="E105" i="9"/>
  <c r="G105" i="9"/>
  <c r="C106" i="9"/>
  <c r="D106" i="9"/>
  <c r="E106" i="9"/>
  <c r="G106" i="9"/>
  <c r="C107" i="9"/>
  <c r="D107" i="9"/>
  <c r="E107" i="9"/>
  <c r="G107" i="9"/>
  <c r="C108" i="9"/>
  <c r="D108" i="9"/>
  <c r="E108" i="9"/>
  <c r="G108" i="9"/>
  <c r="C109" i="9"/>
  <c r="D109" i="9"/>
  <c r="E109" i="9"/>
  <c r="G109" i="9"/>
  <c r="C110" i="9"/>
  <c r="D110" i="9"/>
  <c r="E110" i="9"/>
  <c r="G110" i="9"/>
  <c r="C111" i="9"/>
  <c r="D111" i="9"/>
  <c r="E111" i="9"/>
  <c r="G111" i="9"/>
  <c r="C112" i="9"/>
  <c r="D112" i="9"/>
  <c r="E112" i="9"/>
  <c r="G112" i="9"/>
  <c r="C113" i="9"/>
  <c r="D113" i="9"/>
  <c r="E113" i="9"/>
  <c r="G113" i="9"/>
  <c r="C114" i="9"/>
  <c r="D114" i="9"/>
  <c r="E114" i="9"/>
  <c r="G114" i="9"/>
  <c r="C115" i="9"/>
  <c r="D115" i="9"/>
  <c r="E115" i="9"/>
  <c r="G115" i="9"/>
  <c r="C116" i="9"/>
  <c r="D116" i="9"/>
  <c r="E116" i="9"/>
  <c r="G116" i="9"/>
  <c r="C117" i="9"/>
  <c r="D117" i="9"/>
  <c r="E117" i="9"/>
  <c r="G117" i="9"/>
  <c r="C118" i="9"/>
  <c r="D118" i="9"/>
  <c r="E118" i="9"/>
  <c r="G118" i="9"/>
  <c r="C119" i="9"/>
  <c r="D119" i="9"/>
  <c r="E119" i="9"/>
  <c r="G119" i="9"/>
  <c r="C120" i="9"/>
  <c r="D120" i="9"/>
  <c r="E120" i="9"/>
  <c r="G120" i="9"/>
  <c r="C121" i="9"/>
  <c r="D121" i="9"/>
  <c r="E121" i="9"/>
  <c r="G121" i="9"/>
  <c r="C122" i="9"/>
  <c r="D122" i="9"/>
  <c r="E122" i="9"/>
  <c r="G122" i="9"/>
  <c r="C123" i="9"/>
  <c r="D123" i="9"/>
  <c r="E123" i="9"/>
  <c r="G123" i="9"/>
  <c r="C124" i="9"/>
  <c r="D124" i="9"/>
  <c r="E124" i="9"/>
  <c r="G124" i="9"/>
  <c r="C125" i="9"/>
  <c r="D125" i="9"/>
  <c r="E125" i="9"/>
  <c r="G125" i="9"/>
  <c r="C126" i="9"/>
  <c r="D126" i="9"/>
  <c r="E126" i="9"/>
  <c r="G126" i="9"/>
  <c r="C127" i="9"/>
  <c r="D127" i="9"/>
  <c r="E127" i="9"/>
  <c r="G127" i="9"/>
  <c r="C128" i="9"/>
  <c r="D128" i="9"/>
  <c r="E128" i="9"/>
  <c r="G128" i="9"/>
  <c r="C129" i="9"/>
  <c r="D129" i="9"/>
  <c r="E129" i="9"/>
  <c r="G129" i="9"/>
  <c r="C130" i="9"/>
  <c r="D130" i="9"/>
  <c r="E130" i="9"/>
  <c r="G130" i="9"/>
  <c r="C131" i="9"/>
  <c r="D131" i="9"/>
  <c r="E131" i="9"/>
  <c r="G131" i="9"/>
  <c r="C132" i="9"/>
  <c r="D132" i="9"/>
  <c r="E132" i="9"/>
  <c r="G132" i="9"/>
  <c r="C133" i="9"/>
  <c r="D133" i="9"/>
  <c r="E133" i="9"/>
  <c r="G133" i="9"/>
  <c r="C134" i="9"/>
  <c r="D134" i="9"/>
  <c r="E134" i="9"/>
  <c r="G134" i="9"/>
  <c r="C135" i="9"/>
  <c r="D135" i="9"/>
  <c r="E135" i="9"/>
  <c r="G135" i="9"/>
  <c r="C136" i="9"/>
  <c r="D136" i="9"/>
  <c r="E136" i="9"/>
  <c r="G136" i="9"/>
  <c r="C137" i="9"/>
  <c r="D137" i="9"/>
  <c r="E137" i="9"/>
  <c r="G137" i="9"/>
  <c r="C138" i="9"/>
  <c r="D138" i="9"/>
  <c r="E138" i="9"/>
  <c r="G138" i="9"/>
  <c r="C139" i="9"/>
  <c r="D139" i="9"/>
  <c r="E139" i="9"/>
  <c r="G139" i="9"/>
  <c r="C140" i="9"/>
  <c r="D140" i="9"/>
  <c r="E140" i="9"/>
  <c r="G140" i="9"/>
  <c r="C141" i="9"/>
  <c r="D141" i="9"/>
  <c r="E141" i="9"/>
  <c r="G141" i="9"/>
  <c r="C142" i="9"/>
  <c r="D142" i="9"/>
  <c r="E142" i="9"/>
  <c r="G142" i="9"/>
  <c r="C143" i="9"/>
  <c r="D143" i="9"/>
  <c r="E143" i="9"/>
  <c r="G143" i="9"/>
  <c r="C144" i="9"/>
  <c r="D144" i="9"/>
  <c r="E144" i="9"/>
  <c r="G144" i="9"/>
  <c r="C145" i="9"/>
  <c r="D145" i="9"/>
  <c r="E145" i="9"/>
  <c r="G145" i="9"/>
  <c r="C146" i="9"/>
  <c r="D146" i="9"/>
  <c r="E146" i="9"/>
  <c r="G146" i="9"/>
  <c r="C147" i="9"/>
  <c r="D147" i="9"/>
  <c r="E147" i="9"/>
  <c r="G147" i="9"/>
  <c r="C148" i="9"/>
  <c r="D148" i="9"/>
  <c r="E148" i="9"/>
  <c r="G148" i="9"/>
  <c r="C149" i="9"/>
  <c r="D149" i="9"/>
  <c r="E149" i="9"/>
  <c r="G149" i="9"/>
  <c r="C150" i="9"/>
  <c r="D150" i="9"/>
  <c r="E150" i="9"/>
  <c r="G150" i="9"/>
  <c r="C151" i="9"/>
  <c r="D151" i="9"/>
  <c r="E151" i="9"/>
  <c r="G151" i="9"/>
  <c r="C152" i="9"/>
  <c r="D152" i="9"/>
  <c r="E152" i="9"/>
  <c r="G152" i="9"/>
  <c r="C153" i="9"/>
  <c r="D153" i="9"/>
  <c r="E153" i="9"/>
  <c r="G153" i="9"/>
  <c r="C154" i="9"/>
  <c r="D154" i="9"/>
  <c r="E154" i="9"/>
  <c r="G154" i="9"/>
  <c r="C155" i="9"/>
  <c r="D155" i="9"/>
  <c r="E155" i="9"/>
  <c r="G155" i="9"/>
  <c r="C156" i="9"/>
  <c r="D156" i="9"/>
  <c r="E156" i="9"/>
  <c r="G156" i="9"/>
  <c r="C157" i="9"/>
  <c r="D157" i="9"/>
  <c r="E157" i="9"/>
  <c r="G157" i="9"/>
  <c r="C158" i="9"/>
  <c r="D158" i="9"/>
  <c r="E158" i="9"/>
  <c r="G158" i="9"/>
  <c r="C159" i="9"/>
  <c r="D159" i="9"/>
  <c r="E159" i="9"/>
  <c r="G159" i="9"/>
  <c r="C160" i="9"/>
  <c r="D160" i="9"/>
  <c r="E160" i="9"/>
  <c r="G160" i="9"/>
  <c r="C161" i="9"/>
  <c r="D161" i="9"/>
  <c r="E161" i="9"/>
  <c r="G161" i="9"/>
  <c r="C162" i="9"/>
  <c r="D162" i="9"/>
  <c r="E162" i="9"/>
  <c r="G162" i="9"/>
  <c r="C163" i="9"/>
  <c r="D163" i="9"/>
  <c r="E163" i="9"/>
  <c r="G163" i="9"/>
  <c r="C164" i="9"/>
  <c r="D164" i="9"/>
  <c r="E164" i="9"/>
  <c r="G164" i="9"/>
  <c r="C165" i="9"/>
  <c r="D165" i="9"/>
  <c r="E165" i="9"/>
  <c r="G165" i="9"/>
  <c r="C166" i="9"/>
  <c r="D166" i="9"/>
  <c r="E166" i="9"/>
  <c r="G166" i="9"/>
  <c r="C167" i="9"/>
  <c r="D167" i="9"/>
  <c r="E167" i="9"/>
  <c r="G167" i="9"/>
  <c r="C168" i="9"/>
  <c r="D168" i="9"/>
  <c r="E168" i="9"/>
  <c r="G168" i="9"/>
  <c r="C169" i="9"/>
  <c r="D169" i="9"/>
  <c r="E169" i="9"/>
  <c r="G169" i="9"/>
  <c r="C170" i="9"/>
  <c r="D170" i="9"/>
  <c r="E170" i="9"/>
  <c r="G170" i="9"/>
  <c r="C171" i="9"/>
  <c r="D171" i="9"/>
  <c r="E171" i="9"/>
  <c r="G171" i="9"/>
  <c r="C172" i="9"/>
  <c r="D172" i="9"/>
  <c r="E172" i="9"/>
  <c r="G172" i="9"/>
  <c r="C173" i="9"/>
  <c r="D173" i="9"/>
  <c r="E173" i="9"/>
  <c r="G173" i="9"/>
  <c r="C174" i="9"/>
  <c r="D174" i="9"/>
  <c r="E174" i="9"/>
  <c r="G174" i="9"/>
  <c r="C175" i="9"/>
  <c r="D175" i="9"/>
  <c r="E175" i="9"/>
  <c r="G175" i="9"/>
  <c r="C176" i="9"/>
  <c r="D176" i="9"/>
  <c r="E176" i="9"/>
  <c r="G176" i="9"/>
  <c r="C177" i="9"/>
  <c r="D177" i="9"/>
  <c r="E177" i="9"/>
  <c r="G177" i="9"/>
  <c r="C178" i="9"/>
  <c r="D178" i="9"/>
  <c r="E178" i="9"/>
  <c r="G178" i="9"/>
  <c r="C179" i="9"/>
  <c r="D179" i="9"/>
  <c r="E179" i="9"/>
  <c r="G179" i="9"/>
  <c r="C180" i="9"/>
  <c r="D180" i="9"/>
  <c r="E180" i="9"/>
  <c r="G180" i="9"/>
  <c r="C181" i="9"/>
  <c r="D181" i="9"/>
  <c r="E181" i="9"/>
  <c r="G181" i="9"/>
  <c r="C182" i="9"/>
  <c r="D182" i="9"/>
  <c r="E182" i="9"/>
  <c r="G182" i="9"/>
  <c r="C183" i="9"/>
  <c r="D183" i="9"/>
  <c r="E183" i="9"/>
  <c r="G183" i="9"/>
  <c r="C184" i="9"/>
  <c r="D184" i="9"/>
  <c r="E184" i="9"/>
  <c r="G184" i="9"/>
  <c r="C185" i="9"/>
  <c r="D185" i="9"/>
  <c r="E185" i="9"/>
  <c r="G185" i="9"/>
  <c r="C186" i="9"/>
  <c r="D186" i="9"/>
  <c r="E186" i="9"/>
  <c r="G186" i="9"/>
  <c r="C187" i="9"/>
  <c r="D187" i="9"/>
  <c r="E187" i="9"/>
  <c r="G187" i="9"/>
  <c r="C188" i="9"/>
  <c r="D188" i="9"/>
  <c r="E188" i="9"/>
  <c r="G188" i="9"/>
  <c r="C189" i="9"/>
  <c r="D189" i="9"/>
  <c r="E189" i="9"/>
  <c r="G189" i="9"/>
  <c r="C190" i="9"/>
  <c r="D190" i="9"/>
  <c r="E190" i="9"/>
  <c r="G190" i="9"/>
  <c r="C191" i="9"/>
  <c r="D191" i="9"/>
  <c r="E191" i="9"/>
  <c r="G191" i="9"/>
  <c r="C192" i="9"/>
  <c r="D192" i="9"/>
  <c r="E192" i="9"/>
  <c r="G192" i="9"/>
  <c r="C193" i="9"/>
  <c r="D193" i="9"/>
  <c r="E193" i="9"/>
  <c r="G193" i="9"/>
  <c r="C194" i="9"/>
  <c r="D194" i="9"/>
  <c r="E194" i="9"/>
  <c r="G194" i="9"/>
  <c r="C195" i="9"/>
  <c r="D195" i="9"/>
  <c r="E195" i="9"/>
  <c r="G195" i="9"/>
  <c r="C196" i="9"/>
  <c r="D196" i="9"/>
  <c r="E196" i="9"/>
  <c r="G196" i="9"/>
  <c r="C197" i="9"/>
  <c r="D197" i="9"/>
  <c r="E197" i="9"/>
  <c r="G197" i="9"/>
  <c r="C198" i="9"/>
  <c r="D198" i="9"/>
  <c r="E198" i="9"/>
  <c r="G198" i="9"/>
  <c r="C199" i="9"/>
  <c r="D199" i="9"/>
  <c r="E199" i="9"/>
  <c r="G199" i="9"/>
  <c r="C200" i="9"/>
  <c r="D200" i="9"/>
  <c r="E200" i="9"/>
  <c r="G200" i="9"/>
  <c r="E2" i="9"/>
  <c r="I2" i="9"/>
  <c r="E3" i="9"/>
  <c r="G3" i="9"/>
  <c r="I3" i="9"/>
  <c r="E4" i="9"/>
  <c r="G4" i="9"/>
  <c r="I4" i="9"/>
  <c r="E5" i="9"/>
  <c r="G5" i="9"/>
  <c r="I5" i="9"/>
  <c r="E6" i="9"/>
  <c r="G6" i="9"/>
  <c r="I6" i="9"/>
  <c r="E7" i="9"/>
  <c r="G7" i="9"/>
  <c r="I7" i="9"/>
  <c r="E8" i="9"/>
  <c r="G8" i="9"/>
  <c r="I8" i="9"/>
  <c r="E9" i="9"/>
  <c r="G9" i="9"/>
  <c r="I9" i="9"/>
  <c r="E10" i="9"/>
  <c r="G10" i="9"/>
  <c r="I10" i="9"/>
  <c r="E11" i="9"/>
  <c r="G11" i="9"/>
  <c r="I11" i="9"/>
  <c r="E12" i="9"/>
  <c r="G12" i="9"/>
  <c r="I12" i="9"/>
  <c r="E13" i="9"/>
  <c r="G13" i="9"/>
  <c r="I13" i="9"/>
  <c r="E14" i="9"/>
  <c r="G14" i="9"/>
  <c r="I14" i="9"/>
  <c r="E15" i="9"/>
  <c r="G15" i="9"/>
  <c r="I15" i="9"/>
  <c r="E16" i="9"/>
  <c r="G16" i="9"/>
  <c r="I16" i="9"/>
  <c r="I1" i="9"/>
  <c r="E1" i="9"/>
  <c r="E4" i="2"/>
  <c r="DY400" i="9"/>
  <c r="DY399" i="9"/>
  <c r="DY398" i="9"/>
  <c r="DY397" i="9"/>
  <c r="DY396" i="9"/>
  <c r="DY395" i="9"/>
  <c r="DY394" i="9"/>
  <c r="DY393" i="9"/>
  <c r="DY392" i="9"/>
  <c r="DY391" i="9"/>
  <c r="DY390" i="9"/>
  <c r="DY389" i="9"/>
  <c r="DY388" i="9"/>
  <c r="DY387" i="9"/>
  <c r="DY386" i="9"/>
  <c r="DY385" i="9"/>
  <c r="DY384" i="9"/>
  <c r="DY383" i="9"/>
  <c r="DY382" i="9"/>
  <c r="DY381" i="9"/>
  <c r="DY380" i="9"/>
  <c r="DY379" i="9"/>
  <c r="DY378" i="9"/>
  <c r="DY377" i="9"/>
  <c r="DY376" i="9"/>
  <c r="DY375" i="9"/>
  <c r="DY374" i="9"/>
  <c r="DY373" i="9"/>
  <c r="DY372" i="9"/>
  <c r="DY371" i="9"/>
  <c r="DY370" i="9"/>
  <c r="DY369" i="9"/>
  <c r="DY368" i="9"/>
  <c r="DY367" i="9"/>
  <c r="DY366" i="9"/>
  <c r="DY365" i="9"/>
  <c r="DY364" i="9"/>
  <c r="DY363" i="9"/>
  <c r="DY362" i="9"/>
  <c r="DY361" i="9"/>
  <c r="DY360" i="9"/>
  <c r="DY359" i="9"/>
  <c r="DY358" i="9"/>
  <c r="DY357" i="9"/>
  <c r="DY356" i="9"/>
  <c r="DY355" i="9"/>
  <c r="DY354" i="9"/>
  <c r="DY353" i="9"/>
  <c r="DY352" i="9"/>
  <c r="DY351" i="9"/>
  <c r="DY350" i="9"/>
  <c r="DY349" i="9"/>
  <c r="DY348" i="9"/>
  <c r="DY347" i="9"/>
  <c r="DY346" i="9"/>
  <c r="DY345" i="9"/>
  <c r="DY344" i="9"/>
  <c r="DY343" i="9"/>
  <c r="DY342" i="9"/>
  <c r="DY341" i="9"/>
  <c r="DY340" i="9"/>
  <c r="DY339" i="9"/>
  <c r="DY338" i="9"/>
  <c r="DY337" i="9"/>
  <c r="DY336" i="9"/>
  <c r="DY335" i="9"/>
  <c r="DY334" i="9"/>
  <c r="DY333" i="9"/>
  <c r="DY332" i="9"/>
  <c r="DY331" i="9"/>
  <c r="DY330" i="9"/>
  <c r="DY329" i="9"/>
  <c r="DY328" i="9"/>
  <c r="DY327" i="9"/>
  <c r="DY326" i="9"/>
  <c r="DY325" i="9"/>
  <c r="DY324" i="9"/>
  <c r="DY323" i="9"/>
  <c r="DY322" i="9"/>
  <c r="DY321" i="9"/>
  <c r="DY320" i="9"/>
  <c r="DY319" i="9"/>
  <c r="DY318" i="9"/>
  <c r="DY317" i="9"/>
  <c r="DY316" i="9"/>
  <c r="DY315" i="9"/>
  <c r="DY314" i="9"/>
  <c r="DY313" i="9"/>
  <c r="DY312" i="9"/>
  <c r="DY311" i="9"/>
  <c r="DY310" i="9"/>
  <c r="DY309" i="9"/>
  <c r="DY308" i="9"/>
  <c r="DY307" i="9"/>
  <c r="DY306" i="9"/>
  <c r="DY305" i="9"/>
  <c r="DY304" i="9"/>
  <c r="DY303" i="9"/>
  <c r="DY302" i="9"/>
  <c r="DY301" i="9"/>
  <c r="DY300" i="9"/>
  <c r="DY299" i="9"/>
  <c r="DY298" i="9"/>
  <c r="DY297" i="9"/>
  <c r="DY296" i="9"/>
  <c r="DY295" i="9"/>
  <c r="DY294" i="9"/>
  <c r="DY293" i="9"/>
  <c r="DY292" i="9"/>
  <c r="DY291" i="9"/>
  <c r="DY290" i="9"/>
  <c r="DY289" i="9"/>
  <c r="DY288" i="9"/>
  <c r="DY287" i="9"/>
  <c r="DY286" i="9"/>
  <c r="DY285" i="9"/>
  <c r="DY284" i="9"/>
  <c r="DY283" i="9"/>
  <c r="DY282" i="9"/>
  <c r="DY281" i="9"/>
  <c r="DY280" i="9"/>
  <c r="DY279" i="9"/>
  <c r="DY278" i="9"/>
  <c r="DY277" i="9"/>
  <c r="DY276" i="9"/>
  <c r="DY275" i="9"/>
  <c r="DY274" i="9"/>
  <c r="DY273" i="9"/>
  <c r="DY272" i="9"/>
  <c r="DY271" i="9"/>
  <c r="DY270" i="9"/>
  <c r="DY269" i="9"/>
  <c r="DY268" i="9"/>
  <c r="DY267" i="9"/>
  <c r="DY266" i="9"/>
  <c r="DY265" i="9"/>
  <c r="DY264" i="9"/>
  <c r="DY263" i="9"/>
  <c r="DY262" i="9"/>
  <c r="DY261" i="9"/>
  <c r="DY260" i="9"/>
  <c r="DY259" i="9"/>
  <c r="DY258" i="9"/>
  <c r="DY257" i="9"/>
  <c r="DY256" i="9"/>
  <c r="DY255" i="9"/>
  <c r="DY254" i="9"/>
  <c r="DY253" i="9"/>
  <c r="DY252" i="9"/>
  <c r="DY251" i="9"/>
  <c r="DY250" i="9"/>
  <c r="DY249" i="9"/>
  <c r="DY248" i="9"/>
  <c r="DY247" i="9"/>
  <c r="DY246" i="9"/>
  <c r="DY245" i="9"/>
  <c r="DY244" i="9"/>
  <c r="DY243" i="9"/>
  <c r="DY242" i="9"/>
  <c r="DY241" i="9"/>
  <c r="DY240" i="9"/>
  <c r="DY239" i="9"/>
  <c r="DY238" i="9"/>
  <c r="DY237" i="9"/>
  <c r="DY236" i="9"/>
  <c r="DY235" i="9"/>
  <c r="DY234" i="9"/>
  <c r="DY233" i="9"/>
  <c r="DY232" i="9"/>
  <c r="DY231" i="9"/>
  <c r="DY230" i="9"/>
  <c r="DY229" i="9"/>
  <c r="DY228" i="9"/>
  <c r="DY227" i="9"/>
  <c r="DY226" i="9"/>
  <c r="DY225" i="9"/>
  <c r="DY224" i="9"/>
  <c r="DY223" i="9"/>
  <c r="DY222" i="9"/>
  <c r="DY221" i="9"/>
  <c r="DY220" i="9"/>
  <c r="DY219" i="9"/>
  <c r="DY218" i="9"/>
  <c r="DY217" i="9"/>
  <c r="DY216" i="9"/>
  <c r="DY215" i="9"/>
  <c r="DY214" i="9"/>
  <c r="DY213" i="9"/>
  <c r="DY212" i="9"/>
  <c r="DY211" i="9"/>
  <c r="DY210" i="9"/>
  <c r="DY209" i="9"/>
  <c r="DY208" i="9"/>
  <c r="DY207" i="9"/>
  <c r="DY206" i="9"/>
  <c r="DY205" i="9"/>
  <c r="DY204" i="9"/>
  <c r="DY203" i="9"/>
  <c r="DY202" i="9"/>
  <c r="DY201" i="9"/>
  <c r="DY200" i="9"/>
  <c r="DY199" i="9"/>
  <c r="DY198" i="9"/>
  <c r="DY197" i="9"/>
  <c r="DY196" i="9"/>
  <c r="DY195" i="9"/>
  <c r="DY194" i="9"/>
  <c r="DY193" i="9"/>
  <c r="DY192" i="9"/>
  <c r="DY191" i="9"/>
  <c r="DY190" i="9"/>
  <c r="DY189" i="9"/>
  <c r="DY188" i="9"/>
  <c r="DY187" i="9"/>
  <c r="DY186" i="9"/>
  <c r="DY185" i="9"/>
  <c r="DY184" i="9"/>
  <c r="DY183" i="9"/>
  <c r="DY182" i="9"/>
  <c r="DY181" i="9"/>
  <c r="DY180" i="9"/>
  <c r="DY179" i="9"/>
  <c r="DY178" i="9"/>
  <c r="DY177" i="9"/>
  <c r="DY176" i="9"/>
  <c r="DY175" i="9"/>
  <c r="DY174" i="9"/>
  <c r="DY173" i="9"/>
  <c r="DY172" i="9"/>
  <c r="DY171" i="9"/>
  <c r="DY170" i="9"/>
  <c r="DY169" i="9"/>
  <c r="DY168" i="9"/>
  <c r="DY167" i="9"/>
  <c r="DY166" i="9"/>
  <c r="DY165" i="9"/>
  <c r="DY164" i="9"/>
  <c r="DY163" i="9"/>
  <c r="DY162" i="9"/>
  <c r="DY161" i="9"/>
  <c r="DY160" i="9"/>
  <c r="DY159" i="9"/>
  <c r="DY158" i="9"/>
  <c r="DY157" i="9"/>
  <c r="DY156" i="9"/>
  <c r="DY155" i="9"/>
  <c r="DY154" i="9"/>
  <c r="DY153" i="9"/>
  <c r="DY152" i="9"/>
  <c r="DY151" i="9"/>
  <c r="DY150" i="9"/>
  <c r="DY149" i="9"/>
  <c r="DY148" i="9"/>
  <c r="DY147" i="9"/>
  <c r="DY146" i="9"/>
  <c r="DY145" i="9"/>
  <c r="DY144" i="9"/>
  <c r="DY143" i="9"/>
  <c r="DY142" i="9"/>
  <c r="DY141" i="9"/>
  <c r="DY140" i="9"/>
  <c r="DY139" i="9"/>
  <c r="DY138" i="9"/>
  <c r="DY137" i="9"/>
  <c r="DY136" i="9"/>
  <c r="DY135" i="9"/>
  <c r="DY134" i="9"/>
  <c r="DY133" i="9"/>
  <c r="DY132" i="9"/>
  <c r="DY131" i="9"/>
  <c r="DY130" i="9"/>
  <c r="DY129" i="9"/>
  <c r="DY128" i="9"/>
  <c r="DY127" i="9"/>
  <c r="DY126" i="9"/>
  <c r="DY125" i="9"/>
  <c r="DY124" i="9"/>
  <c r="DY123" i="9"/>
  <c r="DY122" i="9"/>
  <c r="DY121" i="9"/>
  <c r="DY120" i="9"/>
  <c r="DY119" i="9"/>
  <c r="DY118" i="9"/>
  <c r="DY117" i="9"/>
  <c r="DY116" i="9"/>
  <c r="DY115" i="9"/>
  <c r="DY114" i="9"/>
  <c r="DY113" i="9"/>
  <c r="DY112" i="9"/>
  <c r="DY111" i="9"/>
  <c r="DY110" i="9"/>
  <c r="DY109" i="9"/>
  <c r="DY108" i="9"/>
  <c r="DY107" i="9"/>
  <c r="DY106" i="9"/>
  <c r="DY105" i="9"/>
  <c r="DY104" i="9"/>
  <c r="DY103" i="9"/>
  <c r="DY102" i="9"/>
  <c r="DY101" i="9"/>
  <c r="DY100" i="9"/>
  <c r="DY99" i="9"/>
  <c r="DY98" i="9"/>
  <c r="DY97" i="9"/>
  <c r="DY96" i="9"/>
  <c r="DY95" i="9"/>
  <c r="DY94" i="9"/>
  <c r="DY93" i="9"/>
  <c r="DY92" i="9"/>
  <c r="DY91" i="9"/>
  <c r="DY90" i="9"/>
  <c r="DY89" i="9"/>
  <c r="DY88" i="9"/>
  <c r="DY87" i="9"/>
  <c r="DY86" i="9"/>
  <c r="DY85" i="9"/>
  <c r="DY84" i="9"/>
  <c r="DY83" i="9"/>
  <c r="DY82" i="9"/>
  <c r="DY81" i="9"/>
  <c r="DY80" i="9"/>
  <c r="DY79" i="9"/>
  <c r="DY78" i="9"/>
  <c r="DY77" i="9"/>
  <c r="DY76" i="9"/>
  <c r="DY75" i="9"/>
  <c r="DY74" i="9"/>
  <c r="DY73" i="9"/>
  <c r="DY72" i="9"/>
  <c r="DY71" i="9"/>
  <c r="DY70" i="9"/>
  <c r="DY69" i="9"/>
  <c r="DY68" i="9"/>
  <c r="DY67" i="9"/>
  <c r="DY66" i="9"/>
  <c r="DY65" i="9"/>
  <c r="DY64" i="9"/>
  <c r="DY63" i="9"/>
  <c r="DY62" i="9"/>
  <c r="DY61" i="9"/>
  <c r="DY60" i="9"/>
  <c r="DY59" i="9"/>
  <c r="DY58" i="9"/>
  <c r="DY57" i="9"/>
  <c r="DY56" i="9"/>
  <c r="DY55" i="9"/>
  <c r="DY54" i="9"/>
  <c r="DY53" i="9"/>
  <c r="DY52" i="9"/>
  <c r="DY51" i="9"/>
  <c r="DY50" i="9"/>
  <c r="DY49" i="9"/>
  <c r="DY48" i="9"/>
  <c r="DY47" i="9"/>
  <c r="DY46" i="9"/>
  <c r="DY45" i="9"/>
  <c r="DY44" i="9"/>
  <c r="DY43" i="9"/>
  <c r="DY42" i="9"/>
  <c r="DY41" i="9"/>
  <c r="DY40" i="9"/>
  <c r="DY39" i="9"/>
  <c r="DY38" i="9"/>
  <c r="DY37" i="9"/>
  <c r="DY36" i="9"/>
  <c r="DY35" i="9"/>
  <c r="DY34" i="9"/>
  <c r="DY33" i="9"/>
  <c r="DY32" i="9"/>
  <c r="DY31" i="9"/>
  <c r="DY30" i="9"/>
  <c r="DY29" i="9"/>
  <c r="DY28" i="9"/>
  <c r="DY27" i="9"/>
  <c r="DY26" i="9"/>
  <c r="DY25" i="9"/>
  <c r="DY24" i="9"/>
  <c r="DY23" i="9"/>
  <c r="DY22" i="9"/>
  <c r="DY21" i="9"/>
  <c r="DY20" i="9"/>
  <c r="DY19" i="9"/>
  <c r="DY18" i="9"/>
  <c r="DY17" i="9"/>
  <c r="DY16" i="9"/>
  <c r="DY15" i="9"/>
  <c r="DY14" i="9"/>
  <c r="DY13" i="9"/>
  <c r="DY12" i="9"/>
  <c r="DY11" i="9"/>
  <c r="DY10" i="9"/>
  <c r="DY9" i="9"/>
  <c r="DY8" i="9"/>
  <c r="DY1" i="9"/>
  <c r="DY2" i="9"/>
  <c r="DY7" i="9"/>
  <c r="DY6" i="9"/>
  <c r="DY3" i="9"/>
  <c r="DY5" i="9"/>
  <c r="DY4" i="9"/>
  <c r="E18" i="2"/>
  <c r="E14" i="3" s="1"/>
  <c r="E53" i="2"/>
  <c r="E52" i="2"/>
  <c r="E20" i="5" s="1"/>
  <c r="E51" i="2"/>
  <c r="E19" i="5" s="1"/>
  <c r="E17" i="2"/>
  <c r="E17" i="5" s="1"/>
  <c r="E16" i="2"/>
  <c r="E16" i="5" s="1"/>
  <c r="E20" i="2"/>
  <c r="E11" i="5" s="1"/>
  <c r="E13" i="2"/>
  <c r="E8" i="5" s="1"/>
  <c r="E6" i="5"/>
  <c r="F5" i="5"/>
  <c r="E5" i="5"/>
  <c r="E54" i="2"/>
  <c r="B2" i="5" s="1"/>
  <c r="C64" i="2"/>
  <c r="C110" i="2"/>
  <c r="CC19" i="2"/>
  <c r="CD20" i="2" s="1"/>
  <c r="DL24" i="2"/>
  <c r="DL25" i="2"/>
  <c r="DL26" i="2"/>
  <c r="DL27" i="2"/>
  <c r="DL28" i="2"/>
  <c r="DL29" i="2"/>
  <c r="DL30" i="2"/>
  <c r="DL31" i="2"/>
  <c r="DL32" i="2"/>
  <c r="DL33" i="2"/>
  <c r="DL34" i="2"/>
  <c r="DL35" i="2"/>
  <c r="DL36" i="2"/>
  <c r="DL37" i="2"/>
  <c r="DL38" i="2"/>
  <c r="DL39" i="2"/>
  <c r="DL40" i="2"/>
  <c r="DL41" i="2"/>
  <c r="DL42" i="2"/>
  <c r="DL43" i="2"/>
  <c r="DL44" i="2"/>
  <c r="DL45" i="2"/>
  <c r="DL46" i="2"/>
  <c r="DL47" i="2"/>
  <c r="DL48" i="2"/>
  <c r="DL49" i="2"/>
  <c r="DL50" i="2"/>
  <c r="DL51" i="2"/>
  <c r="DL52" i="2"/>
  <c r="DL53" i="2"/>
  <c r="DL54" i="2"/>
  <c r="DL55" i="2"/>
  <c r="DL56" i="2"/>
  <c r="DL57" i="2"/>
  <c r="DL58" i="2"/>
  <c r="DL59" i="2"/>
  <c r="DL60" i="2"/>
  <c r="DL61" i="2"/>
  <c r="DL62" i="2"/>
  <c r="DL63" i="2"/>
  <c r="DL64" i="2"/>
  <c r="DL65" i="2"/>
  <c r="DL66" i="2"/>
  <c r="DL67" i="2"/>
  <c r="DL68" i="2"/>
  <c r="DL69" i="2"/>
  <c r="DL70" i="2"/>
  <c r="DL71" i="2"/>
  <c r="DL72" i="2"/>
  <c r="DL73" i="2"/>
  <c r="DL74" i="2"/>
  <c r="DL75" i="2"/>
  <c r="DL76" i="2"/>
  <c r="DL77" i="2"/>
  <c r="DL78" i="2"/>
  <c r="DL79" i="2"/>
  <c r="DL80" i="2"/>
  <c r="DL81" i="2"/>
  <c r="DL82" i="2"/>
  <c r="DL83" i="2"/>
  <c r="DL84" i="2"/>
  <c r="DL85" i="2"/>
  <c r="DL86" i="2"/>
  <c r="DL87" i="2"/>
  <c r="DL88" i="2"/>
  <c r="DL89" i="2"/>
  <c r="DL90" i="2"/>
  <c r="DL91" i="2"/>
  <c r="DL92" i="2"/>
  <c r="DL93" i="2"/>
  <c r="DL94" i="2"/>
  <c r="DL95" i="2"/>
  <c r="DL96" i="2"/>
  <c r="DL97" i="2"/>
  <c r="DL98" i="2"/>
  <c r="DL99" i="2"/>
  <c r="DL100" i="2"/>
  <c r="DL101" i="2"/>
  <c r="DL102" i="2"/>
  <c r="DL103" i="2"/>
  <c r="DL104" i="2"/>
  <c r="DL105" i="2"/>
  <c r="DL106" i="2"/>
  <c r="DL107" i="2"/>
  <c r="DL108" i="2"/>
  <c r="DL109" i="2"/>
  <c r="DL110" i="2"/>
  <c r="DL111" i="2"/>
  <c r="DL112" i="2"/>
  <c r="DL113" i="2"/>
  <c r="DL114" i="2"/>
  <c r="DL115" i="2"/>
  <c r="DL116" i="2"/>
  <c r="DL117" i="2"/>
  <c r="DL118" i="2"/>
  <c r="DL119" i="2"/>
  <c r="DC20" i="2"/>
  <c r="DL20" i="2" s="1"/>
  <c r="DC21" i="2"/>
  <c r="DL21" i="2"/>
  <c r="DC22" i="2"/>
  <c r="DL22" i="2"/>
  <c r="DC23" i="2"/>
  <c r="DL23" i="2" s="1"/>
  <c r="DC24" i="2"/>
  <c r="DB24" i="2"/>
  <c r="E8" i="2"/>
  <c r="DB23" i="2" s="1"/>
  <c r="DK23" i="2" s="1"/>
  <c r="DE20" i="2"/>
  <c r="DC25" i="2"/>
  <c r="DB25" i="2"/>
  <c r="DK25" i="2" s="1"/>
  <c r="DC26" i="2"/>
  <c r="DB26" i="2"/>
  <c r="DK26" i="2" s="1"/>
  <c r="DC27" i="2"/>
  <c r="DB27" i="2"/>
  <c r="DC28" i="2"/>
  <c r="DB28" i="2"/>
  <c r="DC29" i="2"/>
  <c r="DB29" i="2"/>
  <c r="DC30" i="2"/>
  <c r="DB30" i="2"/>
  <c r="DK30" i="2" s="1"/>
  <c r="DC31" i="2"/>
  <c r="DB31" i="2"/>
  <c r="DC32" i="2"/>
  <c r="DB32" i="2"/>
  <c r="DC33" i="2"/>
  <c r="DB33" i="2"/>
  <c r="DK33" i="2" s="1"/>
  <c r="DC34" i="2"/>
  <c r="DB34" i="2"/>
  <c r="DC35" i="2"/>
  <c r="DB35" i="2"/>
  <c r="DC36" i="2"/>
  <c r="DB36" i="2"/>
  <c r="DC37" i="2"/>
  <c r="DB37" i="2"/>
  <c r="DK37" i="2" s="1"/>
  <c r="DC38" i="2"/>
  <c r="DB38" i="2"/>
  <c r="DC39" i="2"/>
  <c r="DB39" i="2"/>
  <c r="DK39" i="2" s="1"/>
  <c r="DC40" i="2"/>
  <c r="DB40" i="2"/>
  <c r="DC41" i="2"/>
  <c r="DB41" i="2"/>
  <c r="DK41" i="2" s="1"/>
  <c r="DC42" i="2"/>
  <c r="DB42" i="2"/>
  <c r="DK42" i="2" s="1"/>
  <c r="DC43" i="2"/>
  <c r="DB43" i="2"/>
  <c r="DC44" i="2"/>
  <c r="DB44" i="2"/>
  <c r="DC45" i="2"/>
  <c r="DB45" i="2"/>
  <c r="DC46" i="2"/>
  <c r="DB46" i="2"/>
  <c r="DK46" i="2" s="1"/>
  <c r="DC47" i="2"/>
  <c r="DB47" i="2"/>
  <c r="DC48" i="2"/>
  <c r="DB48" i="2"/>
  <c r="DC49" i="2"/>
  <c r="DB49" i="2"/>
  <c r="DK49" i="2" s="1"/>
  <c r="DC50" i="2"/>
  <c r="DB50" i="2"/>
  <c r="DK50" i="2" s="1"/>
  <c r="DC51" i="2"/>
  <c r="DB51" i="2"/>
  <c r="DC52" i="2"/>
  <c r="DB52" i="2"/>
  <c r="DC53" i="2"/>
  <c r="DB53" i="2"/>
  <c r="DC54" i="2"/>
  <c r="DB54" i="2"/>
  <c r="DK54" i="2" s="1"/>
  <c r="DC55" i="2"/>
  <c r="DB55" i="2"/>
  <c r="DC56" i="2"/>
  <c r="DB56" i="2"/>
  <c r="DC57" i="2"/>
  <c r="DB57" i="2"/>
  <c r="DK57" i="2" s="1"/>
  <c r="DC58" i="2"/>
  <c r="DB58" i="2"/>
  <c r="DK58" i="2" s="1"/>
  <c r="DC59" i="2"/>
  <c r="DB59" i="2"/>
  <c r="DK59" i="2" s="1"/>
  <c r="DC60" i="2"/>
  <c r="DB60" i="2"/>
  <c r="DC61" i="2"/>
  <c r="DB61" i="2"/>
  <c r="DC62" i="2"/>
  <c r="DB62" i="2"/>
  <c r="DC63" i="2"/>
  <c r="DB63" i="2"/>
  <c r="DC64" i="2"/>
  <c r="DB64" i="2"/>
  <c r="DC65" i="2"/>
  <c r="DB65" i="2"/>
  <c r="DK65" i="2" s="1"/>
  <c r="DC66" i="2"/>
  <c r="DB66" i="2"/>
  <c r="DC67" i="2"/>
  <c r="DB67" i="2"/>
  <c r="DK67" i="2" s="1"/>
  <c r="DC68" i="2"/>
  <c r="DB68" i="2"/>
  <c r="DC69" i="2"/>
  <c r="DB69" i="2"/>
  <c r="DK69" i="2" s="1"/>
  <c r="DC70" i="2"/>
  <c r="DB70" i="2"/>
  <c r="DK70" i="2" s="1"/>
  <c r="DC71" i="2"/>
  <c r="DB71" i="2"/>
  <c r="DC72" i="2"/>
  <c r="DB72" i="2"/>
  <c r="DC73" i="2"/>
  <c r="DB73" i="2"/>
  <c r="DK73" i="2" s="1"/>
  <c r="DC74" i="2"/>
  <c r="DB74" i="2"/>
  <c r="DK74" i="2" s="1"/>
  <c r="DC75" i="2"/>
  <c r="DB75" i="2"/>
  <c r="DC76" i="2"/>
  <c r="DB76" i="2"/>
  <c r="DC77" i="2"/>
  <c r="DB77" i="2"/>
  <c r="DC78" i="2"/>
  <c r="DB78" i="2"/>
  <c r="DK78" i="2" s="1"/>
  <c r="DC79" i="2"/>
  <c r="DB79" i="2"/>
  <c r="DC80" i="2"/>
  <c r="DB80" i="2"/>
  <c r="DC81" i="2"/>
  <c r="DB81" i="2"/>
  <c r="DK81" i="2" s="1"/>
  <c r="DC82" i="2"/>
  <c r="DB82" i="2"/>
  <c r="DC83" i="2"/>
  <c r="DB83" i="2"/>
  <c r="DC84" i="2"/>
  <c r="DB84" i="2"/>
  <c r="DC85" i="2"/>
  <c r="DB85" i="2"/>
  <c r="DK85" i="2" s="1"/>
  <c r="DC86" i="2"/>
  <c r="DB86" i="2"/>
  <c r="DC87" i="2"/>
  <c r="DB87" i="2"/>
  <c r="DK87" i="2" s="1"/>
  <c r="DC88" i="2"/>
  <c r="DB88" i="2"/>
  <c r="DC89" i="2"/>
  <c r="DB89" i="2"/>
  <c r="DK89" i="2" s="1"/>
  <c r="DC90" i="2"/>
  <c r="DB90" i="2"/>
  <c r="DK90" i="2" s="1"/>
  <c r="DC91" i="2"/>
  <c r="DB91" i="2"/>
  <c r="DC92" i="2"/>
  <c r="DB92" i="2"/>
  <c r="DC93" i="2"/>
  <c r="DB93" i="2"/>
  <c r="DK93" i="2" s="1"/>
  <c r="DC94" i="2"/>
  <c r="DB94" i="2"/>
  <c r="DC95" i="2"/>
  <c r="DB95" i="2"/>
  <c r="DC96" i="2"/>
  <c r="DB96" i="2"/>
  <c r="DC97" i="2"/>
  <c r="DB97" i="2"/>
  <c r="DK97" i="2" s="1"/>
  <c r="DC98" i="2"/>
  <c r="DB98" i="2"/>
  <c r="DK98" i="2" s="1"/>
  <c r="DC99" i="2"/>
  <c r="DB99" i="2"/>
  <c r="DC100" i="2"/>
  <c r="DB100" i="2"/>
  <c r="DC101" i="2"/>
  <c r="DB101" i="2"/>
  <c r="DK101" i="2" s="1"/>
  <c r="DC102" i="2"/>
  <c r="DB102" i="2"/>
  <c r="DK102" i="2" s="1"/>
  <c r="DC103" i="2"/>
  <c r="DB103" i="2"/>
  <c r="DK103" i="2" s="1"/>
  <c r="DC104" i="2"/>
  <c r="DB104" i="2"/>
  <c r="DC105" i="2"/>
  <c r="DB105" i="2"/>
  <c r="DK105" i="2" s="1"/>
  <c r="DC106" i="2"/>
  <c r="DB106" i="2"/>
  <c r="DC107" i="2"/>
  <c r="DB107" i="2"/>
  <c r="DC108" i="2"/>
  <c r="DB108" i="2"/>
  <c r="DC109" i="2"/>
  <c r="DB109" i="2"/>
  <c r="DK109" i="2" s="1"/>
  <c r="DC110" i="2"/>
  <c r="DB110" i="2"/>
  <c r="DK110" i="2" s="1"/>
  <c r="DC111" i="2"/>
  <c r="DB111" i="2"/>
  <c r="DC112" i="2"/>
  <c r="DB112" i="2"/>
  <c r="DC113" i="2"/>
  <c r="DB113" i="2"/>
  <c r="DK113" i="2" s="1"/>
  <c r="DC114" i="2"/>
  <c r="DB114" i="2"/>
  <c r="DK114" i="2" s="1"/>
  <c r="DC115" i="2"/>
  <c r="DB115" i="2"/>
  <c r="DK115" i="2" s="1"/>
  <c r="DC116" i="2"/>
  <c r="DB116" i="2"/>
  <c r="DC117" i="2"/>
  <c r="DB117" i="2"/>
  <c r="DK117" i="2" s="1"/>
  <c r="DC118" i="2"/>
  <c r="DB118" i="2"/>
  <c r="DK118" i="2" s="1"/>
  <c r="DC119" i="2"/>
  <c r="DB119" i="2"/>
  <c r="DF20" i="2"/>
  <c r="DG124" i="2"/>
  <c r="DF124" i="2"/>
  <c r="DG126" i="2" s="1"/>
  <c r="DG128" i="2"/>
  <c r="DK24" i="2"/>
  <c r="DK27" i="2"/>
  <c r="DK28" i="2"/>
  <c r="DK29" i="2"/>
  <c r="DK31" i="2"/>
  <c r="DK32" i="2"/>
  <c r="DK34" i="2"/>
  <c r="DK35" i="2"/>
  <c r="DK36" i="2"/>
  <c r="DK38" i="2"/>
  <c r="DK40" i="2"/>
  <c r="DK43" i="2"/>
  <c r="DK44" i="2"/>
  <c r="DK45" i="2"/>
  <c r="DK47" i="2"/>
  <c r="DK48" i="2"/>
  <c r="DK51" i="2"/>
  <c r="DK52" i="2"/>
  <c r="DK53" i="2"/>
  <c r="DK55" i="2"/>
  <c r="DK56" i="2"/>
  <c r="DK60" i="2"/>
  <c r="DK61" i="2"/>
  <c r="DK62" i="2"/>
  <c r="DK63" i="2"/>
  <c r="DK64" i="2"/>
  <c r="DK66" i="2"/>
  <c r="DK68" i="2"/>
  <c r="DK71" i="2"/>
  <c r="DK72" i="2"/>
  <c r="DK75" i="2"/>
  <c r="DK76" i="2"/>
  <c r="DK77" i="2"/>
  <c r="DK79" i="2"/>
  <c r="DK80" i="2"/>
  <c r="DK82" i="2"/>
  <c r="DK83" i="2"/>
  <c r="DK84" i="2"/>
  <c r="DK86" i="2"/>
  <c r="DK88" i="2"/>
  <c r="DK91" i="2"/>
  <c r="DK92" i="2"/>
  <c r="DK94" i="2"/>
  <c r="DK95" i="2"/>
  <c r="DK96" i="2"/>
  <c r="DK99" i="2"/>
  <c r="DK100" i="2"/>
  <c r="DK104" i="2"/>
  <c r="DK106" i="2"/>
  <c r="DK107" i="2"/>
  <c r="DK108" i="2"/>
  <c r="DK111" i="2"/>
  <c r="DK112" i="2"/>
  <c r="DK116" i="2"/>
  <c r="DK119" i="2"/>
  <c r="DO124" i="2"/>
  <c r="DP124" i="2"/>
  <c r="ET19" i="2"/>
  <c r="ET20" i="2" s="1"/>
  <c r="ER21" i="2"/>
  <c r="ER22" i="2"/>
  <c r="ER23" i="2" s="1"/>
  <c r="ER24" i="2" s="1"/>
  <c r="ER25" i="2" s="1"/>
  <c r="ER26" i="2" s="1"/>
  <c r="ER27" i="2" s="1"/>
  <c r="ER28" i="2" s="1"/>
  <c r="ER29" i="2" s="1"/>
  <c r="ER30" i="2" s="1"/>
  <c r="ER31" i="2" s="1"/>
  <c r="ER32" i="2" s="1"/>
  <c r="DI118" i="2"/>
  <c r="DI119" i="2"/>
  <c r="DJ119" i="2"/>
  <c r="EP20" i="2"/>
  <c r="DJ23" i="2"/>
  <c r="DI20" i="2"/>
  <c r="ES20" i="2" s="1"/>
  <c r="N24" i="3" s="1"/>
  <c r="DI21" i="2"/>
  <c r="DI22" i="2"/>
  <c r="DI23" i="2"/>
  <c r="DI117" i="2"/>
  <c r="DI25" i="2"/>
  <c r="DI26" i="2"/>
  <c r="H30" i="3" s="1"/>
  <c r="DI27" i="2"/>
  <c r="DI28" i="2"/>
  <c r="DI29" i="2"/>
  <c r="DI30" i="2"/>
  <c r="DI31" i="2"/>
  <c r="DI32" i="2"/>
  <c r="DI33" i="2"/>
  <c r="DI34" i="2"/>
  <c r="H38" i="3" s="1"/>
  <c r="DI35" i="2"/>
  <c r="H39" i="3" s="1"/>
  <c r="DI36" i="2"/>
  <c r="DI37" i="2"/>
  <c r="DI38" i="2"/>
  <c r="DI39" i="2"/>
  <c r="DI40" i="2"/>
  <c r="DI41" i="2"/>
  <c r="DI42" i="2"/>
  <c r="H46" i="3" s="1"/>
  <c r="DI43" i="2"/>
  <c r="DI44" i="2"/>
  <c r="DI45" i="2"/>
  <c r="DI46" i="2"/>
  <c r="H50" i="3" s="1"/>
  <c r="DI47" i="2"/>
  <c r="DI48" i="2"/>
  <c r="DI49" i="2"/>
  <c r="DI50" i="2"/>
  <c r="H54" i="3" s="1"/>
  <c r="DI51" i="2"/>
  <c r="H55" i="3" s="1"/>
  <c r="DI52" i="2"/>
  <c r="DI53" i="2"/>
  <c r="DI54" i="2"/>
  <c r="DI55" i="2"/>
  <c r="DI56" i="2"/>
  <c r="DI57" i="2"/>
  <c r="DI58" i="2"/>
  <c r="H62" i="3" s="1"/>
  <c r="DI59" i="2"/>
  <c r="DI60" i="2"/>
  <c r="DI61" i="2"/>
  <c r="DI62" i="2"/>
  <c r="H66" i="3" s="1"/>
  <c r="DI63" i="2"/>
  <c r="DI64" i="2"/>
  <c r="DI65" i="2"/>
  <c r="DI66" i="2"/>
  <c r="H70" i="3" s="1"/>
  <c r="DI67" i="2"/>
  <c r="H71" i="3" s="1"/>
  <c r="DI68" i="2"/>
  <c r="DI69" i="2"/>
  <c r="DI70" i="2"/>
  <c r="DI71" i="2"/>
  <c r="DI72" i="2"/>
  <c r="DI73" i="2"/>
  <c r="DI74" i="2"/>
  <c r="H78" i="3" s="1"/>
  <c r="DI75" i="2"/>
  <c r="DI76" i="2"/>
  <c r="DI77" i="2"/>
  <c r="DI78" i="2"/>
  <c r="H82" i="3" s="1"/>
  <c r="DI79" i="2"/>
  <c r="DI80" i="2"/>
  <c r="DI81" i="2"/>
  <c r="DI82" i="2"/>
  <c r="H86" i="3" s="1"/>
  <c r="DI83" i="2"/>
  <c r="H87" i="3" s="1"/>
  <c r="DI84" i="2"/>
  <c r="DI85" i="2"/>
  <c r="DI86" i="2"/>
  <c r="DI87" i="2"/>
  <c r="DI88" i="2"/>
  <c r="DI89" i="2"/>
  <c r="DI90" i="2"/>
  <c r="H94" i="3" s="1"/>
  <c r="DI91" i="2"/>
  <c r="DI92" i="2"/>
  <c r="DI93" i="2"/>
  <c r="DI94" i="2"/>
  <c r="H98" i="3" s="1"/>
  <c r="DI95" i="2"/>
  <c r="DI96" i="2"/>
  <c r="DI97" i="2"/>
  <c r="DI98" i="2"/>
  <c r="H102" i="3" s="1"/>
  <c r="DI99" i="2"/>
  <c r="H103" i="3" s="1"/>
  <c r="DI100" i="2"/>
  <c r="DI101" i="2"/>
  <c r="DI102" i="2"/>
  <c r="DI103" i="2"/>
  <c r="DI104" i="2"/>
  <c r="DI105" i="2"/>
  <c r="DI106" i="2"/>
  <c r="H110" i="3" s="1"/>
  <c r="DI107" i="2"/>
  <c r="DI108" i="2"/>
  <c r="DI109" i="2"/>
  <c r="DI110" i="2"/>
  <c r="H114" i="3" s="1"/>
  <c r="DI111" i="2"/>
  <c r="DI112" i="2"/>
  <c r="DI113" i="2"/>
  <c r="DI114" i="2"/>
  <c r="H118" i="3" s="1"/>
  <c r="DI115" i="2"/>
  <c r="H119" i="3" s="1"/>
  <c r="DI116" i="2"/>
  <c r="DA119" i="2"/>
  <c r="B3" i="2"/>
  <c r="B4" i="2"/>
  <c r="EO20" i="2"/>
  <c r="A21" i="2"/>
  <c r="A22" i="2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DI24" i="2"/>
  <c r="H28" i="3" s="1"/>
  <c r="Z24" i="2"/>
  <c r="Z25" i="2"/>
  <c r="Z26" i="2"/>
  <c r="Z29" i="2"/>
  <c r="Z31" i="2"/>
  <c r="Z32" i="2"/>
  <c r="Z33" i="2"/>
  <c r="Z34" i="2"/>
  <c r="Z37" i="2"/>
  <c r="Z39" i="2"/>
  <c r="Z40" i="2"/>
  <c r="Z41" i="2"/>
  <c r="Z42" i="2"/>
  <c r="Z44" i="2"/>
  <c r="Z48" i="2"/>
  <c r="Z49" i="2"/>
  <c r="Z50" i="2"/>
  <c r="Z52" i="2"/>
  <c r="Z53" i="2"/>
  <c r="Z55" i="2"/>
  <c r="Z57" i="2"/>
  <c r="Z58" i="2"/>
  <c r="Z60" i="2"/>
  <c r="Z61" i="2"/>
  <c r="Z63" i="2"/>
  <c r="Z64" i="2"/>
  <c r="Z65" i="2"/>
  <c r="Z66" i="2"/>
  <c r="Z68" i="2"/>
  <c r="Z69" i="2"/>
  <c r="Z72" i="2"/>
  <c r="Z74" i="2"/>
  <c r="Z76" i="2"/>
  <c r="Z77" i="2"/>
  <c r="Z80" i="2"/>
  <c r="Z81" i="2"/>
  <c r="Z84" i="2"/>
  <c r="Z85" i="2"/>
  <c r="Z87" i="2"/>
  <c r="Z88" i="2"/>
  <c r="Z89" i="2"/>
  <c r="Z90" i="2"/>
  <c r="Z93" i="2"/>
  <c r="Z95" i="2"/>
  <c r="Z96" i="2"/>
  <c r="Z97" i="2"/>
  <c r="Z98" i="2"/>
  <c r="Z101" i="2"/>
  <c r="Z103" i="2"/>
  <c r="Z104" i="2"/>
  <c r="Z105" i="2"/>
  <c r="Z106" i="2"/>
  <c r="Z108" i="2"/>
  <c r="Z112" i="2"/>
  <c r="Z113" i="2"/>
  <c r="Z114" i="2"/>
  <c r="Z116" i="2"/>
  <c r="Z117" i="2"/>
  <c r="Z119" i="2"/>
  <c r="E60" i="2"/>
  <c r="B22" i="4"/>
  <c r="FL18" i="2"/>
  <c r="CX18" i="2"/>
  <c r="M119" i="2"/>
  <c r="W119" i="2" s="1"/>
  <c r="M21" i="2"/>
  <c r="L21" i="2"/>
  <c r="L22" i="2" s="1"/>
  <c r="L23" i="2" s="1"/>
  <c r="M22" i="2"/>
  <c r="W22" i="2" s="1"/>
  <c r="I27" i="1" s="1"/>
  <c r="M20" i="2"/>
  <c r="W20" i="2" s="1"/>
  <c r="CU19" i="2"/>
  <c r="V24" i="1"/>
  <c r="CV19" i="2" s="1"/>
  <c r="CW19" i="2"/>
  <c r="CX19" i="2"/>
  <c r="E57" i="2"/>
  <c r="FI19" i="2"/>
  <c r="P23" i="3"/>
  <c r="FJ19" i="2"/>
  <c r="FK19" i="2"/>
  <c r="FL19" i="2"/>
  <c r="BQ22" i="2"/>
  <c r="M23" i="2"/>
  <c r="W23" i="2" s="1"/>
  <c r="BQ23" i="2" s="1"/>
  <c r="T28" i="1" s="1"/>
  <c r="M24" i="2"/>
  <c r="W24" i="2" s="1"/>
  <c r="BQ24" i="2" s="1"/>
  <c r="T29" i="1" s="1"/>
  <c r="M25" i="2"/>
  <c r="W25" i="2" s="1"/>
  <c r="BQ25" i="2" s="1"/>
  <c r="T30" i="1" s="1"/>
  <c r="M26" i="2"/>
  <c r="W26" i="2" s="1"/>
  <c r="M27" i="2"/>
  <c r="W27" i="2" s="1"/>
  <c r="M28" i="2"/>
  <c r="W28" i="2" s="1"/>
  <c r="M29" i="2"/>
  <c r="W29" i="2" s="1"/>
  <c r="BQ29" i="2" s="1"/>
  <c r="M30" i="2"/>
  <c r="W30" i="2" s="1"/>
  <c r="BQ30" i="2" s="1"/>
  <c r="T35" i="1" s="1"/>
  <c r="M31" i="2"/>
  <c r="W31" i="2" s="1"/>
  <c r="BQ31" i="2" s="1"/>
  <c r="T36" i="1" s="1"/>
  <c r="M32" i="2"/>
  <c r="W32" i="2" s="1"/>
  <c r="BQ32" i="2" s="1"/>
  <c r="T37" i="1" s="1"/>
  <c r="M33" i="2"/>
  <c r="W33" i="2" s="1"/>
  <c r="M34" i="2"/>
  <c r="W34" i="2" s="1"/>
  <c r="M35" i="2"/>
  <c r="W35" i="2"/>
  <c r="BQ35" i="2" s="1"/>
  <c r="T40" i="1" s="1"/>
  <c r="M36" i="2"/>
  <c r="W36" i="2" s="1"/>
  <c r="M37" i="2"/>
  <c r="W37" i="2" s="1"/>
  <c r="M38" i="2"/>
  <c r="W38" i="2" s="1"/>
  <c r="BQ38" i="2" s="1"/>
  <c r="T43" i="1" s="1"/>
  <c r="M39" i="2"/>
  <c r="W39" i="2" s="1"/>
  <c r="BQ39" i="2" s="1"/>
  <c r="T44" i="1" s="1"/>
  <c r="M40" i="2"/>
  <c r="W40" i="2" s="1"/>
  <c r="BQ40" i="2" s="1"/>
  <c r="T45" i="1" s="1"/>
  <c r="M41" i="2"/>
  <c r="W41" i="2" s="1"/>
  <c r="BQ41" i="2" s="1"/>
  <c r="T46" i="1" s="1"/>
  <c r="M42" i="2"/>
  <c r="W42" i="2"/>
  <c r="BQ42" i="2" s="1"/>
  <c r="T47" i="1" s="1"/>
  <c r="M43" i="2"/>
  <c r="W43" i="2" s="1"/>
  <c r="M44" i="2"/>
  <c r="W44" i="2" s="1"/>
  <c r="M45" i="2"/>
  <c r="W45" i="2" s="1"/>
  <c r="BQ45" i="2" s="1"/>
  <c r="M46" i="2"/>
  <c r="W46" i="2" s="1"/>
  <c r="BQ46" i="2" s="1"/>
  <c r="T51" i="1" s="1"/>
  <c r="M47" i="2"/>
  <c r="W47" i="2" s="1"/>
  <c r="M48" i="2"/>
  <c r="W48" i="2" s="1"/>
  <c r="BQ48" i="2" s="1"/>
  <c r="T53" i="1" s="1"/>
  <c r="M49" i="2"/>
  <c r="W49" i="2" s="1"/>
  <c r="BQ49" i="2" s="1"/>
  <c r="T54" i="1" s="1"/>
  <c r="M50" i="2"/>
  <c r="W50" i="2" s="1"/>
  <c r="M51" i="2"/>
  <c r="W51" i="2" s="1"/>
  <c r="M52" i="2"/>
  <c r="W52" i="2"/>
  <c r="M53" i="2"/>
  <c r="W53" i="2"/>
  <c r="BQ53" i="2" s="1"/>
  <c r="M54" i="2"/>
  <c r="W54" i="2" s="1"/>
  <c r="BQ54" i="2" s="1"/>
  <c r="T59" i="1" s="1"/>
  <c r="M55" i="2"/>
  <c r="W55" i="2" s="1"/>
  <c r="BQ55" i="2" s="1"/>
  <c r="T60" i="1" s="1"/>
  <c r="M56" i="2"/>
  <c r="W56" i="2" s="1"/>
  <c r="BQ56" i="2" s="1"/>
  <c r="T61" i="1" s="1"/>
  <c r="M57" i="2"/>
  <c r="W57" i="2" s="1"/>
  <c r="BQ57" i="2" s="1"/>
  <c r="T62" i="1" s="1"/>
  <c r="M58" i="2"/>
  <c r="W58" i="2" s="1"/>
  <c r="M59" i="2"/>
  <c r="W59" i="2" s="1"/>
  <c r="M60" i="2"/>
  <c r="W60" i="2" s="1"/>
  <c r="M61" i="2"/>
  <c r="W61" i="2"/>
  <c r="I66" i="1" s="1"/>
  <c r="BQ61" i="2"/>
  <c r="M62" i="2"/>
  <c r="W62" i="2" s="1"/>
  <c r="BQ62" i="2" s="1"/>
  <c r="T67" i="1" s="1"/>
  <c r="M63" i="2"/>
  <c r="W63" i="2" s="1"/>
  <c r="BQ63" i="2" s="1"/>
  <c r="T68" i="1" s="1"/>
  <c r="M64" i="2"/>
  <c r="W64" i="2" s="1"/>
  <c r="BQ64" i="2" s="1"/>
  <c r="T69" i="1" s="1"/>
  <c r="M65" i="2"/>
  <c r="W65" i="2" s="1"/>
  <c r="BQ65" i="2" s="1"/>
  <c r="T70" i="1" s="1"/>
  <c r="M66" i="2"/>
  <c r="W66" i="2" s="1"/>
  <c r="BQ66" i="2" s="1"/>
  <c r="M67" i="2"/>
  <c r="W67" i="2"/>
  <c r="M68" i="2"/>
  <c r="W68" i="2" s="1"/>
  <c r="M69" i="2"/>
  <c r="W69" i="2" s="1"/>
  <c r="M70" i="2"/>
  <c r="W70" i="2" s="1"/>
  <c r="BQ70" i="2" s="1"/>
  <c r="T75" i="1" s="1"/>
  <c r="M71" i="2"/>
  <c r="W71" i="2" s="1"/>
  <c r="BQ71" i="2" s="1"/>
  <c r="T76" i="1" s="1"/>
  <c r="M72" i="2"/>
  <c r="W72" i="2" s="1"/>
  <c r="BQ72" i="2" s="1"/>
  <c r="T77" i="1" s="1"/>
  <c r="M73" i="2"/>
  <c r="W73" i="2" s="1"/>
  <c r="BQ73" i="2" s="1"/>
  <c r="T78" i="1" s="1"/>
  <c r="M74" i="2"/>
  <c r="W74" i="2" s="1"/>
  <c r="M75" i="2"/>
  <c r="W75" i="2" s="1"/>
  <c r="BQ75" i="2" s="1"/>
  <c r="T80" i="1" s="1"/>
  <c r="M76" i="2"/>
  <c r="W76" i="2" s="1"/>
  <c r="M77" i="2"/>
  <c r="W77" i="2" s="1"/>
  <c r="BQ77" i="2" s="1"/>
  <c r="T82" i="1" s="1"/>
  <c r="M78" i="2"/>
  <c r="W78" i="2" s="1"/>
  <c r="BQ78" i="2" s="1"/>
  <c r="T83" i="1" s="1"/>
  <c r="M79" i="2"/>
  <c r="W79" i="2" s="1"/>
  <c r="BQ79" i="2" s="1"/>
  <c r="T84" i="1" s="1"/>
  <c r="M80" i="2"/>
  <c r="W80" i="2" s="1"/>
  <c r="BQ80" i="2" s="1"/>
  <c r="T85" i="1" s="1"/>
  <c r="M81" i="2"/>
  <c r="W81" i="2" s="1"/>
  <c r="BQ81" i="2" s="1"/>
  <c r="T86" i="1" s="1"/>
  <c r="M82" i="2"/>
  <c r="W82" i="2" s="1"/>
  <c r="M83" i="2"/>
  <c r="W83" i="2"/>
  <c r="BQ83" i="2" s="1"/>
  <c r="T88" i="1" s="1"/>
  <c r="M84" i="2"/>
  <c r="W84" i="2"/>
  <c r="BQ84" i="2" s="1"/>
  <c r="T89" i="1" s="1"/>
  <c r="M85" i="2"/>
  <c r="W85" i="2" s="1"/>
  <c r="BQ85" i="2" s="1"/>
  <c r="T90" i="1" s="1"/>
  <c r="M86" i="2"/>
  <c r="W86" i="2" s="1"/>
  <c r="BQ86" i="2" s="1"/>
  <c r="T91" i="1" s="1"/>
  <c r="M87" i="2"/>
  <c r="W87" i="2" s="1"/>
  <c r="BQ87" i="2" s="1"/>
  <c r="T92" i="1" s="1"/>
  <c r="M88" i="2"/>
  <c r="W88" i="2" s="1"/>
  <c r="BQ88" i="2" s="1"/>
  <c r="T93" i="1" s="1"/>
  <c r="M89" i="2"/>
  <c r="W89" i="2" s="1"/>
  <c r="BQ89" i="2" s="1"/>
  <c r="T94" i="1" s="1"/>
  <c r="M90" i="2"/>
  <c r="W90" i="2" s="1"/>
  <c r="BQ90" i="2" s="1"/>
  <c r="T95" i="1" s="1"/>
  <c r="M91" i="2"/>
  <c r="W91" i="2"/>
  <c r="BQ91" i="2" s="1"/>
  <c r="T96" i="1" s="1"/>
  <c r="M92" i="2"/>
  <c r="W92" i="2" s="1"/>
  <c r="BQ92" i="2" s="1"/>
  <c r="T97" i="1" s="1"/>
  <c r="M93" i="2"/>
  <c r="W93" i="2" s="1"/>
  <c r="BQ93" i="2" s="1"/>
  <c r="T98" i="1" s="1"/>
  <c r="M94" i="2"/>
  <c r="W94" i="2" s="1"/>
  <c r="BQ94" i="2" s="1"/>
  <c r="T99" i="1" s="1"/>
  <c r="M95" i="2"/>
  <c r="W95" i="2" s="1"/>
  <c r="BQ95" i="2" s="1"/>
  <c r="T100" i="1" s="1"/>
  <c r="M96" i="2"/>
  <c r="W96" i="2" s="1"/>
  <c r="BQ96" i="2" s="1"/>
  <c r="T101" i="1" s="1"/>
  <c r="M97" i="2"/>
  <c r="W97" i="2" s="1"/>
  <c r="BQ97" i="2" s="1"/>
  <c r="T102" i="1" s="1"/>
  <c r="M98" i="2"/>
  <c r="W98" i="2"/>
  <c r="BQ98" i="2" s="1"/>
  <c r="T103" i="1" s="1"/>
  <c r="M99" i="2"/>
  <c r="W99" i="2"/>
  <c r="BQ99" i="2" s="1"/>
  <c r="T104" i="1" s="1"/>
  <c r="M100" i="2"/>
  <c r="W100" i="2" s="1"/>
  <c r="BQ100" i="2" s="1"/>
  <c r="T105" i="1" s="1"/>
  <c r="M101" i="2"/>
  <c r="W101" i="2" s="1"/>
  <c r="M102" i="2"/>
  <c r="W102" i="2" s="1"/>
  <c r="BQ102" i="2" s="1"/>
  <c r="T107" i="1" s="1"/>
  <c r="M103" i="2"/>
  <c r="W103" i="2" s="1"/>
  <c r="BQ103" i="2" s="1"/>
  <c r="T108" i="1" s="1"/>
  <c r="M104" i="2"/>
  <c r="W104" i="2" s="1"/>
  <c r="BQ104" i="2" s="1"/>
  <c r="T109" i="1" s="1"/>
  <c r="M105" i="2"/>
  <c r="W105" i="2" s="1"/>
  <c r="BQ105" i="2" s="1"/>
  <c r="T110" i="1" s="1"/>
  <c r="M106" i="2"/>
  <c r="W106" i="2" s="1"/>
  <c r="BQ106" i="2" s="1"/>
  <c r="T111" i="1" s="1"/>
  <c r="M107" i="2"/>
  <c r="W107" i="2" s="1"/>
  <c r="BQ107" i="2" s="1"/>
  <c r="T112" i="1" s="1"/>
  <c r="M108" i="2"/>
  <c r="W108" i="2" s="1"/>
  <c r="BQ108" i="2" s="1"/>
  <c r="T113" i="1" s="1"/>
  <c r="M109" i="2"/>
  <c r="W109" i="2"/>
  <c r="BQ109" i="2" s="1"/>
  <c r="M110" i="2"/>
  <c r="W110" i="2"/>
  <c r="BQ110" i="2" s="1"/>
  <c r="T115" i="1" s="1"/>
  <c r="M111" i="2"/>
  <c r="W111" i="2" s="1"/>
  <c r="BQ111" i="2" s="1"/>
  <c r="T116" i="1" s="1"/>
  <c r="M112" i="2"/>
  <c r="W112" i="2" s="1"/>
  <c r="BQ112" i="2" s="1"/>
  <c r="T117" i="1" s="1"/>
  <c r="M113" i="2"/>
  <c r="W113" i="2" s="1"/>
  <c r="BQ113" i="2" s="1"/>
  <c r="T118" i="1" s="1"/>
  <c r="M114" i="2"/>
  <c r="W114" i="2"/>
  <c r="BQ114" i="2" s="1"/>
  <c r="T119" i="1" s="1"/>
  <c r="M115" i="2"/>
  <c r="W115" i="2"/>
  <c r="BQ115" i="2" s="1"/>
  <c r="T120" i="1" s="1"/>
  <c r="M116" i="2"/>
  <c r="W116" i="2"/>
  <c r="BQ116" i="2" s="1"/>
  <c r="T121" i="1" s="1"/>
  <c r="M117" i="2"/>
  <c r="W117" i="2" s="1"/>
  <c r="BQ117" i="2" s="1"/>
  <c r="T122" i="1" s="1"/>
  <c r="M118" i="2"/>
  <c r="W118" i="2" s="1"/>
  <c r="BQ118" i="2" s="1"/>
  <c r="T123" i="1" s="1"/>
  <c r="W21" i="2"/>
  <c r="BQ21" i="2" s="1"/>
  <c r="T26" i="1" s="1"/>
  <c r="N20" i="3"/>
  <c r="T21" i="3"/>
  <c r="CZ116" i="2"/>
  <c r="DA116" i="2"/>
  <c r="CZ115" i="2"/>
  <c r="DA115" i="2"/>
  <c r="CZ114" i="2"/>
  <c r="DA114" i="2"/>
  <c r="CZ113" i="2"/>
  <c r="DA113" i="2"/>
  <c r="CZ112" i="2"/>
  <c r="DA112" i="2"/>
  <c r="CZ111" i="2"/>
  <c r="DA111" i="2"/>
  <c r="CZ110" i="2"/>
  <c r="DA110" i="2"/>
  <c r="CZ109" i="2"/>
  <c r="DA109" i="2"/>
  <c r="CZ108" i="2"/>
  <c r="DA108" i="2"/>
  <c r="CZ107" i="2"/>
  <c r="DA107" i="2"/>
  <c r="CZ106" i="2"/>
  <c r="DA106" i="2"/>
  <c r="CZ105" i="2"/>
  <c r="DA105" i="2"/>
  <c r="CZ104" i="2"/>
  <c r="DA104" i="2"/>
  <c r="CZ103" i="2"/>
  <c r="DA103" i="2"/>
  <c r="CZ102" i="2"/>
  <c r="DA102" i="2"/>
  <c r="CZ101" i="2"/>
  <c r="DA101" i="2"/>
  <c r="CZ100" i="2"/>
  <c r="DA100" i="2"/>
  <c r="CZ99" i="2"/>
  <c r="DA99" i="2"/>
  <c r="CZ98" i="2"/>
  <c r="DA98" i="2"/>
  <c r="CZ97" i="2"/>
  <c r="DA97" i="2"/>
  <c r="CZ96" i="2"/>
  <c r="DA96" i="2"/>
  <c r="CZ95" i="2"/>
  <c r="DA95" i="2"/>
  <c r="CZ94" i="2"/>
  <c r="DA94" i="2"/>
  <c r="CZ93" i="2"/>
  <c r="DA93" i="2"/>
  <c r="CZ92" i="2"/>
  <c r="DA92" i="2"/>
  <c r="CZ91" i="2"/>
  <c r="DA91" i="2"/>
  <c r="CZ90" i="2"/>
  <c r="DA90" i="2"/>
  <c r="CZ89" i="2"/>
  <c r="DA89" i="2"/>
  <c r="CZ88" i="2"/>
  <c r="DA88" i="2"/>
  <c r="CZ87" i="2"/>
  <c r="DA87" i="2"/>
  <c r="CZ86" i="2"/>
  <c r="DA86" i="2"/>
  <c r="CZ85" i="2"/>
  <c r="DA85" i="2"/>
  <c r="CZ84" i="2"/>
  <c r="DA84" i="2"/>
  <c r="CZ83" i="2"/>
  <c r="DA83" i="2"/>
  <c r="CZ82" i="2"/>
  <c r="DA82" i="2"/>
  <c r="CZ81" i="2"/>
  <c r="DA81" i="2"/>
  <c r="CZ80" i="2"/>
  <c r="DA80" i="2"/>
  <c r="CZ79" i="2"/>
  <c r="DA79" i="2"/>
  <c r="CZ78" i="2"/>
  <c r="DA78" i="2"/>
  <c r="CZ77" i="2"/>
  <c r="DA77" i="2"/>
  <c r="CZ76" i="2"/>
  <c r="DA76" i="2"/>
  <c r="CZ75" i="2"/>
  <c r="DA75" i="2"/>
  <c r="CZ74" i="2"/>
  <c r="DA74" i="2"/>
  <c r="CZ73" i="2"/>
  <c r="DA73" i="2"/>
  <c r="CZ72" i="2"/>
  <c r="DA72" i="2"/>
  <c r="CZ71" i="2"/>
  <c r="DA71" i="2"/>
  <c r="CZ70" i="2"/>
  <c r="DA70" i="2"/>
  <c r="CZ69" i="2"/>
  <c r="DA69" i="2"/>
  <c r="CZ68" i="2"/>
  <c r="DA68" i="2"/>
  <c r="CZ67" i="2"/>
  <c r="DA67" i="2"/>
  <c r="CZ66" i="2"/>
  <c r="DA66" i="2"/>
  <c r="CZ65" i="2"/>
  <c r="DA65" i="2"/>
  <c r="CZ64" i="2"/>
  <c r="DA64" i="2"/>
  <c r="CZ63" i="2"/>
  <c r="DA63" i="2"/>
  <c r="CZ62" i="2"/>
  <c r="DA62" i="2"/>
  <c r="CZ61" i="2"/>
  <c r="DA61" i="2"/>
  <c r="CZ60" i="2"/>
  <c r="DA60" i="2"/>
  <c r="CZ59" i="2"/>
  <c r="DA59" i="2"/>
  <c r="CZ58" i="2"/>
  <c r="DA58" i="2"/>
  <c r="CZ57" i="2"/>
  <c r="DA57" i="2"/>
  <c r="CZ56" i="2"/>
  <c r="DA56" i="2"/>
  <c r="CZ55" i="2"/>
  <c r="DA55" i="2"/>
  <c r="CZ54" i="2"/>
  <c r="DA54" i="2"/>
  <c r="CZ53" i="2"/>
  <c r="DA53" i="2"/>
  <c r="CZ52" i="2"/>
  <c r="DA52" i="2"/>
  <c r="CZ51" i="2"/>
  <c r="DA51" i="2"/>
  <c r="CZ50" i="2"/>
  <c r="DA50" i="2"/>
  <c r="CZ49" i="2"/>
  <c r="DA49" i="2"/>
  <c r="CZ48" i="2"/>
  <c r="DA48" i="2"/>
  <c r="CZ47" i="2"/>
  <c r="DA47" i="2"/>
  <c r="CZ46" i="2"/>
  <c r="DA46" i="2"/>
  <c r="CZ45" i="2"/>
  <c r="DA45" i="2"/>
  <c r="CZ44" i="2"/>
  <c r="DA44" i="2"/>
  <c r="CZ43" i="2"/>
  <c r="DA43" i="2"/>
  <c r="CZ42" i="2"/>
  <c r="DA42" i="2"/>
  <c r="CZ41" i="2"/>
  <c r="DA41" i="2"/>
  <c r="CZ40" i="2"/>
  <c r="DA40" i="2"/>
  <c r="CZ39" i="2"/>
  <c r="DA39" i="2"/>
  <c r="CZ38" i="2"/>
  <c r="DA38" i="2"/>
  <c r="CZ37" i="2"/>
  <c r="DA37" i="2"/>
  <c r="CZ36" i="2"/>
  <c r="DA36" i="2"/>
  <c r="CZ35" i="2"/>
  <c r="DA35" i="2"/>
  <c r="CZ34" i="2"/>
  <c r="DA34" i="2"/>
  <c r="CZ33" i="2"/>
  <c r="DA33" i="2"/>
  <c r="CZ32" i="2"/>
  <c r="DA32" i="2"/>
  <c r="CZ31" i="2"/>
  <c r="DA31" i="2"/>
  <c r="CZ30" i="2"/>
  <c r="DA30" i="2"/>
  <c r="CZ29" i="2"/>
  <c r="DA29" i="2"/>
  <c r="CZ28" i="2"/>
  <c r="DA28" i="2"/>
  <c r="CZ27" i="2"/>
  <c r="DA27" i="2"/>
  <c r="CZ26" i="2"/>
  <c r="DA26" i="2"/>
  <c r="CZ25" i="2"/>
  <c r="DA25" i="2"/>
  <c r="CZ24" i="2"/>
  <c r="DA24" i="2"/>
  <c r="CZ23" i="2"/>
  <c r="DA23" i="2"/>
  <c r="CZ22" i="2"/>
  <c r="DA22" i="2"/>
  <c r="CZ21" i="2"/>
  <c r="DA21" i="2"/>
  <c r="CZ20" i="2"/>
  <c r="CZ18" i="2" s="1"/>
  <c r="DA20" i="2"/>
  <c r="CF20" i="2"/>
  <c r="T21" i="1"/>
  <c r="B10" i="4"/>
  <c r="B20" i="4"/>
  <c r="B21" i="4"/>
  <c r="H14" i="4"/>
  <c r="B64" i="4"/>
  <c r="C63" i="4"/>
  <c r="B18" i="4"/>
  <c r="B19" i="4"/>
  <c r="B17" i="4"/>
  <c r="H4" i="2"/>
  <c r="I12" i="4" s="1"/>
  <c r="H13" i="4"/>
  <c r="E55" i="2"/>
  <c r="B2" i="3" s="1"/>
  <c r="B2" i="1"/>
  <c r="H11" i="4"/>
  <c r="E17" i="3"/>
  <c r="E16" i="3"/>
  <c r="E50" i="2"/>
  <c r="Q22" i="3" s="1"/>
  <c r="E1" i="2"/>
  <c r="E2" i="2"/>
  <c r="E15" i="1"/>
  <c r="E14" i="1"/>
  <c r="L24" i="2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L101" i="2" s="1"/>
  <c r="L102" i="2" s="1"/>
  <c r="L103" i="2" s="1"/>
  <c r="L104" i="2" s="1"/>
  <c r="L105" i="2" s="1"/>
  <c r="L106" i="2" s="1"/>
  <c r="L107" i="2" s="1"/>
  <c r="L108" i="2" s="1"/>
  <c r="L109" i="2" s="1"/>
  <c r="L110" i="2" s="1"/>
  <c r="L111" i="2" s="1"/>
  <c r="L112" i="2" s="1"/>
  <c r="L113" i="2" s="1"/>
  <c r="L114" i="2" s="1"/>
  <c r="L115" i="2" s="1"/>
  <c r="L116" i="2" s="1"/>
  <c r="L117" i="2" s="1"/>
  <c r="L118" i="2" s="1"/>
  <c r="L119" i="2" s="1"/>
  <c r="DJ24" i="2"/>
  <c r="I28" i="3" s="1"/>
  <c r="DJ25" i="2"/>
  <c r="I29" i="3" s="1"/>
  <c r="DJ26" i="2"/>
  <c r="DJ27" i="2"/>
  <c r="I31" i="3" s="1"/>
  <c r="DJ28" i="2"/>
  <c r="I32" i="3" s="1"/>
  <c r="DJ29" i="2"/>
  <c r="I33" i="3" s="1"/>
  <c r="DJ30" i="2"/>
  <c r="DJ31" i="2"/>
  <c r="I35" i="3" s="1"/>
  <c r="DJ32" i="2"/>
  <c r="I36" i="3" s="1"/>
  <c r="DJ33" i="2"/>
  <c r="I37" i="3" s="1"/>
  <c r="DJ34" i="2"/>
  <c r="I38" i="3" s="1"/>
  <c r="DJ35" i="2"/>
  <c r="DJ36" i="2"/>
  <c r="I40" i="3" s="1"/>
  <c r="DJ37" i="2"/>
  <c r="I41" i="3" s="1"/>
  <c r="DJ38" i="2"/>
  <c r="I42" i="3" s="1"/>
  <c r="DJ39" i="2"/>
  <c r="I43" i="3" s="1"/>
  <c r="DJ40" i="2"/>
  <c r="DJ41" i="2"/>
  <c r="DJ42" i="2"/>
  <c r="DJ43" i="2"/>
  <c r="I47" i="3" s="1"/>
  <c r="DJ44" i="2"/>
  <c r="I48" i="3" s="1"/>
  <c r="DJ45" i="2"/>
  <c r="DJ46" i="2"/>
  <c r="DJ47" i="2"/>
  <c r="I51" i="3" s="1"/>
  <c r="DJ48" i="2"/>
  <c r="I52" i="3" s="1"/>
  <c r="DJ49" i="2"/>
  <c r="DJ50" i="2"/>
  <c r="DJ51" i="2"/>
  <c r="I55" i="3" s="1"/>
  <c r="DJ52" i="2"/>
  <c r="I56" i="3" s="1"/>
  <c r="DJ53" i="2"/>
  <c r="I57" i="3" s="1"/>
  <c r="DJ54" i="2"/>
  <c r="DJ55" i="2"/>
  <c r="I59" i="3" s="1"/>
  <c r="DJ56" i="2"/>
  <c r="DJ57" i="2"/>
  <c r="DJ58" i="2"/>
  <c r="DJ59" i="2"/>
  <c r="DJ60" i="2"/>
  <c r="I64" i="3" s="1"/>
  <c r="DJ61" i="2"/>
  <c r="I65" i="3" s="1"/>
  <c r="DJ62" i="2"/>
  <c r="DJ63" i="2"/>
  <c r="I67" i="3" s="1"/>
  <c r="DJ64" i="2"/>
  <c r="I68" i="3" s="1"/>
  <c r="DJ65" i="2"/>
  <c r="DJ66" i="2"/>
  <c r="I70" i="3" s="1"/>
  <c r="DJ67" i="2"/>
  <c r="DJ68" i="2"/>
  <c r="I72" i="3" s="1"/>
  <c r="DJ69" i="2"/>
  <c r="I73" i="3" s="1"/>
  <c r="DJ70" i="2"/>
  <c r="I74" i="3" s="1"/>
  <c r="DJ71" i="2"/>
  <c r="I75" i="3" s="1"/>
  <c r="DJ72" i="2"/>
  <c r="DJ73" i="2"/>
  <c r="DJ74" i="2"/>
  <c r="DJ75" i="2"/>
  <c r="I79" i="3" s="1"/>
  <c r="DJ76" i="2"/>
  <c r="I80" i="3" s="1"/>
  <c r="DJ77" i="2"/>
  <c r="DJ78" i="2"/>
  <c r="DJ79" i="2"/>
  <c r="I83" i="3" s="1"/>
  <c r="DJ80" i="2"/>
  <c r="I84" i="3" s="1"/>
  <c r="DJ81" i="2"/>
  <c r="DJ82" i="2"/>
  <c r="DJ83" i="2"/>
  <c r="I87" i="3" s="1"/>
  <c r="DJ84" i="2"/>
  <c r="I88" i="3" s="1"/>
  <c r="DJ85" i="2"/>
  <c r="I89" i="3" s="1"/>
  <c r="DJ86" i="2"/>
  <c r="DJ87" i="2"/>
  <c r="I91" i="3" s="1"/>
  <c r="DJ88" i="2"/>
  <c r="DJ89" i="2"/>
  <c r="DJ90" i="2"/>
  <c r="DJ91" i="2"/>
  <c r="DJ92" i="2"/>
  <c r="I96" i="3" s="1"/>
  <c r="DJ93" i="2"/>
  <c r="I97" i="3" s="1"/>
  <c r="DJ94" i="2"/>
  <c r="DJ95" i="2"/>
  <c r="I99" i="3" s="1"/>
  <c r="DJ96" i="2"/>
  <c r="I100" i="3" s="1"/>
  <c r="DJ97" i="2"/>
  <c r="DJ98" i="2"/>
  <c r="I102" i="3" s="1"/>
  <c r="DJ99" i="2"/>
  <c r="DJ100" i="2"/>
  <c r="I104" i="3" s="1"/>
  <c r="DJ101" i="2"/>
  <c r="I105" i="3" s="1"/>
  <c r="DJ102" i="2"/>
  <c r="I106" i="3" s="1"/>
  <c r="DJ103" i="2"/>
  <c r="I107" i="3" s="1"/>
  <c r="DJ104" i="2"/>
  <c r="DJ105" i="2"/>
  <c r="DJ106" i="2"/>
  <c r="DJ107" i="2"/>
  <c r="I111" i="3" s="1"/>
  <c r="DJ108" i="2"/>
  <c r="I112" i="3" s="1"/>
  <c r="DJ109" i="2"/>
  <c r="DJ110" i="2"/>
  <c r="DJ111" i="2"/>
  <c r="I115" i="3" s="1"/>
  <c r="DJ112" i="2"/>
  <c r="I116" i="3" s="1"/>
  <c r="DJ113" i="2"/>
  <c r="DJ114" i="2"/>
  <c r="DJ115" i="2"/>
  <c r="I119" i="3" s="1"/>
  <c r="DJ116" i="2"/>
  <c r="I120" i="3" s="1"/>
  <c r="DJ117" i="2"/>
  <c r="I121" i="3" s="1"/>
  <c r="DJ118" i="2"/>
  <c r="CZ117" i="2"/>
  <c r="DA117" i="2"/>
  <c r="CZ118" i="2"/>
  <c r="DA118" i="2"/>
  <c r="EW20" i="2"/>
  <c r="EX20" i="2"/>
  <c r="H26" i="3"/>
  <c r="DJ22" i="2"/>
  <c r="I26" i="3" s="1"/>
  <c r="H27" i="3"/>
  <c r="I27" i="3"/>
  <c r="H29" i="3"/>
  <c r="I30" i="3"/>
  <c r="H31" i="3"/>
  <c r="H32" i="3"/>
  <c r="H33" i="3"/>
  <c r="H34" i="3"/>
  <c r="I34" i="3"/>
  <c r="H35" i="3"/>
  <c r="H36" i="3"/>
  <c r="H37" i="3"/>
  <c r="I39" i="3"/>
  <c r="H40" i="3"/>
  <c r="H41" i="3"/>
  <c r="H42" i="3"/>
  <c r="H43" i="3"/>
  <c r="H44" i="3"/>
  <c r="I44" i="3"/>
  <c r="H45" i="3"/>
  <c r="I45" i="3"/>
  <c r="I46" i="3"/>
  <c r="H47" i="3"/>
  <c r="H48" i="3"/>
  <c r="H49" i="3"/>
  <c r="I49" i="3"/>
  <c r="I50" i="3"/>
  <c r="H51" i="3"/>
  <c r="H52" i="3"/>
  <c r="H53" i="3"/>
  <c r="I53" i="3"/>
  <c r="I54" i="3"/>
  <c r="H56" i="3"/>
  <c r="H57" i="3"/>
  <c r="H58" i="3"/>
  <c r="I58" i="3"/>
  <c r="H59" i="3"/>
  <c r="H60" i="3"/>
  <c r="I60" i="3"/>
  <c r="H61" i="3"/>
  <c r="I61" i="3"/>
  <c r="I62" i="3"/>
  <c r="H63" i="3"/>
  <c r="I63" i="3"/>
  <c r="H64" i="3"/>
  <c r="H65" i="3"/>
  <c r="I66" i="3"/>
  <c r="H67" i="3"/>
  <c r="H68" i="3"/>
  <c r="H69" i="3"/>
  <c r="I69" i="3"/>
  <c r="I71" i="3"/>
  <c r="H72" i="3"/>
  <c r="H73" i="3"/>
  <c r="H74" i="3"/>
  <c r="H75" i="3"/>
  <c r="H76" i="3"/>
  <c r="I76" i="3"/>
  <c r="H77" i="3"/>
  <c r="I77" i="3"/>
  <c r="I78" i="3"/>
  <c r="H79" i="3"/>
  <c r="H80" i="3"/>
  <c r="H81" i="3"/>
  <c r="I81" i="3"/>
  <c r="I82" i="3"/>
  <c r="H83" i="3"/>
  <c r="H84" i="3"/>
  <c r="H85" i="3"/>
  <c r="I85" i="3"/>
  <c r="I86" i="3"/>
  <c r="H88" i="3"/>
  <c r="H89" i="3"/>
  <c r="H90" i="3"/>
  <c r="I90" i="3"/>
  <c r="H91" i="3"/>
  <c r="H92" i="3"/>
  <c r="I92" i="3"/>
  <c r="H93" i="3"/>
  <c r="I93" i="3"/>
  <c r="I94" i="3"/>
  <c r="H95" i="3"/>
  <c r="I95" i="3"/>
  <c r="H96" i="3"/>
  <c r="H97" i="3"/>
  <c r="I98" i="3"/>
  <c r="H99" i="3"/>
  <c r="H100" i="3"/>
  <c r="H101" i="3"/>
  <c r="I101" i="3"/>
  <c r="I103" i="3"/>
  <c r="H104" i="3"/>
  <c r="H105" i="3"/>
  <c r="H106" i="3"/>
  <c r="H107" i="3"/>
  <c r="H108" i="3"/>
  <c r="I108" i="3"/>
  <c r="H109" i="3"/>
  <c r="I109" i="3"/>
  <c r="I110" i="3"/>
  <c r="H111" i="3"/>
  <c r="H112" i="3"/>
  <c r="H113" i="3"/>
  <c r="I113" i="3"/>
  <c r="I114" i="3"/>
  <c r="H115" i="3"/>
  <c r="H116" i="3"/>
  <c r="H117" i="3"/>
  <c r="I117" i="3"/>
  <c r="I118" i="3"/>
  <c r="H120" i="3"/>
  <c r="H121" i="3"/>
  <c r="H122" i="3"/>
  <c r="I122" i="3"/>
  <c r="H123" i="3"/>
  <c r="I123" i="3"/>
  <c r="B25" i="3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N119" i="2"/>
  <c r="X119" i="2" s="1"/>
  <c r="BR119" i="2" s="1"/>
  <c r="O124" i="1" s="1"/>
  <c r="N22" i="2"/>
  <c r="X22" i="2"/>
  <c r="BR22" i="2" s="1"/>
  <c r="O27" i="1" s="1"/>
  <c r="I28" i="1"/>
  <c r="N28" i="1"/>
  <c r="N23" i="2"/>
  <c r="X23" i="2" s="1"/>
  <c r="BR23" i="2" s="1"/>
  <c r="O28" i="1" s="1"/>
  <c r="N29" i="1"/>
  <c r="N24" i="2"/>
  <c r="X24" i="2" s="1"/>
  <c r="BR24" i="2" s="1"/>
  <c r="O29" i="1" s="1"/>
  <c r="I30" i="1"/>
  <c r="N30" i="1"/>
  <c r="N25" i="2"/>
  <c r="X25" i="2" s="1"/>
  <c r="BR25" i="2" s="1"/>
  <c r="O30" i="1" s="1"/>
  <c r="N26" i="2"/>
  <c r="X26" i="2" s="1"/>
  <c r="BR26" i="2" s="1"/>
  <c r="O31" i="1" s="1"/>
  <c r="N27" i="2"/>
  <c r="X27" i="2" s="1"/>
  <c r="BR27" i="2" s="1"/>
  <c r="O32" i="1" s="1"/>
  <c r="N28" i="2"/>
  <c r="X28" i="2" s="1"/>
  <c r="BR28" i="2" s="1"/>
  <c r="O33" i="1" s="1"/>
  <c r="N29" i="2"/>
  <c r="X29" i="2" s="1"/>
  <c r="BR29" i="2" s="1"/>
  <c r="O34" i="1" s="1"/>
  <c r="I35" i="1"/>
  <c r="N35" i="1"/>
  <c r="N30" i="2"/>
  <c r="X30" i="2" s="1"/>
  <c r="BR30" i="2" s="1"/>
  <c r="O35" i="1" s="1"/>
  <c r="N36" i="1"/>
  <c r="N31" i="2"/>
  <c r="X31" i="2"/>
  <c r="BR31" i="2" s="1"/>
  <c r="O36" i="1" s="1"/>
  <c r="I37" i="1"/>
  <c r="N37" i="1"/>
  <c r="N32" i="2"/>
  <c r="X32" i="2" s="1"/>
  <c r="BR32" i="2" s="1"/>
  <c r="O37" i="1" s="1"/>
  <c r="N33" i="2"/>
  <c r="X33" i="2" s="1"/>
  <c r="BR33" i="2" s="1"/>
  <c r="O38" i="1" s="1"/>
  <c r="N34" i="2"/>
  <c r="X34" i="2" s="1"/>
  <c r="BR34" i="2" s="1"/>
  <c r="O39" i="1" s="1"/>
  <c r="N40" i="1"/>
  <c r="N35" i="2"/>
  <c r="X35" i="2" s="1"/>
  <c r="BR35" i="2" s="1"/>
  <c r="O40" i="1" s="1"/>
  <c r="N36" i="2"/>
  <c r="X36" i="2" s="1"/>
  <c r="BR36" i="2" s="1"/>
  <c r="O41" i="1" s="1"/>
  <c r="N37" i="2"/>
  <c r="X37" i="2"/>
  <c r="BR37" i="2" s="1"/>
  <c r="O42" i="1" s="1"/>
  <c r="I43" i="1"/>
  <c r="N43" i="1"/>
  <c r="N38" i="2"/>
  <c r="X38" i="2" s="1"/>
  <c r="BR38" i="2" s="1"/>
  <c r="O43" i="1" s="1"/>
  <c r="I44" i="1"/>
  <c r="N44" i="1"/>
  <c r="N39" i="2"/>
  <c r="X39" i="2" s="1"/>
  <c r="BR39" i="2" s="1"/>
  <c r="O44" i="1" s="1"/>
  <c r="I45" i="1"/>
  <c r="N45" i="1"/>
  <c r="N40" i="2"/>
  <c r="X40" i="2" s="1"/>
  <c r="BR40" i="2" s="1"/>
  <c r="O45" i="1" s="1"/>
  <c r="I46" i="1"/>
  <c r="N46" i="1"/>
  <c r="N41" i="2"/>
  <c r="X41" i="2" s="1"/>
  <c r="BR41" i="2" s="1"/>
  <c r="O46" i="1" s="1"/>
  <c r="I47" i="1"/>
  <c r="N42" i="2"/>
  <c r="X42" i="2" s="1"/>
  <c r="BR42" i="2" s="1"/>
  <c r="O47" i="1" s="1"/>
  <c r="N43" i="2"/>
  <c r="X43" i="2" s="1"/>
  <c r="BR43" i="2" s="1"/>
  <c r="O48" i="1" s="1"/>
  <c r="N44" i="2"/>
  <c r="X44" i="2" s="1"/>
  <c r="BR44" i="2" s="1"/>
  <c r="O49" i="1" s="1"/>
  <c r="I50" i="1"/>
  <c r="N45" i="2"/>
  <c r="X45" i="2" s="1"/>
  <c r="BR45" i="2" s="1"/>
  <c r="O50" i="1" s="1"/>
  <c r="I51" i="1"/>
  <c r="N46" i="2"/>
  <c r="X46" i="2" s="1"/>
  <c r="BR46" i="2" s="1"/>
  <c r="O51" i="1" s="1"/>
  <c r="N47" i="2"/>
  <c r="X47" i="2" s="1"/>
  <c r="BR47" i="2" s="1"/>
  <c r="O52" i="1" s="1"/>
  <c r="I53" i="1"/>
  <c r="N53" i="1"/>
  <c r="N48" i="2"/>
  <c r="X48" i="2" s="1"/>
  <c r="BR48" i="2" s="1"/>
  <c r="O53" i="1" s="1"/>
  <c r="I54" i="1"/>
  <c r="N49" i="2"/>
  <c r="X49" i="2" s="1"/>
  <c r="BR49" i="2" s="1"/>
  <c r="O54" i="1" s="1"/>
  <c r="N50" i="2"/>
  <c r="X50" i="2" s="1"/>
  <c r="BR50" i="2" s="1"/>
  <c r="O55" i="1" s="1"/>
  <c r="N51" i="2"/>
  <c r="X51" i="2"/>
  <c r="BR51" i="2" s="1"/>
  <c r="O56" i="1" s="1"/>
  <c r="N52" i="2"/>
  <c r="X52" i="2" s="1"/>
  <c r="BR52" i="2" s="1"/>
  <c r="O57" i="1" s="1"/>
  <c r="I58" i="1"/>
  <c r="N53" i="2"/>
  <c r="X53" i="2"/>
  <c r="BR53" i="2" s="1"/>
  <c r="O58" i="1" s="1"/>
  <c r="N54" i="2"/>
  <c r="X54" i="2" s="1"/>
  <c r="BR54" i="2" s="1"/>
  <c r="O59" i="1" s="1"/>
  <c r="I60" i="1"/>
  <c r="N60" i="1"/>
  <c r="N55" i="2"/>
  <c r="X55" i="2" s="1"/>
  <c r="BR55" i="2" s="1"/>
  <c r="O60" i="1" s="1"/>
  <c r="N61" i="1"/>
  <c r="N56" i="2"/>
  <c r="X56" i="2" s="1"/>
  <c r="BR56" i="2" s="1"/>
  <c r="O61" i="1" s="1"/>
  <c r="I62" i="1"/>
  <c r="N62" i="1"/>
  <c r="N57" i="2"/>
  <c r="X57" i="2" s="1"/>
  <c r="BR57" i="2" s="1"/>
  <c r="O62" i="1" s="1"/>
  <c r="N58" i="2"/>
  <c r="X58" i="2" s="1"/>
  <c r="BR58" i="2" s="1"/>
  <c r="O63" i="1" s="1"/>
  <c r="N59" i="2"/>
  <c r="X59" i="2" s="1"/>
  <c r="BR59" i="2" s="1"/>
  <c r="O64" i="1" s="1"/>
  <c r="N60" i="2"/>
  <c r="X60" i="2" s="1"/>
  <c r="BR60" i="2" s="1"/>
  <c r="O65" i="1" s="1"/>
  <c r="N61" i="2"/>
  <c r="X61" i="2" s="1"/>
  <c r="BR61" i="2" s="1"/>
  <c r="O66" i="1" s="1"/>
  <c r="I67" i="1"/>
  <c r="N67" i="1"/>
  <c r="N62" i="2"/>
  <c r="X62" i="2" s="1"/>
  <c r="BR62" i="2" s="1"/>
  <c r="O67" i="1" s="1"/>
  <c r="I68" i="1"/>
  <c r="N68" i="1"/>
  <c r="N63" i="2"/>
  <c r="X63" i="2" s="1"/>
  <c r="BR63" i="2" s="1"/>
  <c r="O68" i="1" s="1"/>
  <c r="I69" i="1"/>
  <c r="N69" i="1"/>
  <c r="N64" i="2"/>
  <c r="X64" i="2" s="1"/>
  <c r="BR64" i="2" s="1"/>
  <c r="O69" i="1" s="1"/>
  <c r="I70" i="1"/>
  <c r="N65" i="2"/>
  <c r="X65" i="2" s="1"/>
  <c r="BR65" i="2" s="1"/>
  <c r="O70" i="1" s="1"/>
  <c r="I71" i="1"/>
  <c r="N66" i="2"/>
  <c r="X66" i="2" s="1"/>
  <c r="BR66" i="2" s="1"/>
  <c r="O71" i="1" s="1"/>
  <c r="N67" i="2"/>
  <c r="X67" i="2"/>
  <c r="BR67" i="2" s="1"/>
  <c r="O72" i="1" s="1"/>
  <c r="N68" i="2"/>
  <c r="X68" i="2" s="1"/>
  <c r="BR68" i="2" s="1"/>
  <c r="O73" i="1" s="1"/>
  <c r="N69" i="2"/>
  <c r="X69" i="2"/>
  <c r="BR69" i="2" s="1"/>
  <c r="O74" i="1" s="1"/>
  <c r="I75" i="1"/>
  <c r="N75" i="1"/>
  <c r="N70" i="2"/>
  <c r="X70" i="2" s="1"/>
  <c r="BR70" i="2" s="1"/>
  <c r="O75" i="1" s="1"/>
  <c r="I76" i="1"/>
  <c r="N76" i="1"/>
  <c r="N71" i="2"/>
  <c r="X71" i="2" s="1"/>
  <c r="BR71" i="2" s="1"/>
  <c r="O76" i="1" s="1"/>
  <c r="I77" i="1"/>
  <c r="N77" i="1"/>
  <c r="N72" i="2"/>
  <c r="X72" i="2" s="1"/>
  <c r="BR72" i="2" s="1"/>
  <c r="O77" i="1" s="1"/>
  <c r="I78" i="1"/>
  <c r="N78" i="1"/>
  <c r="N73" i="2"/>
  <c r="X73" i="2"/>
  <c r="BR73" i="2" s="1"/>
  <c r="O78" i="1" s="1"/>
  <c r="N74" i="2"/>
  <c r="X74" i="2" s="1"/>
  <c r="BR74" i="2" s="1"/>
  <c r="O79" i="1" s="1"/>
  <c r="N75" i="2"/>
  <c r="X75" i="2" s="1"/>
  <c r="BR75" i="2" s="1"/>
  <c r="O80" i="1" s="1"/>
  <c r="N76" i="2"/>
  <c r="X76" i="2" s="1"/>
  <c r="BR76" i="2" s="1"/>
  <c r="O81" i="1" s="1"/>
  <c r="I82" i="1"/>
  <c r="N82" i="1"/>
  <c r="N77" i="2"/>
  <c r="X77" i="2"/>
  <c r="BR77" i="2" s="1"/>
  <c r="O82" i="1" s="1"/>
  <c r="I83" i="1"/>
  <c r="N83" i="1"/>
  <c r="N78" i="2"/>
  <c r="X78" i="2" s="1"/>
  <c r="BR78" i="2" s="1"/>
  <c r="O83" i="1" s="1"/>
  <c r="I84" i="1"/>
  <c r="N84" i="1"/>
  <c r="N79" i="2"/>
  <c r="X79" i="2" s="1"/>
  <c r="BR79" i="2" s="1"/>
  <c r="O84" i="1" s="1"/>
  <c r="N85" i="1"/>
  <c r="N80" i="2"/>
  <c r="X80" i="2" s="1"/>
  <c r="BR80" i="2" s="1"/>
  <c r="O85" i="1" s="1"/>
  <c r="I86" i="1"/>
  <c r="N81" i="2"/>
  <c r="X81" i="2" s="1"/>
  <c r="BR81" i="2" s="1"/>
  <c r="O86" i="1" s="1"/>
  <c r="N82" i="2"/>
  <c r="X82" i="2" s="1"/>
  <c r="BR82" i="2" s="1"/>
  <c r="O87" i="1" s="1"/>
  <c r="I88" i="1"/>
  <c r="N88" i="1"/>
  <c r="N83" i="2"/>
  <c r="X83" i="2" s="1"/>
  <c r="BR83" i="2" s="1"/>
  <c r="O88" i="1" s="1"/>
  <c r="I89" i="1"/>
  <c r="N89" i="1"/>
  <c r="N84" i="2"/>
  <c r="X84" i="2" s="1"/>
  <c r="BR84" i="2" s="1"/>
  <c r="O89" i="1" s="1"/>
  <c r="N85" i="2"/>
  <c r="X85" i="2"/>
  <c r="BR85" i="2" s="1"/>
  <c r="O90" i="1" s="1"/>
  <c r="N86" i="2"/>
  <c r="X86" i="2" s="1"/>
  <c r="BR86" i="2" s="1"/>
  <c r="O91" i="1" s="1"/>
  <c r="I92" i="1"/>
  <c r="N92" i="1"/>
  <c r="N87" i="2"/>
  <c r="X87" i="2"/>
  <c r="BR87" i="2" s="1"/>
  <c r="O92" i="1" s="1"/>
  <c r="I93" i="1"/>
  <c r="N93" i="1"/>
  <c r="N88" i="2"/>
  <c r="X88" i="2" s="1"/>
  <c r="BR88" i="2" s="1"/>
  <c r="O93" i="1" s="1"/>
  <c r="I94" i="1"/>
  <c r="N94" i="1"/>
  <c r="N89" i="2"/>
  <c r="X89" i="2" s="1"/>
  <c r="BR89" i="2" s="1"/>
  <c r="O94" i="1" s="1"/>
  <c r="N95" i="1"/>
  <c r="N90" i="2"/>
  <c r="X90" i="2" s="1"/>
  <c r="BR90" i="2" s="1"/>
  <c r="O95" i="1" s="1"/>
  <c r="I96" i="1"/>
  <c r="N96" i="1"/>
  <c r="N91" i="2"/>
  <c r="X91" i="2" s="1"/>
  <c r="BR91" i="2" s="1"/>
  <c r="O96" i="1" s="1"/>
  <c r="N92" i="2"/>
  <c r="X92" i="2" s="1"/>
  <c r="BR92" i="2" s="1"/>
  <c r="O97" i="1" s="1"/>
  <c r="N93" i="2"/>
  <c r="X93" i="2" s="1"/>
  <c r="BR93" i="2" s="1"/>
  <c r="O98" i="1" s="1"/>
  <c r="I99" i="1"/>
  <c r="N99" i="1"/>
  <c r="N94" i="2"/>
  <c r="X94" i="2" s="1"/>
  <c r="BR94" i="2" s="1"/>
  <c r="O99" i="1" s="1"/>
  <c r="I100" i="1"/>
  <c r="N100" i="1"/>
  <c r="N95" i="2"/>
  <c r="X95" i="2" s="1"/>
  <c r="BR95" i="2" s="1"/>
  <c r="O100" i="1" s="1"/>
  <c r="I101" i="1"/>
  <c r="N101" i="1"/>
  <c r="N96" i="2"/>
  <c r="X96" i="2" s="1"/>
  <c r="BR96" i="2" s="1"/>
  <c r="O101" i="1" s="1"/>
  <c r="N102" i="1"/>
  <c r="N97" i="2"/>
  <c r="X97" i="2" s="1"/>
  <c r="BR97" i="2" s="1"/>
  <c r="O102" i="1" s="1"/>
  <c r="I103" i="1"/>
  <c r="N103" i="1"/>
  <c r="N98" i="2"/>
  <c r="X98" i="2" s="1"/>
  <c r="BR98" i="2" s="1"/>
  <c r="O103" i="1" s="1"/>
  <c r="N99" i="2"/>
  <c r="X99" i="2" s="1"/>
  <c r="BR99" i="2" s="1"/>
  <c r="O104" i="1" s="1"/>
  <c r="N105" i="1"/>
  <c r="N100" i="2"/>
  <c r="X100" i="2" s="1"/>
  <c r="BR100" i="2" s="1"/>
  <c r="O105" i="1" s="1"/>
  <c r="N101" i="2"/>
  <c r="X101" i="2" s="1"/>
  <c r="BR101" i="2" s="1"/>
  <c r="O106" i="1" s="1"/>
  <c r="I107" i="1"/>
  <c r="N107" i="1"/>
  <c r="N102" i="2"/>
  <c r="X102" i="2" s="1"/>
  <c r="BR102" i="2" s="1"/>
  <c r="O107" i="1" s="1"/>
  <c r="I108" i="1"/>
  <c r="N108" i="1"/>
  <c r="N103" i="2"/>
  <c r="X103" i="2" s="1"/>
  <c r="BR103" i="2" s="1"/>
  <c r="O108" i="1" s="1"/>
  <c r="I109" i="1"/>
  <c r="N109" i="1"/>
  <c r="N104" i="2"/>
  <c r="X104" i="2" s="1"/>
  <c r="BR104" i="2" s="1"/>
  <c r="O109" i="1" s="1"/>
  <c r="I110" i="1"/>
  <c r="N105" i="2"/>
  <c r="X105" i="2" s="1"/>
  <c r="BR105" i="2" s="1"/>
  <c r="O110" i="1" s="1"/>
  <c r="N111" i="1"/>
  <c r="N106" i="2"/>
  <c r="X106" i="2" s="1"/>
  <c r="BR106" i="2" s="1"/>
  <c r="O111" i="1" s="1"/>
  <c r="N112" i="1"/>
  <c r="N107" i="2"/>
  <c r="X107" i="2" s="1"/>
  <c r="BR107" i="2" s="1"/>
  <c r="O112" i="1" s="1"/>
  <c r="I113" i="1"/>
  <c r="N113" i="1"/>
  <c r="N108" i="2"/>
  <c r="X108" i="2" s="1"/>
  <c r="BR108" i="2" s="1"/>
  <c r="O113" i="1" s="1"/>
  <c r="I114" i="1"/>
  <c r="N109" i="2"/>
  <c r="X109" i="2" s="1"/>
  <c r="BR109" i="2" s="1"/>
  <c r="O114" i="1" s="1"/>
  <c r="I115" i="1"/>
  <c r="N115" i="1"/>
  <c r="N110" i="2"/>
  <c r="X110" i="2" s="1"/>
  <c r="BR110" i="2" s="1"/>
  <c r="O115" i="1" s="1"/>
  <c r="N111" i="2"/>
  <c r="X111" i="2" s="1"/>
  <c r="BR111" i="2" s="1"/>
  <c r="O116" i="1" s="1"/>
  <c r="N112" i="2"/>
  <c r="X112" i="2" s="1"/>
  <c r="BR112" i="2" s="1"/>
  <c r="O117" i="1" s="1"/>
  <c r="I118" i="1"/>
  <c r="N118" i="1"/>
  <c r="N113" i="2"/>
  <c r="X113" i="2" s="1"/>
  <c r="BR113" i="2"/>
  <c r="O118" i="1" s="1"/>
  <c r="I119" i="1"/>
  <c r="N114" i="2"/>
  <c r="X114" i="2" s="1"/>
  <c r="BR114" i="2" s="1"/>
  <c r="O119" i="1" s="1"/>
  <c r="I120" i="1"/>
  <c r="N120" i="1"/>
  <c r="N115" i="2"/>
  <c r="X115" i="2" s="1"/>
  <c r="BR115" i="2" s="1"/>
  <c r="O120" i="1" s="1"/>
  <c r="I121" i="1"/>
  <c r="N116" i="2"/>
  <c r="X116" i="2" s="1"/>
  <c r="BR116" i="2" s="1"/>
  <c r="O121" i="1" s="1"/>
  <c r="I122" i="1"/>
  <c r="N122" i="1"/>
  <c r="N117" i="2"/>
  <c r="X117" i="2" s="1"/>
  <c r="BR117" i="2" s="1"/>
  <c r="O122" i="1" s="1"/>
  <c r="I123" i="1"/>
  <c r="N123" i="1"/>
  <c r="N118" i="2"/>
  <c r="X118" i="2"/>
  <c r="BR118" i="2" s="1"/>
  <c r="O123" i="1" s="1"/>
  <c r="CG20" i="2"/>
  <c r="CH21" i="2"/>
  <c r="CH22" i="2" s="1"/>
  <c r="CH23" i="2" s="1"/>
  <c r="CH24" i="2" s="1"/>
  <c r="CH25" i="2" s="1"/>
  <c r="CH26" i="2" s="1"/>
  <c r="CH27" i="2" s="1"/>
  <c r="CH28" i="2" s="1"/>
  <c r="CH29" i="2" s="1"/>
  <c r="CH30" i="2" s="1"/>
  <c r="CH31" i="2" s="1"/>
  <c r="CH32" i="2" s="1"/>
  <c r="CH33" i="2" s="1"/>
  <c r="CH34" i="2" s="1"/>
  <c r="CH35" i="2" s="1"/>
  <c r="CH36" i="2" s="1"/>
  <c r="CH37" i="2" s="1"/>
  <c r="CH38" i="2" s="1"/>
  <c r="CH39" i="2" s="1"/>
  <c r="CH40" i="2" s="1"/>
  <c r="CH41" i="2" s="1"/>
  <c r="CH42" i="2" s="1"/>
  <c r="CH43" i="2" s="1"/>
  <c r="CH44" i="2" s="1"/>
  <c r="CH45" i="2" s="1"/>
  <c r="CH46" i="2" s="1"/>
  <c r="CH47" i="2" s="1"/>
  <c r="CH48" i="2" s="1"/>
  <c r="CH49" i="2" s="1"/>
  <c r="CH50" i="2" s="1"/>
  <c r="CH51" i="2" s="1"/>
  <c r="CH52" i="2" s="1"/>
  <c r="CH53" i="2" s="1"/>
  <c r="CH54" i="2" s="1"/>
  <c r="CH55" i="2" s="1"/>
  <c r="CH56" i="2" s="1"/>
  <c r="CH57" i="2" s="1"/>
  <c r="CH58" i="2" s="1"/>
  <c r="CH59" i="2" s="1"/>
  <c r="CH60" i="2" s="1"/>
  <c r="CH61" i="2" s="1"/>
  <c r="CH62" i="2" s="1"/>
  <c r="CH63" i="2" s="1"/>
  <c r="CH64" i="2" s="1"/>
  <c r="CH65" i="2" s="1"/>
  <c r="CH66" i="2" s="1"/>
  <c r="CH67" i="2" s="1"/>
  <c r="CH68" i="2" s="1"/>
  <c r="CH69" i="2" s="1"/>
  <c r="CH70" i="2" s="1"/>
  <c r="CH71" i="2" s="1"/>
  <c r="CH72" i="2" s="1"/>
  <c r="CH73" i="2" s="1"/>
  <c r="CH74" i="2" s="1"/>
  <c r="CH75" i="2" s="1"/>
  <c r="CH76" i="2" s="1"/>
  <c r="CH77" i="2" s="1"/>
  <c r="CH78" i="2" s="1"/>
  <c r="CH79" i="2" s="1"/>
  <c r="CH80" i="2" s="1"/>
  <c r="CH81" i="2" s="1"/>
  <c r="CH82" i="2" s="1"/>
  <c r="CH83" i="2" s="1"/>
  <c r="CH84" i="2" s="1"/>
  <c r="CH85" i="2" s="1"/>
  <c r="CH86" i="2" s="1"/>
  <c r="CH87" i="2" s="1"/>
  <c r="CH88" i="2" s="1"/>
  <c r="CH89" i="2" s="1"/>
  <c r="CH90" i="2" s="1"/>
  <c r="CH91" i="2" s="1"/>
  <c r="CH92" i="2" s="1"/>
  <c r="CH93" i="2" s="1"/>
  <c r="CH94" i="2" s="1"/>
  <c r="CH95" i="2" s="1"/>
  <c r="CH96" i="2" s="1"/>
  <c r="CH97" i="2" s="1"/>
  <c r="CH98" i="2" s="1"/>
  <c r="CH99" i="2" s="1"/>
  <c r="CH100" i="2" s="1"/>
  <c r="CH101" i="2" s="1"/>
  <c r="CH102" i="2" s="1"/>
  <c r="CH103" i="2" s="1"/>
  <c r="CH104" i="2" s="1"/>
  <c r="CH105" i="2" s="1"/>
  <c r="CH106" i="2" s="1"/>
  <c r="CH107" i="2" s="1"/>
  <c r="CH108" i="2" s="1"/>
  <c r="CH109" i="2" s="1"/>
  <c r="CH110" i="2" s="1"/>
  <c r="CH111" i="2" s="1"/>
  <c r="CH112" i="2" s="1"/>
  <c r="CH113" i="2" s="1"/>
  <c r="CH114" i="2" s="1"/>
  <c r="CH115" i="2" s="1"/>
  <c r="CH116" i="2" s="1"/>
  <c r="CH117" i="2" s="1"/>
  <c r="CH118" i="2" s="1"/>
  <c r="CH119" i="2" s="1"/>
  <c r="B26" i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E48" i="2"/>
  <c r="E49" i="2"/>
  <c r="E45" i="2"/>
  <c r="E46" i="2"/>
  <c r="E7" i="2"/>
  <c r="E6" i="2"/>
  <c r="I23" i="1"/>
  <c r="E44" i="2"/>
  <c r="N22" i="3" s="1"/>
  <c r="C24" i="1"/>
  <c r="N24" i="1"/>
  <c r="D24" i="1"/>
  <c r="O24" i="1" s="1"/>
  <c r="L23" i="3"/>
  <c r="D23" i="3"/>
  <c r="I23" i="3" s="1"/>
  <c r="E24" i="2"/>
  <c r="E23" i="3" s="1"/>
  <c r="J23" i="3" s="1"/>
  <c r="E25" i="2"/>
  <c r="F23" i="3" s="1"/>
  <c r="K23" i="3" s="1"/>
  <c r="C23" i="3"/>
  <c r="H23" i="3" s="1"/>
  <c r="E42" i="2"/>
  <c r="H22" i="3" s="1"/>
  <c r="E30" i="2"/>
  <c r="J11" i="3" s="1"/>
  <c r="J10" i="3"/>
  <c r="H9" i="3"/>
  <c r="E33" i="2"/>
  <c r="J13" i="1" s="1"/>
  <c r="J14" i="3"/>
  <c r="H13" i="3"/>
  <c r="E21" i="2"/>
  <c r="B22" i="3" s="1"/>
  <c r="E11" i="3"/>
  <c r="E19" i="2"/>
  <c r="E15" i="3" s="1"/>
  <c r="E13" i="3"/>
  <c r="E12" i="3"/>
  <c r="E14" i="2"/>
  <c r="E9" i="3" s="1"/>
  <c r="E12" i="2"/>
  <c r="E11" i="2"/>
  <c r="E6" i="1" s="1"/>
  <c r="E9" i="2"/>
  <c r="E10" i="2"/>
  <c r="E38" i="2"/>
  <c r="J9" i="1" s="1"/>
  <c r="E31" i="2"/>
  <c r="E36" i="2"/>
  <c r="I5" i="1" s="1"/>
  <c r="I3" i="2"/>
  <c r="I4" i="2"/>
  <c r="DP125" i="2"/>
  <c r="EO128" i="2"/>
  <c r="EP128" i="2"/>
  <c r="F6" i="3"/>
  <c r="N20" i="2"/>
  <c r="X20" i="2" s="1"/>
  <c r="BR20" i="2" s="1"/>
  <c r="O25" i="1" s="1"/>
  <c r="N21" i="2"/>
  <c r="X21" i="2" s="1"/>
  <c r="BR21" i="2" s="1"/>
  <c r="O26" i="1" s="1"/>
  <c r="F6" i="1"/>
  <c r="H3" i="2"/>
  <c r="DJ20" i="2"/>
  <c r="I24" i="3" s="1"/>
  <c r="DJ21" i="2"/>
  <c r="I25" i="3" s="1"/>
  <c r="H25" i="3"/>
  <c r="H24" i="3"/>
  <c r="EP127" i="2"/>
  <c r="EO127" i="2"/>
  <c r="EU19" i="2"/>
  <c r="DP126" i="2"/>
  <c r="DP127" i="2" s="1"/>
  <c r="DG125" i="2"/>
  <c r="BL124" i="2"/>
  <c r="BM124" i="2" s="1"/>
  <c r="BL125" i="2"/>
  <c r="BM125" i="2" s="1"/>
  <c r="BL126" i="2"/>
  <c r="BM126" i="2" s="1"/>
  <c r="BL127" i="2"/>
  <c r="BM127" i="2" s="1"/>
  <c r="BL128" i="2"/>
  <c r="BM128" i="2" s="1"/>
  <c r="BL130" i="2"/>
  <c r="BM130" i="2" s="1"/>
  <c r="BL131" i="2"/>
  <c r="BM131" i="2" s="1"/>
  <c r="BL132" i="2"/>
  <c r="BM132" i="2" s="1"/>
  <c r="BL133" i="2"/>
  <c r="BM133" i="2" s="1"/>
  <c r="BL129" i="2"/>
  <c r="BM129" i="2" s="1"/>
  <c r="BJ132" i="2"/>
  <c r="BJ133" i="2"/>
  <c r="BJ125" i="2"/>
  <c r="BJ124" i="2"/>
  <c r="BJ126" i="2"/>
  <c r="BJ127" i="2"/>
  <c r="BJ128" i="2"/>
  <c r="BJ129" i="2"/>
  <c r="BJ130" i="2"/>
  <c r="BJ131" i="2"/>
  <c r="CZ119" i="2"/>
  <c r="ED18" i="2"/>
  <c r="CD19" i="2"/>
  <c r="BG18" i="2"/>
  <c r="I26" i="1"/>
  <c r="E9" i="1"/>
  <c r="E10" i="1"/>
  <c r="E12" i="1"/>
  <c r="E13" i="1"/>
  <c r="E11" i="1"/>
  <c r="B23" i="1"/>
  <c r="E24" i="1"/>
  <c r="P24" i="1" s="1"/>
  <c r="I15" i="1"/>
  <c r="J16" i="1"/>
  <c r="J18" i="1"/>
  <c r="J17" i="1"/>
  <c r="J19" i="1"/>
  <c r="I11" i="1"/>
  <c r="J12" i="1"/>
  <c r="J22" i="1"/>
  <c r="K22" i="1"/>
  <c r="J6" i="1"/>
  <c r="J7" i="1"/>
  <c r="I21" i="1"/>
  <c r="N23" i="1"/>
  <c r="R24" i="1"/>
  <c r="BQ119" i="2" l="1"/>
  <c r="I124" i="1"/>
  <c r="BQ69" i="2"/>
  <c r="I74" i="1"/>
  <c r="BQ50" i="2"/>
  <c r="I55" i="1"/>
  <c r="BQ76" i="2"/>
  <c r="I81" i="1"/>
  <c r="BQ68" i="2"/>
  <c r="I73" i="1"/>
  <c r="BQ27" i="2"/>
  <c r="I32" i="1"/>
  <c r="I25" i="1"/>
  <c r="BQ20" i="2"/>
  <c r="T25" i="1" s="1"/>
  <c r="FD20" i="2"/>
  <c r="FI20" i="2" s="1"/>
  <c r="O24" i="3"/>
  <c r="T114" i="1"/>
  <c r="N114" i="1"/>
  <c r="BQ34" i="2"/>
  <c r="I39" i="1"/>
  <c r="BQ101" i="2"/>
  <c r="I106" i="1"/>
  <c r="BQ82" i="2"/>
  <c r="I87" i="1"/>
  <c r="K168" i="9"/>
  <c r="L168" i="9" s="1"/>
  <c r="K146" i="9"/>
  <c r="L146" i="9" s="1"/>
  <c r="K125" i="9"/>
  <c r="L125" i="9" s="1"/>
  <c r="K97" i="9"/>
  <c r="L97" i="9" s="1"/>
  <c r="K87" i="9"/>
  <c r="L87" i="9" s="1"/>
  <c r="K69" i="9"/>
  <c r="L69" i="9" s="1"/>
  <c r="K66" i="9"/>
  <c r="L66" i="9" s="1"/>
  <c r="K44" i="9"/>
  <c r="L44" i="9" s="1"/>
  <c r="K37" i="9"/>
  <c r="L37" i="9" s="1"/>
  <c r="K22" i="9"/>
  <c r="L22" i="9" s="1"/>
  <c r="K18" i="9"/>
  <c r="L18" i="9" s="1"/>
  <c r="N117" i="1"/>
  <c r="I112" i="1"/>
  <c r="I104" i="1"/>
  <c r="I102" i="1"/>
  <c r="I85" i="1"/>
  <c r="N80" i="1"/>
  <c r="N59" i="1"/>
  <c r="I40" i="1"/>
  <c r="N104" i="1"/>
  <c r="N26" i="1"/>
  <c r="N121" i="1"/>
  <c r="N119" i="1"/>
  <c r="I117" i="1"/>
  <c r="I80" i="1"/>
  <c r="I59" i="1"/>
  <c r="DG20" i="2"/>
  <c r="K163" i="9"/>
  <c r="L163" i="9" s="1"/>
  <c r="K152" i="9"/>
  <c r="L152" i="9" s="1"/>
  <c r="K149" i="9"/>
  <c r="L149" i="9" s="1"/>
  <c r="K124" i="9"/>
  <c r="L124" i="9" s="1"/>
  <c r="K110" i="9"/>
  <c r="L110" i="9" s="1"/>
  <c r="K86" i="9"/>
  <c r="L86" i="9" s="1"/>
  <c r="K79" i="9"/>
  <c r="L79" i="9" s="1"/>
  <c r="K51" i="9"/>
  <c r="L51" i="9" s="1"/>
  <c r="K36" i="9"/>
  <c r="L36" i="9" s="1"/>
  <c r="K21" i="9"/>
  <c r="L21" i="9" s="1"/>
  <c r="K9" i="9"/>
  <c r="K89" i="9"/>
  <c r="L89" i="9" s="1"/>
  <c r="K82" i="9"/>
  <c r="L82" i="9" s="1"/>
  <c r="K75" i="9"/>
  <c r="L75" i="9" s="1"/>
  <c r="K61" i="9"/>
  <c r="L61" i="9" s="1"/>
  <c r="K58" i="9"/>
  <c r="L58" i="9" s="1"/>
  <c r="K43" i="9"/>
  <c r="L43" i="9" s="1"/>
  <c r="K28" i="9"/>
  <c r="L28" i="9" s="1"/>
  <c r="K16" i="9"/>
  <c r="I61" i="1"/>
  <c r="I36" i="1"/>
  <c r="I29" i="1"/>
  <c r="CC20" i="2"/>
  <c r="N116" i="1"/>
  <c r="J15" i="3"/>
  <c r="I116" i="1"/>
  <c r="N110" i="1"/>
  <c r="I105" i="1"/>
  <c r="I95" i="1"/>
  <c r="N86" i="1"/>
  <c r="N70" i="1"/>
  <c r="N54" i="1"/>
  <c r="N51" i="1"/>
  <c r="N47" i="1"/>
  <c r="EU20" i="2"/>
  <c r="P24" i="3" s="1"/>
  <c r="K140" i="9"/>
  <c r="L140" i="9" s="1"/>
  <c r="K133" i="9"/>
  <c r="L133" i="9" s="1"/>
  <c r="K105" i="9"/>
  <c r="L105" i="9" s="1"/>
  <c r="K81" i="9"/>
  <c r="L81" i="9" s="1"/>
  <c r="K74" i="9"/>
  <c r="L74" i="9" s="1"/>
  <c r="K46" i="9"/>
  <c r="L46" i="9" s="1"/>
  <c r="K42" i="9"/>
  <c r="L42" i="9" s="1"/>
  <c r="K27" i="9"/>
  <c r="L27" i="9" s="1"/>
  <c r="K1" i="9"/>
  <c r="L1" i="9" s="1"/>
  <c r="K38" i="9"/>
  <c r="L38" i="9" s="1"/>
  <c r="K34" i="9"/>
  <c r="L34" i="9" s="1"/>
  <c r="K157" i="9"/>
  <c r="L157" i="9" s="1"/>
  <c r="K139" i="9"/>
  <c r="L139" i="9" s="1"/>
  <c r="K118" i="9"/>
  <c r="L118" i="9" s="1"/>
  <c r="K115" i="9"/>
  <c r="L115" i="9" s="1"/>
  <c r="K108" i="9"/>
  <c r="L108" i="9" s="1"/>
  <c r="K94" i="9"/>
  <c r="L94" i="9" s="1"/>
  <c r="K91" i="9"/>
  <c r="L91" i="9" s="1"/>
  <c r="K73" i="9"/>
  <c r="L73" i="9" s="1"/>
  <c r="K45" i="9"/>
  <c r="L45" i="9" s="1"/>
  <c r="F5" i="1"/>
  <c r="I24" i="1"/>
  <c r="K2" i="9"/>
  <c r="L2" i="9" s="1"/>
  <c r="F5" i="3"/>
  <c r="BQ36" i="2"/>
  <c r="I41" i="1"/>
  <c r="I97" i="1"/>
  <c r="N90" i="1"/>
  <c r="BQ51" i="2"/>
  <c r="I56" i="1"/>
  <c r="BQ44" i="2"/>
  <c r="I49" i="1"/>
  <c r="BQ37" i="2"/>
  <c r="I42" i="1"/>
  <c r="EP129" i="2"/>
  <c r="T23" i="1"/>
  <c r="F24" i="1"/>
  <c r="Q24" i="1" s="1"/>
  <c r="I90" i="1"/>
  <c r="I34" i="1"/>
  <c r="BQ43" i="2"/>
  <c r="I48" i="1"/>
  <c r="K114" i="9"/>
  <c r="L114" i="9" s="1"/>
  <c r="O120" i="2"/>
  <c r="K16" i="1" s="1"/>
  <c r="A7" i="2"/>
  <c r="R22" i="2"/>
  <c r="BQ67" i="2"/>
  <c r="I72" i="1"/>
  <c r="T34" i="1"/>
  <c r="N34" i="1"/>
  <c r="T27" i="1"/>
  <c r="N27" i="1"/>
  <c r="CQ20" i="2"/>
  <c r="CT20" i="2" s="1"/>
  <c r="V25" i="1"/>
  <c r="Z20" i="2"/>
  <c r="U120" i="2"/>
  <c r="K19" i="1" s="1"/>
  <c r="EP130" i="2"/>
  <c r="EP131" i="2" s="1"/>
  <c r="J16" i="3"/>
  <c r="N98" i="1"/>
  <c r="N91" i="1"/>
  <c r="T58" i="1"/>
  <c r="N58" i="1"/>
  <c r="BQ28" i="2"/>
  <c r="I33" i="1"/>
  <c r="K130" i="9"/>
  <c r="L130" i="9" s="1"/>
  <c r="T66" i="1"/>
  <c r="N66" i="1"/>
  <c r="I98" i="1"/>
  <c r="I91" i="1"/>
  <c r="T71" i="1"/>
  <c r="N71" i="1"/>
  <c r="BQ60" i="2"/>
  <c r="I65" i="1"/>
  <c r="BQ47" i="2"/>
  <c r="I52" i="1"/>
  <c r="BQ74" i="2"/>
  <c r="I79" i="1"/>
  <c r="BQ59" i="2"/>
  <c r="I64" i="1"/>
  <c r="BQ52" i="2"/>
  <c r="I57" i="1"/>
  <c r="K122" i="9"/>
  <c r="L122" i="9" s="1"/>
  <c r="K98" i="9"/>
  <c r="L98" i="9" s="1"/>
  <c r="I111" i="1"/>
  <c r="N97" i="1"/>
  <c r="BQ58" i="2"/>
  <c r="I63" i="1"/>
  <c r="T50" i="1"/>
  <c r="N50" i="1"/>
  <c r="BQ33" i="2"/>
  <c r="I38" i="1"/>
  <c r="BQ26" i="2"/>
  <c r="I31" i="1"/>
  <c r="Z24" i="1"/>
  <c r="Z22" i="1"/>
  <c r="Y17" i="5"/>
  <c r="K171" i="9"/>
  <c r="L171" i="9" s="1"/>
  <c r="K135" i="9"/>
  <c r="L135" i="9" s="1"/>
  <c r="K127" i="9"/>
  <c r="L127" i="9" s="1"/>
  <c r="K119" i="9"/>
  <c r="L119" i="9" s="1"/>
  <c r="K111" i="9"/>
  <c r="L111" i="9" s="1"/>
  <c r="K103" i="9"/>
  <c r="L103" i="9" s="1"/>
  <c r="K95" i="9"/>
  <c r="L95" i="9" s="1"/>
  <c r="K71" i="9"/>
  <c r="L71" i="9" s="1"/>
  <c r="K63" i="9"/>
  <c r="L63" i="9" s="1"/>
  <c r="K55" i="9"/>
  <c r="L55" i="9" s="1"/>
  <c r="K47" i="9"/>
  <c r="L47" i="9" s="1"/>
  <c r="K39" i="9"/>
  <c r="L39" i="9" s="1"/>
  <c r="K31" i="9"/>
  <c r="L31" i="9" s="1"/>
  <c r="K23" i="9"/>
  <c r="L23" i="9" s="1"/>
  <c r="K4" i="9"/>
  <c r="L6" i="9" s="1"/>
  <c r="W23" i="1"/>
  <c r="T23" i="3"/>
  <c r="DB22" i="2"/>
  <c r="DK22" i="2" s="1"/>
  <c r="Y18" i="5"/>
  <c r="K198" i="9"/>
  <c r="L198" i="9" s="1"/>
  <c r="K194" i="9"/>
  <c r="L194" i="9" s="1"/>
  <c r="K190" i="9"/>
  <c r="L190" i="9" s="1"/>
  <c r="K186" i="9"/>
  <c r="L186" i="9" s="1"/>
  <c r="K182" i="9"/>
  <c r="L182" i="9" s="1"/>
  <c r="K178" i="9"/>
  <c r="L178" i="9" s="1"/>
  <c r="K174" i="9"/>
  <c r="L174" i="9" s="1"/>
  <c r="K167" i="9"/>
  <c r="L167" i="9" s="1"/>
  <c r="K147" i="9"/>
  <c r="L147" i="9" s="1"/>
  <c r="K141" i="9"/>
  <c r="L141" i="9" s="1"/>
  <c r="K65" i="9"/>
  <c r="L65" i="9" s="1"/>
  <c r="K57" i="9"/>
  <c r="L57" i="9" s="1"/>
  <c r="K49" i="9"/>
  <c r="L49" i="9" s="1"/>
  <c r="K41" i="9"/>
  <c r="L41" i="9" s="1"/>
  <c r="K33" i="9"/>
  <c r="L33" i="9" s="1"/>
  <c r="K25" i="9"/>
  <c r="L25" i="9" s="1"/>
  <c r="K3" i="9"/>
  <c r="A9" i="2"/>
  <c r="K197" i="9"/>
  <c r="L197" i="9" s="1"/>
  <c r="K193" i="9"/>
  <c r="L193" i="9" s="1"/>
  <c r="K189" i="9"/>
  <c r="L189" i="9" s="1"/>
  <c r="K185" i="9"/>
  <c r="L185" i="9" s="1"/>
  <c r="K181" i="9"/>
  <c r="L181" i="9" s="1"/>
  <c r="K177" i="9"/>
  <c r="L177" i="9" s="1"/>
  <c r="K173" i="9"/>
  <c r="L173" i="9" s="1"/>
  <c r="K166" i="9"/>
  <c r="L166" i="9" s="1"/>
  <c r="K159" i="9"/>
  <c r="L159" i="9" s="1"/>
  <c r="K143" i="9"/>
  <c r="L143" i="9" s="1"/>
  <c r="K19" i="9"/>
  <c r="L19" i="9" s="1"/>
  <c r="DA18" i="2"/>
  <c r="CZ17" i="2" s="1"/>
  <c r="E24" i="3" s="1"/>
  <c r="K200" i="9"/>
  <c r="L200" i="9" s="1"/>
  <c r="K196" i="9"/>
  <c r="L196" i="9" s="1"/>
  <c r="K192" i="9"/>
  <c r="L192" i="9" s="1"/>
  <c r="K188" i="9"/>
  <c r="L188" i="9" s="1"/>
  <c r="K184" i="9"/>
  <c r="L184" i="9" s="1"/>
  <c r="K180" i="9"/>
  <c r="L180" i="9" s="1"/>
  <c r="K176" i="9"/>
  <c r="L176" i="9" s="1"/>
  <c r="K165" i="9"/>
  <c r="L165" i="9" s="1"/>
  <c r="K158" i="9"/>
  <c r="L158" i="9" s="1"/>
  <c r="G24" i="5"/>
  <c r="K15" i="9"/>
  <c r="K5" i="9"/>
  <c r="I5" i="2"/>
  <c r="E6" i="3"/>
  <c r="J8" i="1"/>
  <c r="DL120" i="2"/>
  <c r="A8" i="2"/>
  <c r="ER33" i="2"/>
  <c r="DG127" i="2"/>
  <c r="DB21" i="2"/>
  <c r="DK21" i="2" s="1"/>
  <c r="AC23" i="2"/>
  <c r="AB24" i="2"/>
  <c r="R120" i="2"/>
  <c r="A12" i="2" s="1"/>
  <c r="E24" i="5"/>
  <c r="Y16" i="5"/>
  <c r="B11" i="2"/>
  <c r="B10" i="2"/>
  <c r="K199" i="9"/>
  <c r="L199" i="9" s="1"/>
  <c r="K195" i="9"/>
  <c r="L195" i="9" s="1"/>
  <c r="K191" i="9"/>
  <c r="L191" i="9" s="1"/>
  <c r="K187" i="9"/>
  <c r="L187" i="9" s="1"/>
  <c r="K183" i="9"/>
  <c r="L183" i="9" s="1"/>
  <c r="K179" i="9"/>
  <c r="L179" i="9" s="1"/>
  <c r="K169" i="9"/>
  <c r="L169" i="9" s="1"/>
  <c r="K161" i="9"/>
  <c r="L161" i="9" s="1"/>
  <c r="K153" i="9"/>
  <c r="L153" i="9" s="1"/>
  <c r="K145" i="9"/>
  <c r="L145" i="9" s="1"/>
  <c r="K137" i="9"/>
  <c r="L137" i="9" s="1"/>
  <c r="K129" i="9"/>
  <c r="L129" i="9" s="1"/>
  <c r="K121" i="9"/>
  <c r="L121" i="9" s="1"/>
  <c r="K113" i="9"/>
  <c r="L8" i="9"/>
  <c r="G5" i="2"/>
  <c r="L5" i="9" l="1"/>
  <c r="T55" i="1"/>
  <c r="N55" i="1"/>
  <c r="T87" i="1"/>
  <c r="N87" i="1"/>
  <c r="T106" i="1"/>
  <c r="N106" i="1"/>
  <c r="N25" i="1"/>
  <c r="T39" i="1"/>
  <c r="N39" i="1"/>
  <c r="T32" i="1"/>
  <c r="N32" i="1"/>
  <c r="T74" i="1"/>
  <c r="N74" i="1"/>
  <c r="CP20" i="2"/>
  <c r="CU20" i="2" s="1"/>
  <c r="Z25" i="1" s="1"/>
  <c r="U25" i="1"/>
  <c r="T81" i="1"/>
  <c r="N81" i="1"/>
  <c r="L10" i="9"/>
  <c r="FE20" i="2"/>
  <c r="FJ20" i="2" s="1"/>
  <c r="T73" i="1"/>
  <c r="N73" i="1"/>
  <c r="T124" i="1"/>
  <c r="N124" i="1"/>
  <c r="L12" i="9"/>
  <c r="T31" i="1"/>
  <c r="N31" i="1"/>
  <c r="T79" i="1"/>
  <c r="N79" i="1"/>
  <c r="T72" i="1"/>
  <c r="N72" i="1"/>
  <c r="T49" i="1"/>
  <c r="N49" i="1"/>
  <c r="T38" i="1"/>
  <c r="N38" i="1"/>
  <c r="T52" i="1"/>
  <c r="N52" i="1"/>
  <c r="CV20" i="2"/>
  <c r="CX20" i="2"/>
  <c r="CR20" i="2"/>
  <c r="CS20" i="2" s="1"/>
  <c r="CW20" i="2" s="1"/>
  <c r="AC21" i="2"/>
  <c r="AN23" i="2"/>
  <c r="AC22" i="2"/>
  <c r="AC20" i="2"/>
  <c r="AP121" i="2"/>
  <c r="Y121" i="2"/>
  <c r="AM23" i="2"/>
  <c r="T56" i="1"/>
  <c r="N56" i="1"/>
  <c r="L9" i="9"/>
  <c r="T57" i="1"/>
  <c r="N57" i="1"/>
  <c r="T65" i="1"/>
  <c r="N65" i="1"/>
  <c r="L11" i="9"/>
  <c r="L4" i="9"/>
  <c r="FH20" i="2"/>
  <c r="FL20" i="2"/>
  <c r="FF20" i="2"/>
  <c r="FG20" i="2" s="1"/>
  <c r="FK20" i="2" s="1"/>
  <c r="L16" i="9"/>
  <c r="T63" i="1"/>
  <c r="N63" i="1"/>
  <c r="T64" i="1"/>
  <c r="N64" i="1"/>
  <c r="T33" i="1"/>
  <c r="N33" i="1"/>
  <c r="T48" i="1"/>
  <c r="N48" i="1"/>
  <c r="L15" i="9"/>
  <c r="L13" i="9"/>
  <c r="L3" i="9"/>
  <c r="L7" i="9"/>
  <c r="L14" i="9"/>
  <c r="T42" i="1"/>
  <c r="N42" i="1"/>
  <c r="T41" i="1"/>
  <c r="N41" i="1"/>
  <c r="I6" i="2"/>
  <c r="I7" i="2"/>
  <c r="C111" i="2"/>
  <c r="C65" i="2"/>
  <c r="H12" i="4" s="1"/>
  <c r="E5" i="3"/>
  <c r="E5" i="1"/>
  <c r="I8" i="2"/>
  <c r="ES23" i="2"/>
  <c r="N27" i="3" s="1"/>
  <c r="ES26" i="2"/>
  <c r="N30" i="3" s="1"/>
  <c r="ES30" i="2"/>
  <c r="N34" i="3" s="1"/>
  <c r="ES27" i="2"/>
  <c r="N31" i="3" s="1"/>
  <c r="ES31" i="2"/>
  <c r="N35" i="3" s="1"/>
  <c r="ES22" i="2"/>
  <c r="N26" i="3" s="1"/>
  <c r="ES28" i="2"/>
  <c r="N32" i="3" s="1"/>
  <c r="ES32" i="2"/>
  <c r="N36" i="3" s="1"/>
  <c r="ES21" i="2"/>
  <c r="N25" i="3" s="1"/>
  <c r="ES25" i="2"/>
  <c r="N29" i="3" s="1"/>
  <c r="ES29" i="2"/>
  <c r="N33" i="3" s="1"/>
  <c r="L113" i="9"/>
  <c r="O4" i="9" s="1"/>
  <c r="AG4" i="9" s="1"/>
  <c r="N18" i="9"/>
  <c r="N20" i="9"/>
  <c r="N22" i="9"/>
  <c r="N24" i="9"/>
  <c r="N26" i="9"/>
  <c r="N28" i="9"/>
  <c r="N17" i="9"/>
  <c r="N31" i="9"/>
  <c r="N34" i="9"/>
  <c r="N47" i="9"/>
  <c r="N50" i="9"/>
  <c r="N63" i="9"/>
  <c r="N66" i="9"/>
  <c r="N79" i="9"/>
  <c r="N82" i="9"/>
  <c r="N95" i="9"/>
  <c r="N98" i="9"/>
  <c r="N111" i="9"/>
  <c r="N114" i="9"/>
  <c r="N127" i="9"/>
  <c r="N130" i="9"/>
  <c r="N141" i="9"/>
  <c r="N148" i="9"/>
  <c r="N157" i="9"/>
  <c r="N41" i="9"/>
  <c r="N44" i="9"/>
  <c r="N57" i="9"/>
  <c r="N60" i="9"/>
  <c r="N73" i="9"/>
  <c r="N76" i="9"/>
  <c r="N89" i="9"/>
  <c r="N92" i="9"/>
  <c r="N105" i="9"/>
  <c r="N108" i="9"/>
  <c r="N121" i="9"/>
  <c r="N124" i="9"/>
  <c r="N139" i="9"/>
  <c r="N146" i="9"/>
  <c r="N155" i="9"/>
  <c r="N162" i="9"/>
  <c r="N164" i="9"/>
  <c r="N166" i="9"/>
  <c r="N35" i="9"/>
  <c r="N38" i="9"/>
  <c r="N51" i="9"/>
  <c r="N54" i="9"/>
  <c r="N67" i="9"/>
  <c r="N70" i="9"/>
  <c r="N83" i="9"/>
  <c r="N86" i="9"/>
  <c r="N99" i="9"/>
  <c r="N102" i="9"/>
  <c r="N115" i="9"/>
  <c r="N118" i="9"/>
  <c r="N131" i="9"/>
  <c r="N134" i="9"/>
  <c r="N137" i="9"/>
  <c r="N144" i="9"/>
  <c r="N153" i="9"/>
  <c r="N160" i="9"/>
  <c r="N21" i="9"/>
  <c r="N25" i="9"/>
  <c r="N29" i="9"/>
  <c r="N32" i="9"/>
  <c r="N45" i="9"/>
  <c r="N48" i="9"/>
  <c r="N61" i="9"/>
  <c r="N64" i="9"/>
  <c r="N77" i="9"/>
  <c r="N80" i="9"/>
  <c r="N93" i="9"/>
  <c r="N96" i="9"/>
  <c r="N109" i="9"/>
  <c r="N112" i="9"/>
  <c r="N125" i="9"/>
  <c r="N128" i="9"/>
  <c r="N142" i="9"/>
  <c r="N151" i="9"/>
  <c r="N158" i="9"/>
  <c r="N39" i="9"/>
  <c r="N42" i="9"/>
  <c r="N55" i="9"/>
  <c r="N58" i="9"/>
  <c r="N71" i="9"/>
  <c r="N74" i="9"/>
  <c r="N87" i="9"/>
  <c r="N90" i="9"/>
  <c r="N103" i="9"/>
  <c r="N106" i="9"/>
  <c r="N119" i="9"/>
  <c r="N122" i="9"/>
  <c r="N135" i="9"/>
  <c r="N33" i="9"/>
  <c r="N36" i="9"/>
  <c r="N49" i="9"/>
  <c r="N52" i="9"/>
  <c r="N65" i="9"/>
  <c r="N68" i="9"/>
  <c r="N81" i="9"/>
  <c r="N84" i="9"/>
  <c r="N97" i="9"/>
  <c r="N100" i="9"/>
  <c r="N113" i="9"/>
  <c r="N116" i="9"/>
  <c r="N129" i="9"/>
  <c r="N132" i="9"/>
  <c r="N30" i="9"/>
  <c r="N43" i="9"/>
  <c r="N46" i="9"/>
  <c r="N59" i="9"/>
  <c r="N62" i="9"/>
  <c r="N75" i="9"/>
  <c r="N78" i="9"/>
  <c r="N91" i="9"/>
  <c r="N94" i="9"/>
  <c r="N107" i="9"/>
  <c r="N110" i="9"/>
  <c r="N19" i="9"/>
  <c r="N23" i="9"/>
  <c r="N27" i="9"/>
  <c r="N37" i="9"/>
  <c r="N40" i="9"/>
  <c r="N53" i="9"/>
  <c r="N56" i="9"/>
  <c r="N69" i="9"/>
  <c r="N72" i="9"/>
  <c r="N85" i="9"/>
  <c r="N88" i="9"/>
  <c r="N101" i="9"/>
  <c r="N104" i="9"/>
  <c r="N117" i="9"/>
  <c r="N120" i="9"/>
  <c r="N123" i="9"/>
  <c r="N154" i="9"/>
  <c r="N163" i="9"/>
  <c r="N167" i="9"/>
  <c r="N170" i="9"/>
  <c r="N176" i="9"/>
  <c r="N184" i="9"/>
  <c r="N192" i="9"/>
  <c r="N200" i="9"/>
  <c r="N145" i="9"/>
  <c r="N179" i="9"/>
  <c r="N187" i="9"/>
  <c r="N195" i="9"/>
  <c r="N126" i="9"/>
  <c r="N136" i="9"/>
  <c r="N150" i="9"/>
  <c r="N159" i="9"/>
  <c r="N171" i="9"/>
  <c r="N174" i="9"/>
  <c r="N182" i="9"/>
  <c r="N190" i="9"/>
  <c r="N198" i="9"/>
  <c r="O5" i="9"/>
  <c r="AG5" i="9" s="1"/>
  <c r="N156" i="9"/>
  <c r="N168" i="9"/>
  <c r="N177" i="9"/>
  <c r="N185" i="9"/>
  <c r="N193" i="9"/>
  <c r="N138" i="9"/>
  <c r="N147" i="9"/>
  <c r="N165" i="9"/>
  <c r="N180" i="9"/>
  <c r="N188" i="9"/>
  <c r="N196" i="9"/>
  <c r="N152" i="9"/>
  <c r="N161" i="9"/>
  <c r="N169" i="9"/>
  <c r="N172" i="9"/>
  <c r="N175" i="9"/>
  <c r="N183" i="9"/>
  <c r="N191" i="9"/>
  <c r="N199" i="9"/>
  <c r="N143" i="9"/>
  <c r="N178" i="9"/>
  <c r="N186" i="9"/>
  <c r="N194" i="9"/>
  <c r="N133" i="9"/>
  <c r="N140" i="9"/>
  <c r="N149" i="9"/>
  <c r="N173" i="9"/>
  <c r="N181" i="9"/>
  <c r="N189" i="9"/>
  <c r="N197" i="9"/>
  <c r="O17" i="9"/>
  <c r="AG17" i="9" s="1"/>
  <c r="O21" i="9"/>
  <c r="AG21" i="9" s="1"/>
  <c r="O25" i="9"/>
  <c r="AG25" i="9" s="1"/>
  <c r="O29" i="9"/>
  <c r="AG29" i="9" s="1"/>
  <c r="O33" i="9"/>
  <c r="AG33" i="9" s="1"/>
  <c r="O37" i="9"/>
  <c r="AG37" i="9" s="1"/>
  <c r="O41" i="9"/>
  <c r="AG41" i="9" s="1"/>
  <c r="O45" i="9"/>
  <c r="AG45" i="9" s="1"/>
  <c r="O49" i="9"/>
  <c r="AG49" i="9" s="1"/>
  <c r="O53" i="9"/>
  <c r="AG53" i="9" s="1"/>
  <c r="O57" i="9"/>
  <c r="AG57" i="9" s="1"/>
  <c r="O61" i="9"/>
  <c r="AG61" i="9" s="1"/>
  <c r="O65" i="9"/>
  <c r="AG65" i="9" s="1"/>
  <c r="O69" i="9"/>
  <c r="AG69" i="9" s="1"/>
  <c r="O73" i="9"/>
  <c r="AG73" i="9" s="1"/>
  <c r="O77" i="9"/>
  <c r="AG77" i="9" s="1"/>
  <c r="O81" i="9"/>
  <c r="AG81" i="9" s="1"/>
  <c r="O85" i="9"/>
  <c r="AG85" i="9" s="1"/>
  <c r="O89" i="9"/>
  <c r="AG89" i="9" s="1"/>
  <c r="O93" i="9"/>
  <c r="AG93" i="9" s="1"/>
  <c r="O97" i="9"/>
  <c r="AG97" i="9" s="1"/>
  <c r="O18" i="9"/>
  <c r="AG18" i="9" s="1"/>
  <c r="O22" i="9"/>
  <c r="AG22" i="9" s="1"/>
  <c r="O26" i="9"/>
  <c r="AG26" i="9" s="1"/>
  <c r="O30" i="9"/>
  <c r="AG30" i="9" s="1"/>
  <c r="O34" i="9"/>
  <c r="AG34" i="9" s="1"/>
  <c r="O38" i="9"/>
  <c r="AG38" i="9" s="1"/>
  <c r="O42" i="9"/>
  <c r="AG42" i="9" s="1"/>
  <c r="O46" i="9"/>
  <c r="AG46" i="9" s="1"/>
  <c r="O19" i="9"/>
  <c r="AG19" i="9" s="1"/>
  <c r="O23" i="9"/>
  <c r="AG23" i="9" s="1"/>
  <c r="O27" i="9"/>
  <c r="AG27" i="9" s="1"/>
  <c r="O31" i="9"/>
  <c r="AG31" i="9" s="1"/>
  <c r="O39" i="9"/>
  <c r="AG39" i="9" s="1"/>
  <c r="O44" i="9"/>
  <c r="AG44" i="9" s="1"/>
  <c r="O54" i="9"/>
  <c r="AG54" i="9" s="1"/>
  <c r="O63" i="9"/>
  <c r="AG63" i="9" s="1"/>
  <c r="O72" i="9"/>
  <c r="AG72" i="9" s="1"/>
  <c r="O86" i="9"/>
  <c r="AG86" i="9" s="1"/>
  <c r="O95" i="9"/>
  <c r="AG95" i="9" s="1"/>
  <c r="O28" i="9"/>
  <c r="AG28" i="9" s="1"/>
  <c r="O50" i="9"/>
  <c r="AG50" i="9" s="1"/>
  <c r="O59" i="9"/>
  <c r="AG59" i="9" s="1"/>
  <c r="O68" i="9"/>
  <c r="AG68" i="9" s="1"/>
  <c r="O82" i="9"/>
  <c r="AG82" i="9" s="1"/>
  <c r="O91" i="9"/>
  <c r="AG91" i="9" s="1"/>
  <c r="O35" i="9"/>
  <c r="AG35" i="9" s="1"/>
  <c r="O40" i="9"/>
  <c r="AG40" i="9" s="1"/>
  <c r="O55" i="9"/>
  <c r="AG55" i="9" s="1"/>
  <c r="O64" i="9"/>
  <c r="AG64" i="9" s="1"/>
  <c r="O78" i="9"/>
  <c r="AG78" i="9" s="1"/>
  <c r="O87" i="9"/>
  <c r="AG87" i="9" s="1"/>
  <c r="O96" i="9"/>
  <c r="AG96" i="9" s="1"/>
  <c r="O51" i="9"/>
  <c r="AG51" i="9" s="1"/>
  <c r="O60" i="9"/>
  <c r="AG60" i="9" s="1"/>
  <c r="O74" i="9"/>
  <c r="AG74" i="9" s="1"/>
  <c r="O83" i="9"/>
  <c r="AG83" i="9" s="1"/>
  <c r="O92" i="9"/>
  <c r="AG92" i="9" s="1"/>
  <c r="O24" i="9"/>
  <c r="AG24" i="9" s="1"/>
  <c r="O36" i="9"/>
  <c r="AG36" i="9" s="1"/>
  <c r="O47" i="9"/>
  <c r="AG47" i="9" s="1"/>
  <c r="O56" i="9"/>
  <c r="AG56" i="9" s="1"/>
  <c r="O70" i="9"/>
  <c r="AG70" i="9" s="1"/>
  <c r="O79" i="9"/>
  <c r="AG79" i="9" s="1"/>
  <c r="O88" i="9"/>
  <c r="AG88" i="9" s="1"/>
  <c r="O52" i="9"/>
  <c r="AG52" i="9" s="1"/>
  <c r="O66" i="9"/>
  <c r="AG66" i="9" s="1"/>
  <c r="O75" i="9"/>
  <c r="AG75" i="9" s="1"/>
  <c r="O84" i="9"/>
  <c r="AG84" i="9" s="1"/>
  <c r="O98" i="9"/>
  <c r="AG98" i="9" s="1"/>
  <c r="O32" i="9"/>
  <c r="AG32" i="9" s="1"/>
  <c r="O43" i="9"/>
  <c r="AG43" i="9" s="1"/>
  <c r="O48" i="9"/>
  <c r="AG48" i="9" s="1"/>
  <c r="O62" i="9"/>
  <c r="AG62" i="9" s="1"/>
  <c r="O71" i="9"/>
  <c r="AG71" i="9" s="1"/>
  <c r="O80" i="9"/>
  <c r="AG80" i="9" s="1"/>
  <c r="O94" i="9"/>
  <c r="AG94" i="9" s="1"/>
  <c r="O20" i="9"/>
  <c r="AG20" i="9" s="1"/>
  <c r="O58" i="9"/>
  <c r="AG58" i="9" s="1"/>
  <c r="O67" i="9"/>
  <c r="AG67" i="9" s="1"/>
  <c r="O76" i="9"/>
  <c r="AG76" i="9" s="1"/>
  <c r="O90" i="9"/>
  <c r="AG90" i="9" s="1"/>
  <c r="O99" i="9"/>
  <c r="AG99" i="9" s="1"/>
  <c r="M24" i="9"/>
  <c r="M32" i="9"/>
  <c r="M40" i="9"/>
  <c r="M48" i="9"/>
  <c r="M56" i="9"/>
  <c r="M64" i="9"/>
  <c r="M72" i="9"/>
  <c r="M80" i="9"/>
  <c r="M88" i="9"/>
  <c r="M96" i="9"/>
  <c r="M104" i="9"/>
  <c r="M112" i="9"/>
  <c r="M120" i="9"/>
  <c r="M128" i="9"/>
  <c r="M136" i="9"/>
  <c r="M144" i="9"/>
  <c r="M152" i="9"/>
  <c r="M160" i="9"/>
  <c r="M168" i="9"/>
  <c r="M176" i="9"/>
  <c r="M184" i="9"/>
  <c r="M192" i="9"/>
  <c r="M200" i="9"/>
  <c r="S200" i="9"/>
  <c r="Q198" i="9"/>
  <c r="V198" i="9" s="1"/>
  <c r="T197" i="9"/>
  <c r="O196" i="9"/>
  <c r="AG196" i="9" s="1"/>
  <c r="R195" i="9"/>
  <c r="Z195" i="9" s="1"/>
  <c r="R193" i="9"/>
  <c r="Z193" i="9" s="1"/>
  <c r="R191" i="9"/>
  <c r="Z191" i="9" s="1"/>
  <c r="M17" i="9"/>
  <c r="M25" i="9"/>
  <c r="M33" i="9"/>
  <c r="M41" i="9"/>
  <c r="M49" i="9"/>
  <c r="M57" i="9"/>
  <c r="M65" i="9"/>
  <c r="M73" i="9"/>
  <c r="M81" i="9"/>
  <c r="M89" i="9"/>
  <c r="M97" i="9"/>
  <c r="M105" i="9"/>
  <c r="M113" i="9"/>
  <c r="M121" i="9"/>
  <c r="M129" i="9"/>
  <c r="M137" i="9"/>
  <c r="M145" i="9"/>
  <c r="M153" i="9"/>
  <c r="M161" i="9"/>
  <c r="M169" i="9"/>
  <c r="M177" i="9"/>
  <c r="M185" i="9"/>
  <c r="M193" i="9"/>
  <c r="R200" i="9"/>
  <c r="Z200" i="9" s="1"/>
  <c r="P198" i="9"/>
  <c r="S197" i="9"/>
  <c r="Q195" i="9"/>
  <c r="V195" i="9" s="1"/>
  <c r="Q193" i="9"/>
  <c r="V193" i="9" s="1"/>
  <c r="Q191" i="9"/>
  <c r="V191" i="9" s="1"/>
  <c r="M18" i="9"/>
  <c r="M26" i="9"/>
  <c r="M34" i="9"/>
  <c r="M42" i="9"/>
  <c r="M50" i="9"/>
  <c r="M58" i="9"/>
  <c r="M66" i="9"/>
  <c r="M74" i="9"/>
  <c r="M82" i="9"/>
  <c r="M90" i="9"/>
  <c r="M98" i="9"/>
  <c r="M106" i="9"/>
  <c r="M114" i="9"/>
  <c r="M122" i="9"/>
  <c r="M11" i="9"/>
  <c r="M19" i="9"/>
  <c r="M27" i="9"/>
  <c r="M35" i="9"/>
  <c r="M43" i="9"/>
  <c r="M51" i="9"/>
  <c r="M59" i="9"/>
  <c r="M67" i="9"/>
  <c r="M75" i="9"/>
  <c r="M83" i="9"/>
  <c r="M20" i="9"/>
  <c r="M28" i="9"/>
  <c r="M36" i="9"/>
  <c r="M44" i="9"/>
  <c r="M52" i="9"/>
  <c r="M60" i="9"/>
  <c r="M68" i="9"/>
  <c r="M76" i="9"/>
  <c r="M84" i="9"/>
  <c r="M92" i="9"/>
  <c r="M100" i="9"/>
  <c r="M108" i="9"/>
  <c r="M116" i="9"/>
  <c r="M124" i="9"/>
  <c r="M132" i="9"/>
  <c r="M140" i="9"/>
  <c r="M148" i="9"/>
  <c r="M156" i="9"/>
  <c r="M164" i="9"/>
  <c r="M172" i="9"/>
  <c r="M180" i="9"/>
  <c r="M188" i="9"/>
  <c r="M196" i="9"/>
  <c r="O200" i="9"/>
  <c r="AG200" i="9" s="1"/>
  <c r="R199" i="9"/>
  <c r="Z199" i="9" s="1"/>
  <c r="P197" i="9"/>
  <c r="M21" i="9"/>
  <c r="M29" i="9"/>
  <c r="M37" i="9"/>
  <c r="M45" i="9"/>
  <c r="M53" i="9"/>
  <c r="M61" i="9"/>
  <c r="M69" i="9"/>
  <c r="M77" i="9"/>
  <c r="M85" i="9"/>
  <c r="M93" i="9"/>
  <c r="M101" i="9"/>
  <c r="M109" i="9"/>
  <c r="M117" i="9"/>
  <c r="M125" i="9"/>
  <c r="M133" i="9"/>
  <c r="M141" i="9"/>
  <c r="M149" i="9"/>
  <c r="M157" i="9"/>
  <c r="M165" i="9"/>
  <c r="M173" i="9"/>
  <c r="M181" i="9"/>
  <c r="M189" i="9"/>
  <c r="M197" i="9"/>
  <c r="Q199" i="9"/>
  <c r="V199" i="9" s="1"/>
  <c r="T198" i="9"/>
  <c r="O197" i="9"/>
  <c r="AG197" i="9" s="1"/>
  <c r="M6" i="9"/>
  <c r="M22" i="9"/>
  <c r="M30" i="9"/>
  <c r="M38" i="9"/>
  <c r="M46" i="9"/>
  <c r="M54" i="9"/>
  <c r="M62" i="9"/>
  <c r="M70" i="9"/>
  <c r="M78" i="9"/>
  <c r="M86" i="9"/>
  <c r="M94" i="9"/>
  <c r="M102" i="9"/>
  <c r="M23" i="9"/>
  <c r="M31" i="9"/>
  <c r="M39" i="9"/>
  <c r="M47" i="9"/>
  <c r="M55" i="9"/>
  <c r="M63" i="9"/>
  <c r="M71" i="9"/>
  <c r="M79" i="9"/>
  <c r="M87" i="9"/>
  <c r="M95" i="9"/>
  <c r="M103" i="9"/>
  <c r="M91" i="9"/>
  <c r="M123" i="9"/>
  <c r="M139" i="9"/>
  <c r="M155" i="9"/>
  <c r="M171" i="9"/>
  <c r="M187" i="9"/>
  <c r="T199" i="9"/>
  <c r="O198" i="9"/>
  <c r="AG198" i="9" s="1"/>
  <c r="O193" i="9"/>
  <c r="AG193" i="9" s="1"/>
  <c r="Q192" i="9"/>
  <c r="V192" i="9" s="1"/>
  <c r="T191" i="9"/>
  <c r="R189" i="9"/>
  <c r="Z189" i="9" s="1"/>
  <c r="R187" i="9"/>
  <c r="Z187" i="9" s="1"/>
  <c r="R185" i="9"/>
  <c r="Z185" i="9" s="1"/>
  <c r="R183" i="9"/>
  <c r="Z183" i="9" s="1"/>
  <c r="R181" i="9"/>
  <c r="Z181" i="9" s="1"/>
  <c r="R179" i="9"/>
  <c r="Z179" i="9" s="1"/>
  <c r="R177" i="9"/>
  <c r="Z177" i="9" s="1"/>
  <c r="R175" i="9"/>
  <c r="Z175" i="9" s="1"/>
  <c r="R173" i="9"/>
  <c r="Z173" i="9" s="1"/>
  <c r="R171" i="9"/>
  <c r="Z171" i="9" s="1"/>
  <c r="R169" i="9"/>
  <c r="Z169" i="9" s="1"/>
  <c r="R167" i="9"/>
  <c r="Z167" i="9" s="1"/>
  <c r="R165" i="9"/>
  <c r="Z165" i="9" s="1"/>
  <c r="R163" i="9"/>
  <c r="Z163" i="9" s="1"/>
  <c r="R161" i="9"/>
  <c r="Z161" i="9" s="1"/>
  <c r="R159" i="9"/>
  <c r="Z159" i="9" s="1"/>
  <c r="R157" i="9"/>
  <c r="Z157" i="9" s="1"/>
  <c r="R155" i="9"/>
  <c r="Z155" i="9" s="1"/>
  <c r="R153" i="9"/>
  <c r="Z153" i="9" s="1"/>
  <c r="R151" i="9"/>
  <c r="Z151" i="9" s="1"/>
  <c r="R149" i="9"/>
  <c r="Z149" i="9" s="1"/>
  <c r="R147" i="9"/>
  <c r="Z147" i="9" s="1"/>
  <c r="R145" i="9"/>
  <c r="Z145" i="9" s="1"/>
  <c r="R143" i="9"/>
  <c r="Z143" i="9" s="1"/>
  <c r="R141" i="9"/>
  <c r="Z141" i="9" s="1"/>
  <c r="R139" i="9"/>
  <c r="Z139" i="9" s="1"/>
  <c r="R137" i="9"/>
  <c r="Z137" i="9" s="1"/>
  <c r="R135" i="9"/>
  <c r="Z135" i="9" s="1"/>
  <c r="R133" i="9"/>
  <c r="Z133" i="9" s="1"/>
  <c r="R131" i="9"/>
  <c r="Z131" i="9" s="1"/>
  <c r="R129" i="9"/>
  <c r="Z129" i="9" s="1"/>
  <c r="R127" i="9"/>
  <c r="Z127" i="9" s="1"/>
  <c r="R125" i="9"/>
  <c r="Z125" i="9" s="1"/>
  <c r="R123" i="9"/>
  <c r="Z123" i="9" s="1"/>
  <c r="R121" i="9"/>
  <c r="Z121" i="9" s="1"/>
  <c r="R119" i="9"/>
  <c r="Z119" i="9" s="1"/>
  <c r="R117" i="9"/>
  <c r="Z117" i="9" s="1"/>
  <c r="R115" i="9"/>
  <c r="Z115" i="9" s="1"/>
  <c r="R113" i="9"/>
  <c r="Z113" i="9" s="1"/>
  <c r="R111" i="9"/>
  <c r="Z111" i="9" s="1"/>
  <c r="R109" i="9"/>
  <c r="Z109" i="9" s="1"/>
  <c r="R107" i="9"/>
  <c r="Z107" i="9" s="1"/>
  <c r="R105" i="9"/>
  <c r="Z105" i="9" s="1"/>
  <c r="R103" i="9"/>
  <c r="Z103" i="9" s="1"/>
  <c r="R101" i="9"/>
  <c r="Z101" i="9" s="1"/>
  <c r="Q100" i="9"/>
  <c r="V100" i="9" s="1"/>
  <c r="P99" i="9"/>
  <c r="T97" i="9"/>
  <c r="R96" i="9"/>
  <c r="Z96" i="9" s="1"/>
  <c r="P95" i="9"/>
  <c r="T93" i="9"/>
  <c r="R92" i="9"/>
  <c r="Z92" i="9" s="1"/>
  <c r="P91" i="9"/>
  <c r="T89" i="9"/>
  <c r="R88" i="9"/>
  <c r="Z88" i="9" s="1"/>
  <c r="P87" i="9"/>
  <c r="T85" i="9"/>
  <c r="R84" i="9"/>
  <c r="Z84" i="9" s="1"/>
  <c r="P83" i="9"/>
  <c r="T81" i="9"/>
  <c r="R80" i="9"/>
  <c r="Z80" i="9" s="1"/>
  <c r="P79" i="9"/>
  <c r="T77" i="9"/>
  <c r="R76" i="9"/>
  <c r="Z76" i="9" s="1"/>
  <c r="P75" i="9"/>
  <c r="T73" i="9"/>
  <c r="R72" i="9"/>
  <c r="Z72" i="9" s="1"/>
  <c r="P71" i="9"/>
  <c r="T69" i="9"/>
  <c r="R68" i="9"/>
  <c r="Z68" i="9" s="1"/>
  <c r="P67" i="9"/>
  <c r="T65" i="9"/>
  <c r="R64" i="9"/>
  <c r="Z64" i="9" s="1"/>
  <c r="P63" i="9"/>
  <c r="T61" i="9"/>
  <c r="R60" i="9"/>
  <c r="Z60" i="9" s="1"/>
  <c r="P59" i="9"/>
  <c r="T57" i="9"/>
  <c r="R56" i="9"/>
  <c r="Z56" i="9" s="1"/>
  <c r="P55" i="9"/>
  <c r="T53" i="9"/>
  <c r="R52" i="9"/>
  <c r="Z52" i="9" s="1"/>
  <c r="P51" i="9"/>
  <c r="T49" i="9"/>
  <c r="R48" i="9"/>
  <c r="Z48" i="9" s="1"/>
  <c r="P47" i="9"/>
  <c r="T45" i="9"/>
  <c r="R44" i="9"/>
  <c r="Z44" i="9" s="1"/>
  <c r="P43" i="9"/>
  <c r="T41" i="9"/>
  <c r="R40" i="9"/>
  <c r="Z40" i="9" s="1"/>
  <c r="P39" i="9"/>
  <c r="T37" i="9"/>
  <c r="R36" i="9"/>
  <c r="Z36" i="9" s="1"/>
  <c r="P35" i="9"/>
  <c r="T33" i="9"/>
  <c r="R32" i="9"/>
  <c r="Z32" i="9" s="1"/>
  <c r="P31" i="9"/>
  <c r="T29" i="9"/>
  <c r="R28" i="9"/>
  <c r="Z28" i="9" s="1"/>
  <c r="P27" i="9"/>
  <c r="T25" i="9"/>
  <c r="R24" i="9"/>
  <c r="Z24" i="9" s="1"/>
  <c r="P23" i="9"/>
  <c r="T21" i="9"/>
  <c r="R20" i="9"/>
  <c r="Z20" i="9" s="1"/>
  <c r="P19" i="9"/>
  <c r="T17" i="9"/>
  <c r="T1" i="9"/>
  <c r="M99" i="9"/>
  <c r="M126" i="9"/>
  <c r="M142" i="9"/>
  <c r="M158" i="9"/>
  <c r="M174" i="9"/>
  <c r="M190" i="9"/>
  <c r="S199" i="9"/>
  <c r="T196" i="9"/>
  <c r="P192" i="9"/>
  <c r="S191" i="9"/>
  <c r="Q189" i="9"/>
  <c r="V189" i="9" s="1"/>
  <c r="Q187" i="9"/>
  <c r="V187" i="9" s="1"/>
  <c r="Q185" i="9"/>
  <c r="V185" i="9" s="1"/>
  <c r="Q183" i="9"/>
  <c r="V183" i="9" s="1"/>
  <c r="Q181" i="9"/>
  <c r="V181" i="9" s="1"/>
  <c r="Q179" i="9"/>
  <c r="V179" i="9" s="1"/>
  <c r="Q177" i="9"/>
  <c r="V177" i="9" s="1"/>
  <c r="Q175" i="9"/>
  <c r="V175" i="9" s="1"/>
  <c r="Q173" i="9"/>
  <c r="V173" i="9" s="1"/>
  <c r="Q171" i="9"/>
  <c r="V171" i="9" s="1"/>
  <c r="Q169" i="9"/>
  <c r="V169" i="9" s="1"/>
  <c r="Q167" i="9"/>
  <c r="V167" i="9" s="1"/>
  <c r="Q165" i="9"/>
  <c r="V165" i="9" s="1"/>
  <c r="Q163" i="9"/>
  <c r="V163" i="9" s="1"/>
  <c r="Q161" i="9"/>
  <c r="V161" i="9" s="1"/>
  <c r="Q159" i="9"/>
  <c r="V159" i="9" s="1"/>
  <c r="Q157" i="9"/>
  <c r="V157" i="9" s="1"/>
  <c r="Q155" i="9"/>
  <c r="V155" i="9" s="1"/>
  <c r="Q153" i="9"/>
  <c r="V153" i="9" s="1"/>
  <c r="Q151" i="9"/>
  <c r="V151" i="9" s="1"/>
  <c r="Q149" i="9"/>
  <c r="V149" i="9" s="1"/>
  <c r="Q147" i="9"/>
  <c r="V147" i="9" s="1"/>
  <c r="Q145" i="9"/>
  <c r="V145" i="9" s="1"/>
  <c r="Q143" i="9"/>
  <c r="V143" i="9" s="1"/>
  <c r="Q141" i="9"/>
  <c r="V141" i="9" s="1"/>
  <c r="Q139" i="9"/>
  <c r="V139" i="9" s="1"/>
  <c r="Q137" i="9"/>
  <c r="V137" i="9" s="1"/>
  <c r="Q135" i="9"/>
  <c r="V135" i="9" s="1"/>
  <c r="Q133" i="9"/>
  <c r="V133" i="9" s="1"/>
  <c r="Q131" i="9"/>
  <c r="V131" i="9" s="1"/>
  <c r="Q129" i="9"/>
  <c r="V129" i="9" s="1"/>
  <c r="Q127" i="9"/>
  <c r="V127" i="9" s="1"/>
  <c r="Q125" i="9"/>
  <c r="V125" i="9" s="1"/>
  <c r="Q123" i="9"/>
  <c r="V123" i="9" s="1"/>
  <c r="Q121" i="9"/>
  <c r="V121" i="9" s="1"/>
  <c r="Q119" i="9"/>
  <c r="V119" i="9" s="1"/>
  <c r="Q117" i="9"/>
  <c r="V117" i="9" s="1"/>
  <c r="Q115" i="9"/>
  <c r="V115" i="9" s="1"/>
  <c r="Q113" i="9"/>
  <c r="V113" i="9" s="1"/>
  <c r="Q111" i="9"/>
  <c r="V111" i="9" s="1"/>
  <c r="Q109" i="9"/>
  <c r="V109" i="9" s="1"/>
  <c r="Q107" i="9"/>
  <c r="V107" i="9" s="1"/>
  <c r="Q105" i="9"/>
  <c r="V105" i="9" s="1"/>
  <c r="Q103" i="9"/>
  <c r="V103" i="9" s="1"/>
  <c r="Q101" i="9"/>
  <c r="V101" i="9" s="1"/>
  <c r="P100" i="9"/>
  <c r="S97" i="9"/>
  <c r="Q96" i="9"/>
  <c r="V96" i="9" s="1"/>
  <c r="S93" i="9"/>
  <c r="Q92" i="9"/>
  <c r="V92" i="9" s="1"/>
  <c r="S89" i="9"/>
  <c r="Q88" i="9"/>
  <c r="V88" i="9" s="1"/>
  <c r="S85" i="9"/>
  <c r="Q84" i="9"/>
  <c r="V84" i="9" s="1"/>
  <c r="S81" i="9"/>
  <c r="Q80" i="9"/>
  <c r="V80" i="9" s="1"/>
  <c r="S77" i="9"/>
  <c r="Q76" i="9"/>
  <c r="V76" i="9" s="1"/>
  <c r="S73" i="9"/>
  <c r="Q72" i="9"/>
  <c r="V72" i="9" s="1"/>
  <c r="S69" i="9"/>
  <c r="Q68" i="9"/>
  <c r="V68" i="9" s="1"/>
  <c r="S65" i="9"/>
  <c r="Q64" i="9"/>
  <c r="V64" i="9" s="1"/>
  <c r="S61" i="9"/>
  <c r="Q60" i="9"/>
  <c r="V60" i="9" s="1"/>
  <c r="S57" i="9"/>
  <c r="Q56" i="9"/>
  <c r="V56" i="9" s="1"/>
  <c r="S53" i="9"/>
  <c r="Q52" i="9"/>
  <c r="V52" i="9" s="1"/>
  <c r="S49" i="9"/>
  <c r="Q48" i="9"/>
  <c r="V48" i="9" s="1"/>
  <c r="S45" i="9"/>
  <c r="Q44" i="9"/>
  <c r="V44" i="9" s="1"/>
  <c r="S41" i="9"/>
  <c r="Q40" i="9"/>
  <c r="V40" i="9" s="1"/>
  <c r="S37" i="9"/>
  <c r="Q36" i="9"/>
  <c r="V36" i="9" s="1"/>
  <c r="S33" i="9"/>
  <c r="Q32" i="9"/>
  <c r="V32" i="9" s="1"/>
  <c r="S29" i="9"/>
  <c r="Q28" i="9"/>
  <c r="V28" i="9" s="1"/>
  <c r="S25" i="9"/>
  <c r="Q24" i="9"/>
  <c r="V24" i="9" s="1"/>
  <c r="S21" i="9"/>
  <c r="Q20" i="9"/>
  <c r="V20" i="9" s="1"/>
  <c r="S17" i="9"/>
  <c r="S1" i="9"/>
  <c r="M107" i="9"/>
  <c r="M127" i="9"/>
  <c r="M143" i="9"/>
  <c r="M159" i="9"/>
  <c r="M175" i="9"/>
  <c r="M191" i="9"/>
  <c r="P199" i="9"/>
  <c r="S196" i="9"/>
  <c r="T195" i="9"/>
  <c r="T194" i="9"/>
  <c r="O192" i="9"/>
  <c r="AG192" i="9" s="1"/>
  <c r="P191" i="9"/>
  <c r="T190" i="9"/>
  <c r="P189" i="9"/>
  <c r="T188" i="9"/>
  <c r="P187" i="9"/>
  <c r="T186" i="9"/>
  <c r="P185" i="9"/>
  <c r="T184" i="9"/>
  <c r="P183" i="9"/>
  <c r="T182" i="9"/>
  <c r="P181" i="9"/>
  <c r="T180" i="9"/>
  <c r="P179" i="9"/>
  <c r="T178" i="9"/>
  <c r="P177" i="9"/>
  <c r="T176" i="9"/>
  <c r="P175" i="9"/>
  <c r="T174" i="9"/>
  <c r="P173" i="9"/>
  <c r="T172" i="9"/>
  <c r="P171" i="9"/>
  <c r="T170" i="9"/>
  <c r="P169" i="9"/>
  <c r="T168" i="9"/>
  <c r="P167" i="9"/>
  <c r="T166" i="9"/>
  <c r="P165" i="9"/>
  <c r="T164" i="9"/>
  <c r="P163" i="9"/>
  <c r="T162" i="9"/>
  <c r="P161" i="9"/>
  <c r="T160" i="9"/>
  <c r="P159" i="9"/>
  <c r="T158" i="9"/>
  <c r="P157" i="9"/>
  <c r="T156" i="9"/>
  <c r="P155" i="9"/>
  <c r="T154" i="9"/>
  <c r="P153" i="9"/>
  <c r="T152" i="9"/>
  <c r="P151" i="9"/>
  <c r="T150" i="9"/>
  <c r="P149" i="9"/>
  <c r="T148" i="9"/>
  <c r="P147" i="9"/>
  <c r="T146" i="9"/>
  <c r="P145" i="9"/>
  <c r="T144" i="9"/>
  <c r="P143" i="9"/>
  <c r="T142" i="9"/>
  <c r="P141" i="9"/>
  <c r="T140" i="9"/>
  <c r="P139" i="9"/>
  <c r="T138" i="9"/>
  <c r="P137" i="9"/>
  <c r="T136" i="9"/>
  <c r="P135" i="9"/>
  <c r="T134" i="9"/>
  <c r="P133" i="9"/>
  <c r="T132" i="9"/>
  <c r="P131" i="9"/>
  <c r="T130" i="9"/>
  <c r="P129" i="9"/>
  <c r="T128" i="9"/>
  <c r="P127" i="9"/>
  <c r="T126" i="9"/>
  <c r="P125" i="9"/>
  <c r="T124" i="9"/>
  <c r="P123" i="9"/>
  <c r="T122" i="9"/>
  <c r="P121" i="9"/>
  <c r="T120" i="9"/>
  <c r="P119" i="9"/>
  <c r="T118" i="9"/>
  <c r="P117" i="9"/>
  <c r="T116" i="9"/>
  <c r="P115" i="9"/>
  <c r="T114" i="9"/>
  <c r="P113" i="9"/>
  <c r="T112" i="9"/>
  <c r="P111" i="9"/>
  <c r="T110" i="9"/>
  <c r="P109" i="9"/>
  <c r="T108" i="9"/>
  <c r="P107" i="9"/>
  <c r="T106" i="9"/>
  <c r="P105" i="9"/>
  <c r="T104" i="9"/>
  <c r="P103" i="9"/>
  <c r="T102" i="9"/>
  <c r="P101" i="9"/>
  <c r="O100" i="9"/>
  <c r="AG100" i="9" s="1"/>
  <c r="T98" i="9"/>
  <c r="R97" i="9"/>
  <c r="Z97" i="9" s="1"/>
  <c r="P96" i="9"/>
  <c r="T94" i="9"/>
  <c r="R93" i="9"/>
  <c r="Z93" i="9" s="1"/>
  <c r="P92" i="9"/>
  <c r="T90" i="9"/>
  <c r="R89" i="9"/>
  <c r="Z89" i="9" s="1"/>
  <c r="P88" i="9"/>
  <c r="T86" i="9"/>
  <c r="R85" i="9"/>
  <c r="Z85" i="9" s="1"/>
  <c r="P84" i="9"/>
  <c r="T82" i="9"/>
  <c r="R81" i="9"/>
  <c r="Z81" i="9" s="1"/>
  <c r="P80" i="9"/>
  <c r="T78" i="9"/>
  <c r="R77" i="9"/>
  <c r="Z77" i="9" s="1"/>
  <c r="P76" i="9"/>
  <c r="T74" i="9"/>
  <c r="R73" i="9"/>
  <c r="Z73" i="9" s="1"/>
  <c r="P72" i="9"/>
  <c r="T70" i="9"/>
  <c r="R69" i="9"/>
  <c r="Z69" i="9" s="1"/>
  <c r="P68" i="9"/>
  <c r="T66" i="9"/>
  <c r="R65" i="9"/>
  <c r="Z65" i="9" s="1"/>
  <c r="P64" i="9"/>
  <c r="T62" i="9"/>
  <c r="R61" i="9"/>
  <c r="Z61" i="9" s="1"/>
  <c r="P60" i="9"/>
  <c r="T58" i="9"/>
  <c r="R57" i="9"/>
  <c r="Z57" i="9" s="1"/>
  <c r="P56" i="9"/>
  <c r="T54" i="9"/>
  <c r="R53" i="9"/>
  <c r="Z53" i="9" s="1"/>
  <c r="P52" i="9"/>
  <c r="T50" i="9"/>
  <c r="R49" i="9"/>
  <c r="Z49" i="9" s="1"/>
  <c r="P48" i="9"/>
  <c r="M110" i="9"/>
  <c r="M130" i="9"/>
  <c r="M146" i="9"/>
  <c r="M162" i="9"/>
  <c r="M178" i="9"/>
  <c r="M194" i="9"/>
  <c r="T200" i="9"/>
  <c r="O199" i="9"/>
  <c r="AG199" i="9" s="1"/>
  <c r="R196" i="9"/>
  <c r="Z196" i="9" s="1"/>
  <c r="S195" i="9"/>
  <c r="S194" i="9"/>
  <c r="O191" i="9"/>
  <c r="AG191" i="9" s="1"/>
  <c r="S190" i="9"/>
  <c r="O189" i="9"/>
  <c r="AG189" i="9" s="1"/>
  <c r="S188" i="9"/>
  <c r="O187" i="9"/>
  <c r="AG187" i="9" s="1"/>
  <c r="S186" i="9"/>
  <c r="O185" i="9"/>
  <c r="AG185" i="9" s="1"/>
  <c r="S184" i="9"/>
  <c r="O183" i="9"/>
  <c r="AG183" i="9" s="1"/>
  <c r="S182" i="9"/>
  <c r="O181" i="9"/>
  <c r="AG181" i="9" s="1"/>
  <c r="S180" i="9"/>
  <c r="O179" i="9"/>
  <c r="AG179" i="9" s="1"/>
  <c r="S178" i="9"/>
  <c r="O177" i="9"/>
  <c r="AG177" i="9" s="1"/>
  <c r="S176" i="9"/>
  <c r="O175" i="9"/>
  <c r="AG175" i="9" s="1"/>
  <c r="S174" i="9"/>
  <c r="O173" i="9"/>
  <c r="AG173" i="9" s="1"/>
  <c r="S172" i="9"/>
  <c r="O171" i="9"/>
  <c r="AG171" i="9" s="1"/>
  <c r="S170" i="9"/>
  <c r="O169" i="9"/>
  <c r="AG169" i="9" s="1"/>
  <c r="S168" i="9"/>
  <c r="O167" i="9"/>
  <c r="AG167" i="9" s="1"/>
  <c r="S166" i="9"/>
  <c r="O165" i="9"/>
  <c r="AG165" i="9" s="1"/>
  <c r="S164" i="9"/>
  <c r="O163" i="9"/>
  <c r="AG163" i="9" s="1"/>
  <c r="S162" i="9"/>
  <c r="O161" i="9"/>
  <c r="AG161" i="9" s="1"/>
  <c r="S160" i="9"/>
  <c r="O159" i="9"/>
  <c r="AG159" i="9" s="1"/>
  <c r="S158" i="9"/>
  <c r="O157" i="9"/>
  <c r="AG157" i="9" s="1"/>
  <c r="S156" i="9"/>
  <c r="O155" i="9"/>
  <c r="AG155" i="9" s="1"/>
  <c r="S154" i="9"/>
  <c r="O153" i="9"/>
  <c r="AG153" i="9" s="1"/>
  <c r="S152" i="9"/>
  <c r="O151" i="9"/>
  <c r="AG151" i="9" s="1"/>
  <c r="S150" i="9"/>
  <c r="O149" i="9"/>
  <c r="AG149" i="9" s="1"/>
  <c r="S148" i="9"/>
  <c r="O147" i="9"/>
  <c r="AG147" i="9" s="1"/>
  <c r="S146" i="9"/>
  <c r="O145" i="9"/>
  <c r="AG145" i="9" s="1"/>
  <c r="S144" i="9"/>
  <c r="O143" i="9"/>
  <c r="AG143" i="9" s="1"/>
  <c r="S142" i="9"/>
  <c r="O141" i="9"/>
  <c r="AG141" i="9" s="1"/>
  <c r="S140" i="9"/>
  <c r="O139" i="9"/>
  <c r="AG139" i="9" s="1"/>
  <c r="S138" i="9"/>
  <c r="O137" i="9"/>
  <c r="AG137" i="9" s="1"/>
  <c r="S136" i="9"/>
  <c r="O135" i="9"/>
  <c r="AG135" i="9" s="1"/>
  <c r="S134" i="9"/>
  <c r="O133" i="9"/>
  <c r="AG133" i="9" s="1"/>
  <c r="S132" i="9"/>
  <c r="O131" i="9"/>
  <c r="AG131" i="9" s="1"/>
  <c r="S130" i="9"/>
  <c r="O129" i="9"/>
  <c r="AG129" i="9" s="1"/>
  <c r="S128" i="9"/>
  <c r="O127" i="9"/>
  <c r="AG127" i="9" s="1"/>
  <c r="S126" i="9"/>
  <c r="O125" i="9"/>
  <c r="AG125" i="9" s="1"/>
  <c r="S124" i="9"/>
  <c r="O123" i="9"/>
  <c r="AG123" i="9" s="1"/>
  <c r="S122" i="9"/>
  <c r="O121" i="9"/>
  <c r="AG121" i="9" s="1"/>
  <c r="S120" i="9"/>
  <c r="O119" i="9"/>
  <c r="AG119" i="9" s="1"/>
  <c r="S118" i="9"/>
  <c r="O117" i="9"/>
  <c r="AG117" i="9" s="1"/>
  <c r="S116" i="9"/>
  <c r="O115" i="9"/>
  <c r="AG115" i="9" s="1"/>
  <c r="S114" i="9"/>
  <c r="O113" i="9"/>
  <c r="AG113" i="9" s="1"/>
  <c r="S112" i="9"/>
  <c r="O111" i="9"/>
  <c r="AG111" i="9" s="1"/>
  <c r="S110" i="9"/>
  <c r="O109" i="9"/>
  <c r="AG109" i="9" s="1"/>
  <c r="S108" i="9"/>
  <c r="O107" i="9"/>
  <c r="AG107" i="9" s="1"/>
  <c r="S106" i="9"/>
  <c r="O105" i="9"/>
  <c r="AG105" i="9" s="1"/>
  <c r="S104" i="9"/>
  <c r="O103" i="9"/>
  <c r="AG103" i="9" s="1"/>
  <c r="S102" i="9"/>
  <c r="O101" i="9"/>
  <c r="AG101" i="9" s="1"/>
  <c r="S98" i="9"/>
  <c r="Q97" i="9"/>
  <c r="V97" i="9" s="1"/>
  <c r="S94" i="9"/>
  <c r="Q93" i="9"/>
  <c r="V93" i="9" s="1"/>
  <c r="S90" i="9"/>
  <c r="Q89" i="9"/>
  <c r="V89" i="9" s="1"/>
  <c r="S86" i="9"/>
  <c r="Q85" i="9"/>
  <c r="V85" i="9" s="1"/>
  <c r="S82" i="9"/>
  <c r="Q81" i="9"/>
  <c r="V81" i="9" s="1"/>
  <c r="S78" i="9"/>
  <c r="Q77" i="9"/>
  <c r="V77" i="9" s="1"/>
  <c r="S74" i="9"/>
  <c r="Q73" i="9"/>
  <c r="V73" i="9" s="1"/>
  <c r="S70" i="9"/>
  <c r="Q69" i="9"/>
  <c r="V69" i="9" s="1"/>
  <c r="S66" i="9"/>
  <c r="Q65" i="9"/>
  <c r="V65" i="9" s="1"/>
  <c r="S62" i="9"/>
  <c r="Q61" i="9"/>
  <c r="V61" i="9" s="1"/>
  <c r="S58" i="9"/>
  <c r="Q57" i="9"/>
  <c r="V57" i="9" s="1"/>
  <c r="S54" i="9"/>
  <c r="Q53" i="9"/>
  <c r="V53" i="9" s="1"/>
  <c r="S50" i="9"/>
  <c r="Q49" i="9"/>
  <c r="V49" i="9" s="1"/>
  <c r="S46" i="9"/>
  <c r="Q45" i="9"/>
  <c r="V45" i="9" s="1"/>
  <c r="S42" i="9"/>
  <c r="Q41" i="9"/>
  <c r="V41" i="9" s="1"/>
  <c r="S38" i="9"/>
  <c r="Q37" i="9"/>
  <c r="V37" i="9" s="1"/>
  <c r="S34" i="9"/>
  <c r="Q33" i="9"/>
  <c r="V33" i="9" s="1"/>
  <c r="M111" i="9"/>
  <c r="M131" i="9"/>
  <c r="M147" i="9"/>
  <c r="M163" i="9"/>
  <c r="M179" i="9"/>
  <c r="M195" i="9"/>
  <c r="Q200" i="9"/>
  <c r="V200" i="9" s="1"/>
  <c r="R197" i="9"/>
  <c r="Z197" i="9" s="1"/>
  <c r="Q196" i="9"/>
  <c r="V196" i="9" s="1"/>
  <c r="P195" i="9"/>
  <c r="R194" i="9"/>
  <c r="Z194" i="9" s="1"/>
  <c r="R190" i="9"/>
  <c r="Z190" i="9" s="1"/>
  <c r="R188" i="9"/>
  <c r="Z188" i="9" s="1"/>
  <c r="R186" i="9"/>
  <c r="Z186" i="9" s="1"/>
  <c r="R184" i="9"/>
  <c r="Z184" i="9" s="1"/>
  <c r="R182" i="9"/>
  <c r="Z182" i="9" s="1"/>
  <c r="R180" i="9"/>
  <c r="Z180" i="9" s="1"/>
  <c r="R178" i="9"/>
  <c r="Z178" i="9" s="1"/>
  <c r="R176" i="9"/>
  <c r="Z176" i="9" s="1"/>
  <c r="R174" i="9"/>
  <c r="Z174" i="9" s="1"/>
  <c r="R172" i="9"/>
  <c r="Z172" i="9" s="1"/>
  <c r="R170" i="9"/>
  <c r="Z170" i="9" s="1"/>
  <c r="R168" i="9"/>
  <c r="Z168" i="9" s="1"/>
  <c r="R166" i="9"/>
  <c r="Z166" i="9" s="1"/>
  <c r="R164" i="9"/>
  <c r="Z164" i="9" s="1"/>
  <c r="R162" i="9"/>
  <c r="Z162" i="9" s="1"/>
  <c r="R160" i="9"/>
  <c r="Z160" i="9" s="1"/>
  <c r="R158" i="9"/>
  <c r="Z158" i="9" s="1"/>
  <c r="R156" i="9"/>
  <c r="Z156" i="9" s="1"/>
  <c r="R154" i="9"/>
  <c r="Z154" i="9" s="1"/>
  <c r="R152" i="9"/>
  <c r="Z152" i="9" s="1"/>
  <c r="R150" i="9"/>
  <c r="Z150" i="9" s="1"/>
  <c r="R148" i="9"/>
  <c r="Z148" i="9" s="1"/>
  <c r="R146" i="9"/>
  <c r="Z146" i="9" s="1"/>
  <c r="R144" i="9"/>
  <c r="Z144" i="9" s="1"/>
  <c r="R142" i="9"/>
  <c r="Z142" i="9" s="1"/>
  <c r="R140" i="9"/>
  <c r="Z140" i="9" s="1"/>
  <c r="R138" i="9"/>
  <c r="Z138" i="9" s="1"/>
  <c r="R136" i="9"/>
  <c r="Z136" i="9" s="1"/>
  <c r="R134" i="9"/>
  <c r="Z134" i="9" s="1"/>
  <c r="R132" i="9"/>
  <c r="Z132" i="9" s="1"/>
  <c r="R130" i="9"/>
  <c r="Z130" i="9" s="1"/>
  <c r="R128" i="9"/>
  <c r="Z128" i="9" s="1"/>
  <c r="R126" i="9"/>
  <c r="Z126" i="9" s="1"/>
  <c r="R124" i="9"/>
  <c r="Z124" i="9" s="1"/>
  <c r="R122" i="9"/>
  <c r="Z122" i="9" s="1"/>
  <c r="R120" i="9"/>
  <c r="Z120" i="9" s="1"/>
  <c r="R118" i="9"/>
  <c r="Z118" i="9" s="1"/>
  <c r="R116" i="9"/>
  <c r="Z116" i="9" s="1"/>
  <c r="R114" i="9"/>
  <c r="Z114" i="9" s="1"/>
  <c r="R112" i="9"/>
  <c r="Z112" i="9" s="1"/>
  <c r="R110" i="9"/>
  <c r="Z110" i="9" s="1"/>
  <c r="R108" i="9"/>
  <c r="Z108" i="9" s="1"/>
  <c r="R106" i="9"/>
  <c r="Z106" i="9" s="1"/>
  <c r="R104" i="9"/>
  <c r="Z104" i="9" s="1"/>
  <c r="R102" i="9"/>
  <c r="Z102" i="9" s="1"/>
  <c r="T99" i="9"/>
  <c r="R98" i="9"/>
  <c r="Z98" i="9" s="1"/>
  <c r="P97" i="9"/>
  <c r="T95" i="9"/>
  <c r="R94" i="9"/>
  <c r="Z94" i="9" s="1"/>
  <c r="P93" i="9"/>
  <c r="T91" i="9"/>
  <c r="R90" i="9"/>
  <c r="Z90" i="9" s="1"/>
  <c r="P89" i="9"/>
  <c r="T87" i="9"/>
  <c r="R86" i="9"/>
  <c r="Z86" i="9" s="1"/>
  <c r="P85" i="9"/>
  <c r="T83" i="9"/>
  <c r="R82" i="9"/>
  <c r="Z82" i="9" s="1"/>
  <c r="P81" i="9"/>
  <c r="T79" i="9"/>
  <c r="R78" i="9"/>
  <c r="Z78" i="9" s="1"/>
  <c r="P77" i="9"/>
  <c r="T75" i="9"/>
  <c r="R74" i="9"/>
  <c r="Z74" i="9" s="1"/>
  <c r="P73" i="9"/>
  <c r="T71" i="9"/>
  <c r="R70" i="9"/>
  <c r="Z70" i="9" s="1"/>
  <c r="P69" i="9"/>
  <c r="T67" i="9"/>
  <c r="R66" i="9"/>
  <c r="Z66" i="9" s="1"/>
  <c r="P65" i="9"/>
  <c r="T63" i="9"/>
  <c r="R62" i="9"/>
  <c r="Z62" i="9" s="1"/>
  <c r="P61" i="9"/>
  <c r="T59" i="9"/>
  <c r="R58" i="9"/>
  <c r="Z58" i="9" s="1"/>
  <c r="P57" i="9"/>
  <c r="T55" i="9"/>
  <c r="R54" i="9"/>
  <c r="Z54" i="9" s="1"/>
  <c r="P53" i="9"/>
  <c r="T51" i="9"/>
  <c r="R50" i="9"/>
  <c r="Z50" i="9" s="1"/>
  <c r="P49" i="9"/>
  <c r="T47" i="9"/>
  <c r="R46" i="9"/>
  <c r="Z46" i="9" s="1"/>
  <c r="P45" i="9"/>
  <c r="T43" i="9"/>
  <c r="R42" i="9"/>
  <c r="Z42" i="9" s="1"/>
  <c r="P41" i="9"/>
  <c r="T39" i="9"/>
  <c r="R38" i="9"/>
  <c r="Z38" i="9" s="1"/>
  <c r="P37" i="9"/>
  <c r="T35" i="9"/>
  <c r="R34" i="9"/>
  <c r="Z34" i="9" s="1"/>
  <c r="P33" i="9"/>
  <c r="T31" i="9"/>
  <c r="R30" i="9"/>
  <c r="Z30" i="9" s="1"/>
  <c r="P29" i="9"/>
  <c r="T27" i="9"/>
  <c r="R26" i="9"/>
  <c r="Z26" i="9" s="1"/>
  <c r="P25" i="9"/>
  <c r="T23" i="9"/>
  <c r="R22" i="9"/>
  <c r="Z22" i="9" s="1"/>
  <c r="P21" i="9"/>
  <c r="T19" i="9"/>
  <c r="R18" i="9"/>
  <c r="Z18" i="9" s="1"/>
  <c r="P17" i="9"/>
  <c r="P13" i="9"/>
  <c r="M115" i="9"/>
  <c r="M134" i="9"/>
  <c r="M150" i="9"/>
  <c r="M166" i="9"/>
  <c r="M182" i="9"/>
  <c r="M198" i="9"/>
  <c r="P200" i="9"/>
  <c r="Q197" i="9"/>
  <c r="V197" i="9" s="1"/>
  <c r="P196" i="9"/>
  <c r="O195" i="9"/>
  <c r="AG195" i="9" s="1"/>
  <c r="Q194" i="9"/>
  <c r="V194" i="9" s="1"/>
  <c r="T193" i="9"/>
  <c r="T192" i="9"/>
  <c r="Q190" i="9"/>
  <c r="V190" i="9" s="1"/>
  <c r="Q188" i="9"/>
  <c r="V188" i="9" s="1"/>
  <c r="Q186" i="9"/>
  <c r="V186" i="9" s="1"/>
  <c r="Q184" i="9"/>
  <c r="V184" i="9" s="1"/>
  <c r="Q182" i="9"/>
  <c r="V182" i="9" s="1"/>
  <c r="Q180" i="9"/>
  <c r="V180" i="9" s="1"/>
  <c r="Q178" i="9"/>
  <c r="V178" i="9" s="1"/>
  <c r="Q176" i="9"/>
  <c r="V176" i="9" s="1"/>
  <c r="Q174" i="9"/>
  <c r="V174" i="9" s="1"/>
  <c r="Q172" i="9"/>
  <c r="V172" i="9" s="1"/>
  <c r="Q170" i="9"/>
  <c r="V170" i="9" s="1"/>
  <c r="Q168" i="9"/>
  <c r="V168" i="9" s="1"/>
  <c r="Q166" i="9"/>
  <c r="V166" i="9" s="1"/>
  <c r="Q164" i="9"/>
  <c r="V164" i="9" s="1"/>
  <c r="Q162" i="9"/>
  <c r="V162" i="9" s="1"/>
  <c r="Q160" i="9"/>
  <c r="V160" i="9" s="1"/>
  <c r="Q158" i="9"/>
  <c r="V158" i="9" s="1"/>
  <c r="Q156" i="9"/>
  <c r="V156" i="9" s="1"/>
  <c r="Q154" i="9"/>
  <c r="V154" i="9" s="1"/>
  <c r="Q152" i="9"/>
  <c r="V152" i="9" s="1"/>
  <c r="Q150" i="9"/>
  <c r="V150" i="9" s="1"/>
  <c r="Q148" i="9"/>
  <c r="V148" i="9" s="1"/>
  <c r="Q146" i="9"/>
  <c r="V146" i="9" s="1"/>
  <c r="Q144" i="9"/>
  <c r="V144" i="9" s="1"/>
  <c r="Q142" i="9"/>
  <c r="V142" i="9" s="1"/>
  <c r="Q140" i="9"/>
  <c r="V140" i="9" s="1"/>
  <c r="Q138" i="9"/>
  <c r="V138" i="9" s="1"/>
  <c r="Q136" i="9"/>
  <c r="V136" i="9" s="1"/>
  <c r="Q134" i="9"/>
  <c r="V134" i="9" s="1"/>
  <c r="Q132" i="9"/>
  <c r="V132" i="9" s="1"/>
  <c r="Q130" i="9"/>
  <c r="V130" i="9" s="1"/>
  <c r="Q128" i="9"/>
  <c r="V128" i="9" s="1"/>
  <c r="Q126" i="9"/>
  <c r="V126" i="9" s="1"/>
  <c r="Q124" i="9"/>
  <c r="V124" i="9" s="1"/>
  <c r="Q122" i="9"/>
  <c r="V122" i="9" s="1"/>
  <c r="Q120" i="9"/>
  <c r="V120" i="9" s="1"/>
  <c r="Q118" i="9"/>
  <c r="V118" i="9" s="1"/>
  <c r="Q116" i="9"/>
  <c r="V116" i="9" s="1"/>
  <c r="Q114" i="9"/>
  <c r="V114" i="9" s="1"/>
  <c r="Q112" i="9"/>
  <c r="V112" i="9" s="1"/>
  <c r="Q110" i="9"/>
  <c r="V110" i="9" s="1"/>
  <c r="Q108" i="9"/>
  <c r="V108" i="9" s="1"/>
  <c r="Q106" i="9"/>
  <c r="V106" i="9" s="1"/>
  <c r="Q104" i="9"/>
  <c r="V104" i="9" s="1"/>
  <c r="Q102" i="9"/>
  <c r="V102" i="9" s="1"/>
  <c r="T100" i="9"/>
  <c r="S99" i="9"/>
  <c r="Q98" i="9"/>
  <c r="V98" i="9" s="1"/>
  <c r="S95" i="9"/>
  <c r="Q94" i="9"/>
  <c r="V94" i="9" s="1"/>
  <c r="S91" i="9"/>
  <c r="Q90" i="9"/>
  <c r="V90" i="9" s="1"/>
  <c r="S87" i="9"/>
  <c r="Q86" i="9"/>
  <c r="V86" i="9" s="1"/>
  <c r="S83" i="9"/>
  <c r="Q82" i="9"/>
  <c r="V82" i="9" s="1"/>
  <c r="S79" i="9"/>
  <c r="Q78" i="9"/>
  <c r="V78" i="9" s="1"/>
  <c r="S75" i="9"/>
  <c r="Q74" i="9"/>
  <c r="V74" i="9" s="1"/>
  <c r="S71" i="9"/>
  <c r="Q70" i="9"/>
  <c r="V70" i="9" s="1"/>
  <c r="S67" i="9"/>
  <c r="Q66" i="9"/>
  <c r="V66" i="9" s="1"/>
  <c r="S63" i="9"/>
  <c r="Q62" i="9"/>
  <c r="V62" i="9" s="1"/>
  <c r="S59" i="9"/>
  <c r="Q58" i="9"/>
  <c r="V58" i="9" s="1"/>
  <c r="S55" i="9"/>
  <c r="Q54" i="9"/>
  <c r="V54" i="9" s="1"/>
  <c r="S51" i="9"/>
  <c r="Q50" i="9"/>
  <c r="V50" i="9" s="1"/>
  <c r="S47" i="9"/>
  <c r="Q46" i="9"/>
  <c r="V46" i="9" s="1"/>
  <c r="S43" i="9"/>
  <c r="Q42" i="9"/>
  <c r="V42" i="9" s="1"/>
  <c r="S39" i="9"/>
  <c r="Q38" i="9"/>
  <c r="V38" i="9" s="1"/>
  <c r="S35" i="9"/>
  <c r="Q34" i="9"/>
  <c r="V34" i="9" s="1"/>
  <c r="S31" i="9"/>
  <c r="Q30" i="9"/>
  <c r="V30" i="9" s="1"/>
  <c r="S27" i="9"/>
  <c r="Q26" i="9"/>
  <c r="V26" i="9" s="1"/>
  <c r="S23" i="9"/>
  <c r="Q22" i="9"/>
  <c r="V22" i="9" s="1"/>
  <c r="S19" i="9"/>
  <c r="Q18" i="9"/>
  <c r="V18" i="9" s="1"/>
  <c r="Q14" i="9"/>
  <c r="M118" i="9"/>
  <c r="M135" i="9"/>
  <c r="M151" i="9"/>
  <c r="M167" i="9"/>
  <c r="M183" i="9"/>
  <c r="M199" i="9"/>
  <c r="S198" i="9"/>
  <c r="P194" i="9"/>
  <c r="S193" i="9"/>
  <c r="S192" i="9"/>
  <c r="P190" i="9"/>
  <c r="T189" i="9"/>
  <c r="P188" i="9"/>
  <c r="T187" i="9"/>
  <c r="P186" i="9"/>
  <c r="T185" i="9"/>
  <c r="P184" i="9"/>
  <c r="T183" i="9"/>
  <c r="P182" i="9"/>
  <c r="T181" i="9"/>
  <c r="P180" i="9"/>
  <c r="T179" i="9"/>
  <c r="P178" i="9"/>
  <c r="T177" i="9"/>
  <c r="P176" i="9"/>
  <c r="T175" i="9"/>
  <c r="P174" i="9"/>
  <c r="T173" i="9"/>
  <c r="P172" i="9"/>
  <c r="T171" i="9"/>
  <c r="P170" i="9"/>
  <c r="T169" i="9"/>
  <c r="P168" i="9"/>
  <c r="T167" i="9"/>
  <c r="P166" i="9"/>
  <c r="T165" i="9"/>
  <c r="P164" i="9"/>
  <c r="T163" i="9"/>
  <c r="P162" i="9"/>
  <c r="T161" i="9"/>
  <c r="P160" i="9"/>
  <c r="T159" i="9"/>
  <c r="P158" i="9"/>
  <c r="T157" i="9"/>
  <c r="P156" i="9"/>
  <c r="T155" i="9"/>
  <c r="P154" i="9"/>
  <c r="T153" i="9"/>
  <c r="P152" i="9"/>
  <c r="T151" i="9"/>
  <c r="P150" i="9"/>
  <c r="T149" i="9"/>
  <c r="P148" i="9"/>
  <c r="T147" i="9"/>
  <c r="P146" i="9"/>
  <c r="T145" i="9"/>
  <c r="P144" i="9"/>
  <c r="T143" i="9"/>
  <c r="P142" i="9"/>
  <c r="T141" i="9"/>
  <c r="P140" i="9"/>
  <c r="T139" i="9"/>
  <c r="P138" i="9"/>
  <c r="T137" i="9"/>
  <c r="P136" i="9"/>
  <c r="T135" i="9"/>
  <c r="P134" i="9"/>
  <c r="T133" i="9"/>
  <c r="P132" i="9"/>
  <c r="T131" i="9"/>
  <c r="P130" i="9"/>
  <c r="T129" i="9"/>
  <c r="P128" i="9"/>
  <c r="T127" i="9"/>
  <c r="P126" i="9"/>
  <c r="T125" i="9"/>
  <c r="P124" i="9"/>
  <c r="T123" i="9"/>
  <c r="P122" i="9"/>
  <c r="T121" i="9"/>
  <c r="P120" i="9"/>
  <c r="T119" i="9"/>
  <c r="P118" i="9"/>
  <c r="T117" i="9"/>
  <c r="P116" i="9"/>
  <c r="T115" i="9"/>
  <c r="P114" i="9"/>
  <c r="T113" i="9"/>
  <c r="P112" i="9"/>
  <c r="T111" i="9"/>
  <c r="P110" i="9"/>
  <c r="T109" i="9"/>
  <c r="P108" i="9"/>
  <c r="T107" i="9"/>
  <c r="P106" i="9"/>
  <c r="T105" i="9"/>
  <c r="P104" i="9"/>
  <c r="T103" i="9"/>
  <c r="P102" i="9"/>
  <c r="T101" i="9"/>
  <c r="S100" i="9"/>
  <c r="R99" i="9"/>
  <c r="Z99" i="9" s="1"/>
  <c r="P98" i="9"/>
  <c r="T96" i="9"/>
  <c r="R95" i="9"/>
  <c r="Z95" i="9" s="1"/>
  <c r="P94" i="9"/>
  <c r="T92" i="9"/>
  <c r="R91" i="9"/>
  <c r="Z91" i="9" s="1"/>
  <c r="P90" i="9"/>
  <c r="T88" i="9"/>
  <c r="R87" i="9"/>
  <c r="Z87" i="9" s="1"/>
  <c r="P86" i="9"/>
  <c r="T84" i="9"/>
  <c r="R83" i="9"/>
  <c r="Z83" i="9" s="1"/>
  <c r="P82" i="9"/>
  <c r="T80" i="9"/>
  <c r="R79" i="9"/>
  <c r="Z79" i="9" s="1"/>
  <c r="P78" i="9"/>
  <c r="T76" i="9"/>
  <c r="R75" i="9"/>
  <c r="Z75" i="9" s="1"/>
  <c r="P74" i="9"/>
  <c r="T72" i="9"/>
  <c r="R71" i="9"/>
  <c r="Z71" i="9" s="1"/>
  <c r="P70" i="9"/>
  <c r="T68" i="9"/>
  <c r="R67" i="9"/>
  <c r="Z67" i="9" s="1"/>
  <c r="P66" i="9"/>
  <c r="T64" i="9"/>
  <c r="R63" i="9"/>
  <c r="Z63" i="9" s="1"/>
  <c r="P62" i="9"/>
  <c r="T60" i="9"/>
  <c r="R59" i="9"/>
  <c r="Z59" i="9" s="1"/>
  <c r="P58" i="9"/>
  <c r="T56" i="9"/>
  <c r="R55" i="9"/>
  <c r="Z55" i="9" s="1"/>
  <c r="P54" i="9"/>
  <c r="T52" i="9"/>
  <c r="R51" i="9"/>
  <c r="Z51" i="9" s="1"/>
  <c r="P50" i="9"/>
  <c r="T48" i="9"/>
  <c r="R47" i="9"/>
  <c r="Z47" i="9" s="1"/>
  <c r="P46" i="9"/>
  <c r="T44" i="9"/>
  <c r="R43" i="9"/>
  <c r="Z43" i="9" s="1"/>
  <c r="P42" i="9"/>
  <c r="T40" i="9"/>
  <c r="R39" i="9"/>
  <c r="Z39" i="9" s="1"/>
  <c r="M119" i="9"/>
  <c r="M138" i="9"/>
  <c r="M154" i="9"/>
  <c r="M170" i="9"/>
  <c r="M186" i="9"/>
  <c r="R198" i="9"/>
  <c r="Z198" i="9" s="1"/>
  <c r="O194" i="9"/>
  <c r="AG194" i="9" s="1"/>
  <c r="P193" i="9"/>
  <c r="R192" i="9"/>
  <c r="Z192" i="9" s="1"/>
  <c r="O190" i="9"/>
  <c r="AG190" i="9" s="1"/>
  <c r="S189" i="9"/>
  <c r="O188" i="9"/>
  <c r="AG188" i="9" s="1"/>
  <c r="S187" i="9"/>
  <c r="O186" i="9"/>
  <c r="AG186" i="9" s="1"/>
  <c r="S185" i="9"/>
  <c r="O184" i="9"/>
  <c r="AG184" i="9" s="1"/>
  <c r="S183" i="9"/>
  <c r="O182" i="9"/>
  <c r="AG182" i="9" s="1"/>
  <c r="S181" i="9"/>
  <c r="O180" i="9"/>
  <c r="AG180" i="9" s="1"/>
  <c r="S179" i="9"/>
  <c r="O178" i="9"/>
  <c r="AG178" i="9" s="1"/>
  <c r="S177" i="9"/>
  <c r="O176" i="9"/>
  <c r="AG176" i="9" s="1"/>
  <c r="S175" i="9"/>
  <c r="O174" i="9"/>
  <c r="AG174" i="9" s="1"/>
  <c r="S173" i="9"/>
  <c r="O172" i="9"/>
  <c r="AG172" i="9" s="1"/>
  <c r="S171" i="9"/>
  <c r="O170" i="9"/>
  <c r="AG170" i="9" s="1"/>
  <c r="S169" i="9"/>
  <c r="O168" i="9"/>
  <c r="AG168" i="9" s="1"/>
  <c r="S167" i="9"/>
  <c r="O166" i="9"/>
  <c r="AG166" i="9" s="1"/>
  <c r="S165" i="9"/>
  <c r="O164" i="9"/>
  <c r="AG164" i="9" s="1"/>
  <c r="S163" i="9"/>
  <c r="O162" i="9"/>
  <c r="AG162" i="9" s="1"/>
  <c r="S161" i="9"/>
  <c r="O160" i="9"/>
  <c r="AG160" i="9" s="1"/>
  <c r="S159" i="9"/>
  <c r="O158" i="9"/>
  <c r="AG158" i="9" s="1"/>
  <c r="S157" i="9"/>
  <c r="O156" i="9"/>
  <c r="AG156" i="9" s="1"/>
  <c r="S155" i="9"/>
  <c r="O154" i="9"/>
  <c r="AG154" i="9" s="1"/>
  <c r="S153" i="9"/>
  <c r="O152" i="9"/>
  <c r="AG152" i="9" s="1"/>
  <c r="S151" i="9"/>
  <c r="O150" i="9"/>
  <c r="AG150" i="9" s="1"/>
  <c r="S149" i="9"/>
  <c r="O148" i="9"/>
  <c r="AG148" i="9" s="1"/>
  <c r="S147" i="9"/>
  <c r="O146" i="9"/>
  <c r="AG146" i="9" s="1"/>
  <c r="S145" i="9"/>
  <c r="O144" i="9"/>
  <c r="AG144" i="9" s="1"/>
  <c r="S143" i="9"/>
  <c r="O142" i="9"/>
  <c r="AG142" i="9" s="1"/>
  <c r="S141" i="9"/>
  <c r="O140" i="9"/>
  <c r="AG140" i="9" s="1"/>
  <c r="S139" i="9"/>
  <c r="O138" i="9"/>
  <c r="AG138" i="9" s="1"/>
  <c r="S137" i="9"/>
  <c r="O136" i="9"/>
  <c r="AG136" i="9" s="1"/>
  <c r="S135" i="9"/>
  <c r="O134" i="9"/>
  <c r="AG134" i="9" s="1"/>
  <c r="S133" i="9"/>
  <c r="O132" i="9"/>
  <c r="AG132" i="9" s="1"/>
  <c r="S131" i="9"/>
  <c r="O130" i="9"/>
  <c r="AG130" i="9" s="1"/>
  <c r="S129" i="9"/>
  <c r="O128" i="9"/>
  <c r="AG128" i="9" s="1"/>
  <c r="S127" i="9"/>
  <c r="O126" i="9"/>
  <c r="AG126" i="9" s="1"/>
  <c r="S125" i="9"/>
  <c r="O124" i="9"/>
  <c r="AG124" i="9" s="1"/>
  <c r="S123" i="9"/>
  <c r="O122" i="9"/>
  <c r="AG122" i="9" s="1"/>
  <c r="S121" i="9"/>
  <c r="O120" i="9"/>
  <c r="AG120" i="9" s="1"/>
  <c r="S119" i="9"/>
  <c r="O118" i="9"/>
  <c r="AG118" i="9" s="1"/>
  <c r="S117" i="9"/>
  <c r="O116" i="9"/>
  <c r="AG116" i="9" s="1"/>
  <c r="S115" i="9"/>
  <c r="O114" i="9"/>
  <c r="AG114" i="9" s="1"/>
  <c r="S113" i="9"/>
  <c r="O112" i="9"/>
  <c r="AG112" i="9" s="1"/>
  <c r="S111" i="9"/>
  <c r="O110" i="9"/>
  <c r="AG110" i="9" s="1"/>
  <c r="S109" i="9"/>
  <c r="O108" i="9"/>
  <c r="AG108" i="9" s="1"/>
  <c r="S107" i="9"/>
  <c r="O106" i="9"/>
  <c r="AG106" i="9" s="1"/>
  <c r="S105" i="9"/>
  <c r="O104" i="9"/>
  <c r="AG104" i="9" s="1"/>
  <c r="S103" i="9"/>
  <c r="O102" i="9"/>
  <c r="AG102" i="9" s="1"/>
  <c r="S101" i="9"/>
  <c r="R100" i="9"/>
  <c r="Z100" i="9" s="1"/>
  <c r="Q99" i="9"/>
  <c r="V99" i="9" s="1"/>
  <c r="S96" i="9"/>
  <c r="Q95" i="9"/>
  <c r="V95" i="9" s="1"/>
  <c r="S92" i="9"/>
  <c r="Q91" i="9"/>
  <c r="V91" i="9" s="1"/>
  <c r="S88" i="9"/>
  <c r="Q87" i="9"/>
  <c r="V87" i="9" s="1"/>
  <c r="S84" i="9"/>
  <c r="Q83" i="9"/>
  <c r="V83" i="9" s="1"/>
  <c r="S80" i="9"/>
  <c r="Q79" i="9"/>
  <c r="V79" i="9" s="1"/>
  <c r="S76" i="9"/>
  <c r="Q75" i="9"/>
  <c r="V75" i="9" s="1"/>
  <c r="S72" i="9"/>
  <c r="Q71" i="9"/>
  <c r="V71" i="9" s="1"/>
  <c r="S68" i="9"/>
  <c r="Q67" i="9"/>
  <c r="V67" i="9" s="1"/>
  <c r="S64" i="9"/>
  <c r="Q63" i="9"/>
  <c r="V63" i="9" s="1"/>
  <c r="S60" i="9"/>
  <c r="Q59" i="9"/>
  <c r="V59" i="9" s="1"/>
  <c r="S56" i="9"/>
  <c r="Q55" i="9"/>
  <c r="V55" i="9" s="1"/>
  <c r="S52" i="9"/>
  <c r="Q51" i="9"/>
  <c r="V51" i="9" s="1"/>
  <c r="S48" i="9"/>
  <c r="Q47" i="9"/>
  <c r="V47" i="9" s="1"/>
  <c r="S44" i="9"/>
  <c r="Q43" i="9"/>
  <c r="V43" i="9" s="1"/>
  <c r="S40" i="9"/>
  <c r="Q39" i="9"/>
  <c r="V39" i="9" s="1"/>
  <c r="S36" i="9"/>
  <c r="Q35" i="9"/>
  <c r="V35" i="9" s="1"/>
  <c r="S32" i="9"/>
  <c r="Q31" i="9"/>
  <c r="V31" i="9" s="1"/>
  <c r="R45" i="9"/>
  <c r="Z45" i="9" s="1"/>
  <c r="T30" i="9"/>
  <c r="S28" i="9"/>
  <c r="P26" i="9"/>
  <c r="R21" i="9"/>
  <c r="Z21" i="9" s="1"/>
  <c r="Q19" i="9"/>
  <c r="V19" i="9" s="1"/>
  <c r="Q3" i="9"/>
  <c r="P40" i="9"/>
  <c r="T36" i="9"/>
  <c r="R33" i="9"/>
  <c r="Z33" i="9" s="1"/>
  <c r="S30" i="9"/>
  <c r="P28" i="9"/>
  <c r="R23" i="9"/>
  <c r="Z23" i="9" s="1"/>
  <c r="Q21" i="9"/>
  <c r="V21" i="9" s="1"/>
  <c r="P1" i="9"/>
  <c r="P44" i="9"/>
  <c r="P36" i="9"/>
  <c r="P30" i="9"/>
  <c r="R25" i="9"/>
  <c r="Z25" i="9" s="1"/>
  <c r="Q23" i="9"/>
  <c r="V23" i="9" s="1"/>
  <c r="T18" i="9"/>
  <c r="P14" i="9"/>
  <c r="T32" i="9"/>
  <c r="R27" i="9"/>
  <c r="Z27" i="9" s="1"/>
  <c r="Q25" i="9"/>
  <c r="V25" i="9" s="1"/>
  <c r="T20" i="9"/>
  <c r="S18" i="9"/>
  <c r="T38" i="9"/>
  <c r="R35" i="9"/>
  <c r="Z35" i="9" s="1"/>
  <c r="P32" i="9"/>
  <c r="R29" i="9"/>
  <c r="Z29" i="9" s="1"/>
  <c r="Q27" i="9"/>
  <c r="V27" i="9" s="1"/>
  <c r="T22" i="9"/>
  <c r="S20" i="9"/>
  <c r="P18" i="9"/>
  <c r="R13" i="9"/>
  <c r="T42" i="9"/>
  <c r="P38" i="9"/>
  <c r="Q29" i="9"/>
  <c r="V29" i="9" s="1"/>
  <c r="T24" i="9"/>
  <c r="S22" i="9"/>
  <c r="P20" i="9"/>
  <c r="T3" i="9"/>
  <c r="T46" i="9"/>
  <c r="T34" i="9"/>
  <c r="R31" i="9"/>
  <c r="Z31" i="9" s="1"/>
  <c r="T26" i="9"/>
  <c r="S24" i="9"/>
  <c r="P22" i="9"/>
  <c r="R17" i="9"/>
  <c r="Z17" i="9" s="1"/>
  <c r="R41" i="9"/>
  <c r="Z41" i="9" s="1"/>
  <c r="R37" i="9"/>
  <c r="Z37" i="9" s="1"/>
  <c r="P34" i="9"/>
  <c r="T28" i="9"/>
  <c r="S26" i="9"/>
  <c r="P24" i="9"/>
  <c r="R19" i="9"/>
  <c r="Z19" i="9" s="1"/>
  <c r="Q17" i="9"/>
  <c r="V17" i="9" s="1"/>
  <c r="T8" i="9"/>
  <c r="S21" i="2"/>
  <c r="Y21" i="2" s="1"/>
  <c r="S25" i="2"/>
  <c r="Y25" i="2" s="1"/>
  <c r="S29" i="2"/>
  <c r="Y29" i="2" s="1"/>
  <c r="S33" i="2"/>
  <c r="Y33" i="2" s="1"/>
  <c r="S37" i="2"/>
  <c r="Y37" i="2" s="1"/>
  <c r="S41" i="2"/>
  <c r="Y41" i="2" s="1"/>
  <c r="S45" i="2"/>
  <c r="Y45" i="2" s="1"/>
  <c r="S49" i="2"/>
  <c r="Y49" i="2" s="1"/>
  <c r="S53" i="2"/>
  <c r="Y53" i="2" s="1"/>
  <c r="S57" i="2"/>
  <c r="Y57" i="2" s="1"/>
  <c r="S61" i="2"/>
  <c r="Y61" i="2" s="1"/>
  <c r="S65" i="2"/>
  <c r="Y65" i="2" s="1"/>
  <c r="S69" i="2"/>
  <c r="Y69" i="2" s="1"/>
  <c r="S73" i="2"/>
  <c r="Y73" i="2" s="1"/>
  <c r="S77" i="2"/>
  <c r="Y77" i="2" s="1"/>
  <c r="S81" i="2"/>
  <c r="Y81" i="2" s="1"/>
  <c r="S85" i="2"/>
  <c r="Y85" i="2" s="1"/>
  <c r="S89" i="2"/>
  <c r="Y89" i="2" s="1"/>
  <c r="S93" i="2"/>
  <c r="Y93" i="2" s="1"/>
  <c r="S97" i="2"/>
  <c r="Y97" i="2" s="1"/>
  <c r="S101" i="2"/>
  <c r="Y101" i="2" s="1"/>
  <c r="S105" i="2"/>
  <c r="Y105" i="2" s="1"/>
  <c r="S109" i="2"/>
  <c r="Y109" i="2" s="1"/>
  <c r="S113" i="2"/>
  <c r="Y113" i="2" s="1"/>
  <c r="S117" i="2"/>
  <c r="Y117" i="2" s="1"/>
  <c r="S22" i="2"/>
  <c r="Y22" i="2" s="1"/>
  <c r="S26" i="2"/>
  <c r="Y26" i="2" s="1"/>
  <c r="S30" i="2"/>
  <c r="Y30" i="2" s="1"/>
  <c r="S34" i="2"/>
  <c r="Y34" i="2" s="1"/>
  <c r="S38" i="2"/>
  <c r="Y38" i="2" s="1"/>
  <c r="S42" i="2"/>
  <c r="Y42" i="2" s="1"/>
  <c r="S46" i="2"/>
  <c r="Y46" i="2" s="1"/>
  <c r="S50" i="2"/>
  <c r="Y50" i="2" s="1"/>
  <c r="S54" i="2"/>
  <c r="Y54" i="2" s="1"/>
  <c r="S58" i="2"/>
  <c r="Y58" i="2" s="1"/>
  <c r="S62" i="2"/>
  <c r="Y62" i="2" s="1"/>
  <c r="S66" i="2"/>
  <c r="Y66" i="2" s="1"/>
  <c r="S70" i="2"/>
  <c r="Y70" i="2" s="1"/>
  <c r="S74" i="2"/>
  <c r="Y74" i="2" s="1"/>
  <c r="S78" i="2"/>
  <c r="Y78" i="2" s="1"/>
  <c r="S82" i="2"/>
  <c r="Y82" i="2" s="1"/>
  <c r="S86" i="2"/>
  <c r="Y86" i="2" s="1"/>
  <c r="S90" i="2"/>
  <c r="Y90" i="2" s="1"/>
  <c r="S94" i="2"/>
  <c r="Y94" i="2" s="1"/>
  <c r="S98" i="2"/>
  <c r="Y98" i="2" s="1"/>
  <c r="S102" i="2"/>
  <c r="Y102" i="2" s="1"/>
  <c r="S106" i="2"/>
  <c r="Y106" i="2" s="1"/>
  <c r="S110" i="2"/>
  <c r="Y110" i="2" s="1"/>
  <c r="S114" i="2"/>
  <c r="Y114" i="2" s="1"/>
  <c r="S118" i="2"/>
  <c r="Y118" i="2" s="1"/>
  <c r="S23" i="2"/>
  <c r="Y23" i="2" s="1"/>
  <c r="S27" i="2"/>
  <c r="Y27" i="2" s="1"/>
  <c r="S31" i="2"/>
  <c r="Y31" i="2" s="1"/>
  <c r="S35" i="2"/>
  <c r="Y35" i="2" s="1"/>
  <c r="S39" i="2"/>
  <c r="Y39" i="2" s="1"/>
  <c r="S43" i="2"/>
  <c r="Y43" i="2" s="1"/>
  <c r="S47" i="2"/>
  <c r="Y47" i="2" s="1"/>
  <c r="S51" i="2"/>
  <c r="Y51" i="2" s="1"/>
  <c r="S55" i="2"/>
  <c r="Y55" i="2" s="1"/>
  <c r="S59" i="2"/>
  <c r="Y59" i="2" s="1"/>
  <c r="S63" i="2"/>
  <c r="Y63" i="2" s="1"/>
  <c r="S67" i="2"/>
  <c r="Y67" i="2" s="1"/>
  <c r="S71" i="2"/>
  <c r="Y71" i="2" s="1"/>
  <c r="S75" i="2"/>
  <c r="Y75" i="2" s="1"/>
  <c r="S79" i="2"/>
  <c r="Y79" i="2" s="1"/>
  <c r="S83" i="2"/>
  <c r="Y83" i="2" s="1"/>
  <c r="S87" i="2"/>
  <c r="Y87" i="2" s="1"/>
  <c r="S91" i="2"/>
  <c r="Y91" i="2" s="1"/>
  <c r="S95" i="2"/>
  <c r="Y95" i="2" s="1"/>
  <c r="S99" i="2"/>
  <c r="Y99" i="2" s="1"/>
  <c r="S103" i="2"/>
  <c r="Y103" i="2" s="1"/>
  <c r="S107" i="2"/>
  <c r="Y107" i="2" s="1"/>
  <c r="S111" i="2"/>
  <c r="Y111" i="2" s="1"/>
  <c r="S115" i="2"/>
  <c r="Y115" i="2" s="1"/>
  <c r="S119" i="2"/>
  <c r="Y119" i="2" s="1"/>
  <c r="S20" i="2"/>
  <c r="Y20" i="2" s="1"/>
  <c r="S24" i="2"/>
  <c r="Y24" i="2" s="1"/>
  <c r="S28" i="2"/>
  <c r="Y28" i="2" s="1"/>
  <c r="S32" i="2"/>
  <c r="Y32" i="2" s="1"/>
  <c r="S36" i="2"/>
  <c r="Y36" i="2" s="1"/>
  <c r="S40" i="2"/>
  <c r="Y40" i="2" s="1"/>
  <c r="S44" i="2"/>
  <c r="Y44" i="2" s="1"/>
  <c r="S48" i="2"/>
  <c r="Y48" i="2" s="1"/>
  <c r="S52" i="2"/>
  <c r="Y52" i="2" s="1"/>
  <c r="S56" i="2"/>
  <c r="Y56" i="2" s="1"/>
  <c r="S60" i="2"/>
  <c r="Y60" i="2" s="1"/>
  <c r="S64" i="2"/>
  <c r="Y64" i="2" s="1"/>
  <c r="S68" i="2"/>
  <c r="Y68" i="2" s="1"/>
  <c r="S72" i="2"/>
  <c r="Y72" i="2" s="1"/>
  <c r="S76" i="2"/>
  <c r="Y76" i="2" s="1"/>
  <c r="S80" i="2"/>
  <c r="Y80" i="2" s="1"/>
  <c r="S84" i="2"/>
  <c r="Y84" i="2" s="1"/>
  <c r="S88" i="2"/>
  <c r="Y88" i="2" s="1"/>
  <c r="S92" i="2"/>
  <c r="Y92" i="2" s="1"/>
  <c r="S96" i="2"/>
  <c r="Y96" i="2" s="1"/>
  <c r="S100" i="2"/>
  <c r="Y100" i="2" s="1"/>
  <c r="S104" i="2"/>
  <c r="Y104" i="2" s="1"/>
  <c r="S108" i="2"/>
  <c r="Y108" i="2" s="1"/>
  <c r="S112" i="2"/>
  <c r="Y112" i="2" s="1"/>
  <c r="S116" i="2"/>
  <c r="Y116" i="2" s="1"/>
  <c r="O121" i="2"/>
  <c r="BS121" i="2"/>
  <c r="DE21" i="2"/>
  <c r="AB25" i="2"/>
  <c r="AC24" i="2"/>
  <c r="AM24" i="2"/>
  <c r="AN24" i="2"/>
  <c r="ES24" i="2"/>
  <c r="N28" i="3" s="1"/>
  <c r="ER34" i="2"/>
  <c r="ES33" i="2"/>
  <c r="N37" i="3" s="1"/>
  <c r="R5" i="9" l="1"/>
  <c r="S16" i="9"/>
  <c r="N4" i="9"/>
  <c r="T12" i="9"/>
  <c r="T15" i="9"/>
  <c r="S5" i="9"/>
  <c r="O1" i="9"/>
  <c r="AG1" i="9" s="1"/>
  <c r="AL1" i="9" s="1"/>
  <c r="P9" i="9"/>
  <c r="P8" i="9"/>
  <c r="M7" i="9"/>
  <c r="M5" i="9"/>
  <c r="N14" i="9"/>
  <c r="T4" i="9"/>
  <c r="R14" i="9"/>
  <c r="P4" i="9"/>
  <c r="N3" i="9"/>
  <c r="R2" i="9"/>
  <c r="S9" i="9"/>
  <c r="R8" i="9"/>
  <c r="M16" i="9"/>
  <c r="R1" i="9"/>
  <c r="M1" i="9"/>
  <c r="S2" i="9"/>
  <c r="S15" i="9"/>
  <c r="AC15" i="9" s="1"/>
  <c r="AD15" i="9" s="1"/>
  <c r="Q4" i="9"/>
  <c r="Q7" i="9"/>
  <c r="S8" i="9"/>
  <c r="T5" i="9"/>
  <c r="M15" i="9"/>
  <c r="P2" i="9"/>
  <c r="S12" i="9"/>
  <c r="AA12" i="9" s="1"/>
  <c r="P7" i="9"/>
  <c r="R3" i="9"/>
  <c r="R7" i="9"/>
  <c r="T2" i="9"/>
  <c r="P12" i="9"/>
  <c r="S7" i="9"/>
  <c r="S13" i="9"/>
  <c r="T9" i="9"/>
  <c r="M9" i="9"/>
  <c r="Z9" i="9" s="1"/>
  <c r="M8" i="9"/>
  <c r="O15" i="9"/>
  <c r="AG15" i="9" s="1"/>
  <c r="O16" i="9"/>
  <c r="AG16" i="9" s="1"/>
  <c r="S6" i="9"/>
  <c r="R6" i="9"/>
  <c r="Z6" i="9" s="1"/>
  <c r="Q12" i="9"/>
  <c r="P6" i="9"/>
  <c r="S3" i="9"/>
  <c r="AA3" i="9" s="1"/>
  <c r="T7" i="9"/>
  <c r="T14" i="9"/>
  <c r="Q5" i="9"/>
  <c r="R15" i="9"/>
  <c r="R9" i="9"/>
  <c r="N16" i="9"/>
  <c r="AH16" i="9" s="1"/>
  <c r="P5" i="9"/>
  <c r="T10" i="9"/>
  <c r="Q9" i="9"/>
  <c r="R11" i="9"/>
  <c r="Z11" i="9" s="1"/>
  <c r="S4" i="9"/>
  <c r="S14" i="9"/>
  <c r="Q10" i="9"/>
  <c r="Q16" i="9"/>
  <c r="V16" i="9" s="1"/>
  <c r="W16" i="9" s="1"/>
  <c r="P15" i="9"/>
  <c r="M4" i="9"/>
  <c r="O7" i="9"/>
  <c r="AG7" i="9" s="1"/>
  <c r="O8" i="9"/>
  <c r="AG8" i="9" s="1"/>
  <c r="O14" i="9"/>
  <c r="AG14" i="9" s="1"/>
  <c r="S10" i="9"/>
  <c r="R4" i="9"/>
  <c r="Z4" i="9" s="1"/>
  <c r="N7" i="9"/>
  <c r="AH7" i="9" s="1"/>
  <c r="Q8" i="9"/>
  <c r="N13" i="9"/>
  <c r="Q13" i="9"/>
  <c r="P10" i="9"/>
  <c r="N5" i="9"/>
  <c r="T6" i="9"/>
  <c r="Q15" i="9"/>
  <c r="V15" i="9" s="1"/>
  <c r="Q2" i="9"/>
  <c r="Q11" i="9"/>
  <c r="V11" i="9" s="1"/>
  <c r="P16" i="9"/>
  <c r="Q6" i="9"/>
  <c r="V6" i="9" s="1"/>
  <c r="T16" i="9"/>
  <c r="Q1" i="9"/>
  <c r="S11" i="9"/>
  <c r="T11" i="9"/>
  <c r="R16" i="9"/>
  <c r="Z16" i="9" s="1"/>
  <c r="AC16" i="9" s="1"/>
  <c r="AD16" i="9" s="1"/>
  <c r="M14" i="9"/>
  <c r="V14" i="9" s="1"/>
  <c r="M10" i="9"/>
  <c r="O6" i="9"/>
  <c r="AG6" i="9" s="1"/>
  <c r="O9" i="9"/>
  <c r="AG9" i="9" s="1"/>
  <c r="O3" i="9"/>
  <c r="AG3" i="9" s="1"/>
  <c r="N10" i="9"/>
  <c r="P3" i="9"/>
  <c r="O10" i="9"/>
  <c r="AG10" i="9" s="1"/>
  <c r="N6" i="9"/>
  <c r="N1" i="9"/>
  <c r="N9" i="9"/>
  <c r="P11" i="9"/>
  <c r="M13" i="9"/>
  <c r="M3" i="9"/>
  <c r="V3" i="9" s="1"/>
  <c r="M2" i="9"/>
  <c r="Z2" i="9" s="1"/>
  <c r="O2" i="9"/>
  <c r="AG2" i="9" s="1"/>
  <c r="O13" i="9"/>
  <c r="AG13" i="9" s="1"/>
  <c r="R12" i="9"/>
  <c r="Z12" i="9" s="1"/>
  <c r="O11" i="9"/>
  <c r="AG11" i="9" s="1"/>
  <c r="N2" i="9"/>
  <c r="N11" i="9"/>
  <c r="R10" i="9"/>
  <c r="Z10" i="9" s="1"/>
  <c r="AA10" i="9" s="1"/>
  <c r="T13" i="9"/>
  <c r="V8" i="9"/>
  <c r="Z15" i="9"/>
  <c r="M12" i="9"/>
  <c r="O12" i="9"/>
  <c r="AG12" i="9" s="1"/>
  <c r="N12" i="9"/>
  <c r="N8" i="9"/>
  <c r="T24" i="3"/>
  <c r="V13" i="9"/>
  <c r="Z3" i="9"/>
  <c r="V5" i="9"/>
  <c r="Z7" i="9"/>
  <c r="V7" i="9"/>
  <c r="Z13" i="9"/>
  <c r="AF5" i="9"/>
  <c r="AH5" i="9"/>
  <c r="AI5" i="9"/>
  <c r="Y120" i="2"/>
  <c r="Y122" i="2" s="1"/>
  <c r="AP62" i="2" s="1"/>
  <c r="AD20" i="2"/>
  <c r="AG20" i="2" s="1"/>
  <c r="AC18" i="9"/>
  <c r="AD18" i="9" s="1"/>
  <c r="AA18" i="9"/>
  <c r="X21" i="9"/>
  <c r="W21" i="9"/>
  <c r="X39" i="9"/>
  <c r="W39" i="9"/>
  <c r="X55" i="9"/>
  <c r="W55" i="9"/>
  <c r="X71" i="9"/>
  <c r="W71" i="9"/>
  <c r="X87" i="9"/>
  <c r="W87" i="9"/>
  <c r="AA101" i="9"/>
  <c r="AC101" i="9"/>
  <c r="AD101" i="9" s="1"/>
  <c r="AC109" i="9"/>
  <c r="AD109" i="9" s="1"/>
  <c r="AA109" i="9"/>
  <c r="AC117" i="9"/>
  <c r="AD117" i="9" s="1"/>
  <c r="AA117" i="9"/>
  <c r="AC125" i="9"/>
  <c r="AD125" i="9" s="1"/>
  <c r="AA125" i="9"/>
  <c r="AC133" i="9"/>
  <c r="AD133" i="9" s="1"/>
  <c r="AA133" i="9"/>
  <c r="AC141" i="9"/>
  <c r="AD141" i="9" s="1"/>
  <c r="AA141" i="9"/>
  <c r="AC149" i="9"/>
  <c r="AD149" i="9" s="1"/>
  <c r="AA149" i="9"/>
  <c r="AC157" i="9"/>
  <c r="AD157" i="9" s="1"/>
  <c r="AA157" i="9"/>
  <c r="AC165" i="9"/>
  <c r="AD165" i="9" s="1"/>
  <c r="AA165" i="9"/>
  <c r="AC173" i="9"/>
  <c r="AD173" i="9" s="1"/>
  <c r="AA173" i="9"/>
  <c r="AC181" i="9"/>
  <c r="AD181" i="9" s="1"/>
  <c r="AA181" i="9"/>
  <c r="AA189" i="9"/>
  <c r="AC189" i="9"/>
  <c r="AD189" i="9" s="1"/>
  <c r="AA11" i="9"/>
  <c r="AC11" i="9"/>
  <c r="AD11" i="9" s="1"/>
  <c r="AC27" i="9"/>
  <c r="AD27" i="9" s="1"/>
  <c r="AA27" i="9"/>
  <c r="AC43" i="9"/>
  <c r="AD43" i="9" s="1"/>
  <c r="AA43" i="9"/>
  <c r="AC59" i="9"/>
  <c r="AD59" i="9" s="1"/>
  <c r="AA59" i="9"/>
  <c r="AC75" i="9"/>
  <c r="AD75" i="9" s="1"/>
  <c r="AA75" i="9"/>
  <c r="AC91" i="9"/>
  <c r="AD91" i="9" s="1"/>
  <c r="AA91" i="9"/>
  <c r="X106" i="9"/>
  <c r="W106" i="9"/>
  <c r="X122" i="9"/>
  <c r="W122" i="9"/>
  <c r="X138" i="9"/>
  <c r="W138" i="9"/>
  <c r="X154" i="9"/>
  <c r="W154" i="9"/>
  <c r="X170" i="9"/>
  <c r="W170" i="9"/>
  <c r="X186" i="9"/>
  <c r="W186" i="9"/>
  <c r="X197" i="9"/>
  <c r="W197" i="9"/>
  <c r="AC42" i="9"/>
  <c r="AD42" i="9" s="1"/>
  <c r="AA42" i="9"/>
  <c r="AC58" i="9"/>
  <c r="AD58" i="9" s="1"/>
  <c r="AA58" i="9"/>
  <c r="AA74" i="9"/>
  <c r="AC74" i="9"/>
  <c r="AD74" i="9" s="1"/>
  <c r="AA90" i="9"/>
  <c r="AC90" i="9"/>
  <c r="AD90" i="9" s="1"/>
  <c r="AA104" i="9"/>
  <c r="AC104" i="9"/>
  <c r="AD104" i="9" s="1"/>
  <c r="AA112" i="9"/>
  <c r="AC112" i="9"/>
  <c r="AD112" i="9" s="1"/>
  <c r="AA120" i="9"/>
  <c r="AC120" i="9"/>
  <c r="AD120" i="9" s="1"/>
  <c r="AC128" i="9"/>
  <c r="AD128" i="9" s="1"/>
  <c r="AA128" i="9"/>
  <c r="AC136" i="9"/>
  <c r="AD136" i="9" s="1"/>
  <c r="AA136" i="9"/>
  <c r="AC144" i="9"/>
  <c r="AD144" i="9" s="1"/>
  <c r="AA144" i="9"/>
  <c r="AC152" i="9"/>
  <c r="AD152" i="9" s="1"/>
  <c r="AA152" i="9"/>
  <c r="AC160" i="9"/>
  <c r="AD160" i="9" s="1"/>
  <c r="AA160" i="9"/>
  <c r="AC168" i="9"/>
  <c r="AD168" i="9" s="1"/>
  <c r="AA168" i="9"/>
  <c r="AC176" i="9"/>
  <c r="AD176" i="9" s="1"/>
  <c r="AA176" i="9"/>
  <c r="AC184" i="9"/>
  <c r="AD184" i="9" s="1"/>
  <c r="AA184" i="9"/>
  <c r="AC194" i="9"/>
  <c r="AD194" i="9" s="1"/>
  <c r="AA194" i="9"/>
  <c r="X16" i="9"/>
  <c r="X32" i="9"/>
  <c r="W32" i="9"/>
  <c r="X48" i="9"/>
  <c r="W48" i="9"/>
  <c r="X64" i="9"/>
  <c r="W64" i="9"/>
  <c r="X80" i="9"/>
  <c r="W80" i="9"/>
  <c r="X96" i="9"/>
  <c r="W96" i="9"/>
  <c r="X111" i="9"/>
  <c r="W111" i="9"/>
  <c r="X127" i="9"/>
  <c r="W127" i="9"/>
  <c r="W143" i="9"/>
  <c r="X143" i="9"/>
  <c r="X159" i="9"/>
  <c r="W159" i="9"/>
  <c r="X175" i="9"/>
  <c r="W175" i="9"/>
  <c r="AC191" i="9"/>
  <c r="AD191" i="9" s="1"/>
  <c r="AA191" i="9"/>
  <c r="AF173" i="9"/>
  <c r="BB173" i="9" s="1"/>
  <c r="BC173" i="9" s="1"/>
  <c r="BD173" i="9" s="1"/>
  <c r="AH173" i="9"/>
  <c r="AJ173" i="9" s="1"/>
  <c r="AI173" i="9"/>
  <c r="AF143" i="9"/>
  <c r="BB143" i="9" s="1"/>
  <c r="BC143" i="9" s="1"/>
  <c r="BD143" i="9" s="1"/>
  <c r="AH143" i="9"/>
  <c r="AJ143" i="9" s="1"/>
  <c r="AI143" i="9"/>
  <c r="AF161" i="9"/>
  <c r="BB161" i="9" s="1"/>
  <c r="BC161" i="9" s="1"/>
  <c r="BD161" i="9" s="1"/>
  <c r="AH161" i="9"/>
  <c r="AJ161" i="9" s="1"/>
  <c r="AI161" i="9"/>
  <c r="AF138" i="9"/>
  <c r="BB138" i="9" s="1"/>
  <c r="BC138" i="9" s="1"/>
  <c r="BD138" i="9" s="1"/>
  <c r="AH138" i="9"/>
  <c r="AJ138" i="9" s="1"/>
  <c r="AI138" i="9"/>
  <c r="AF177" i="9"/>
  <c r="BB177" i="9" s="1"/>
  <c r="BC177" i="9" s="1"/>
  <c r="BD177" i="9" s="1"/>
  <c r="AH177" i="9"/>
  <c r="AJ177" i="9" s="1"/>
  <c r="AI177" i="9"/>
  <c r="AF198" i="9"/>
  <c r="BB198" i="9" s="1"/>
  <c r="BC198" i="9" s="1"/>
  <c r="BD198" i="9" s="1"/>
  <c r="AH198" i="9"/>
  <c r="AJ198" i="9" s="1"/>
  <c r="AI198" i="9"/>
  <c r="AF126" i="9"/>
  <c r="BB126" i="9" s="1"/>
  <c r="BC126" i="9" s="1"/>
  <c r="BD126" i="9" s="1"/>
  <c r="AH126" i="9"/>
  <c r="AJ126" i="9" s="1"/>
  <c r="AI126" i="9"/>
  <c r="AF200" i="9"/>
  <c r="BB200" i="9" s="1"/>
  <c r="BC200" i="9" s="1"/>
  <c r="BD200" i="9" s="1"/>
  <c r="AH200" i="9"/>
  <c r="AJ200" i="9" s="1"/>
  <c r="AI200" i="9"/>
  <c r="AF123" i="9"/>
  <c r="BB123" i="9" s="1"/>
  <c r="BC123" i="9" s="1"/>
  <c r="BD123" i="9" s="1"/>
  <c r="AH123" i="9"/>
  <c r="AJ123" i="9" s="1"/>
  <c r="AI123" i="9"/>
  <c r="AF69" i="9"/>
  <c r="BB69" i="9" s="1"/>
  <c r="BC69" i="9" s="1"/>
  <c r="BD69" i="9" s="1"/>
  <c r="AH69" i="9"/>
  <c r="AJ69" i="9" s="1"/>
  <c r="AI69" i="9"/>
  <c r="AF110" i="9"/>
  <c r="BB110" i="9" s="1"/>
  <c r="BC110" i="9" s="1"/>
  <c r="BD110" i="9" s="1"/>
  <c r="AH110" i="9"/>
  <c r="AJ110" i="9" s="1"/>
  <c r="AI110" i="9"/>
  <c r="AF46" i="9"/>
  <c r="BB46" i="9" s="1"/>
  <c r="BC46" i="9" s="1"/>
  <c r="BD46" i="9" s="1"/>
  <c r="AH46" i="9"/>
  <c r="AJ46" i="9" s="1"/>
  <c r="AI46" i="9"/>
  <c r="AF100" i="9"/>
  <c r="BB100" i="9" s="1"/>
  <c r="BC100" i="9" s="1"/>
  <c r="BD100" i="9" s="1"/>
  <c r="AH100" i="9"/>
  <c r="AJ100" i="9" s="1"/>
  <c r="AI100" i="9"/>
  <c r="AF36" i="9"/>
  <c r="BB36" i="9" s="1"/>
  <c r="BC36" i="9" s="1"/>
  <c r="BD36" i="9" s="1"/>
  <c r="AH36" i="9"/>
  <c r="AJ36" i="9" s="1"/>
  <c r="AI36" i="9"/>
  <c r="AF90" i="9"/>
  <c r="BB90" i="9" s="1"/>
  <c r="BC90" i="9" s="1"/>
  <c r="BD90" i="9" s="1"/>
  <c r="AH90" i="9"/>
  <c r="AJ90" i="9" s="1"/>
  <c r="AI90" i="9"/>
  <c r="AF10" i="9"/>
  <c r="AH10" i="9"/>
  <c r="AI10" i="9"/>
  <c r="AF96" i="9"/>
  <c r="BB96" i="9" s="1"/>
  <c r="BC96" i="9" s="1"/>
  <c r="BD96" i="9" s="1"/>
  <c r="AH96" i="9"/>
  <c r="AJ96" i="9" s="1"/>
  <c r="AI96" i="9"/>
  <c r="AF32" i="9"/>
  <c r="BB32" i="9" s="1"/>
  <c r="BC32" i="9" s="1"/>
  <c r="BD32" i="9" s="1"/>
  <c r="AH32" i="9"/>
  <c r="AJ32" i="9" s="1"/>
  <c r="AI32" i="9"/>
  <c r="AF134" i="9"/>
  <c r="BB134" i="9" s="1"/>
  <c r="BC134" i="9" s="1"/>
  <c r="BD134" i="9" s="1"/>
  <c r="AH134" i="9"/>
  <c r="AJ134" i="9" s="1"/>
  <c r="AI134" i="9"/>
  <c r="AF70" i="9"/>
  <c r="BB70" i="9" s="1"/>
  <c r="BC70" i="9" s="1"/>
  <c r="BD70" i="9" s="1"/>
  <c r="AH70" i="9"/>
  <c r="AJ70" i="9" s="1"/>
  <c r="AI70" i="9"/>
  <c r="AF164" i="9"/>
  <c r="BB164" i="9" s="1"/>
  <c r="BC164" i="9" s="1"/>
  <c r="BD164" i="9" s="1"/>
  <c r="AH164" i="9"/>
  <c r="AJ164" i="9" s="1"/>
  <c r="AI164" i="9"/>
  <c r="AF105" i="9"/>
  <c r="BB105" i="9" s="1"/>
  <c r="BC105" i="9" s="1"/>
  <c r="BD105" i="9" s="1"/>
  <c r="AH105" i="9"/>
  <c r="AJ105" i="9" s="1"/>
  <c r="AI105" i="9"/>
  <c r="AF41" i="9"/>
  <c r="BB41" i="9" s="1"/>
  <c r="BC41" i="9" s="1"/>
  <c r="BD41" i="9" s="1"/>
  <c r="AH41" i="9"/>
  <c r="AJ41" i="9" s="1"/>
  <c r="AI41" i="9"/>
  <c r="AF111" i="9"/>
  <c r="BB111" i="9" s="1"/>
  <c r="BC111" i="9" s="1"/>
  <c r="BD111" i="9" s="1"/>
  <c r="AH111" i="9"/>
  <c r="AJ111" i="9" s="1"/>
  <c r="AI111" i="9"/>
  <c r="AF47" i="9"/>
  <c r="BB47" i="9" s="1"/>
  <c r="BC47" i="9" s="1"/>
  <c r="BD47" i="9" s="1"/>
  <c r="AH47" i="9"/>
  <c r="AJ47" i="9" s="1"/>
  <c r="AI47" i="9"/>
  <c r="AF26" i="9"/>
  <c r="BB26" i="9" s="1"/>
  <c r="BC26" i="9" s="1"/>
  <c r="BD26" i="9" s="1"/>
  <c r="AH26" i="9"/>
  <c r="AJ26" i="9" s="1"/>
  <c r="AI26" i="9"/>
  <c r="AF11" i="9"/>
  <c r="AH11" i="9"/>
  <c r="AI11" i="9"/>
  <c r="O122" i="2"/>
  <c r="K18" i="1" s="1"/>
  <c r="K17" i="1"/>
  <c r="AP84" i="2"/>
  <c r="AP80" i="2"/>
  <c r="AP55" i="2"/>
  <c r="AP58" i="2"/>
  <c r="AP93" i="2"/>
  <c r="AP61" i="2"/>
  <c r="AP29" i="2"/>
  <c r="AC10" i="9"/>
  <c r="X29" i="9"/>
  <c r="W29" i="9"/>
  <c r="AA16" i="9"/>
  <c r="AA6" i="9"/>
  <c r="AC6" i="9"/>
  <c r="AD6" i="9" s="1"/>
  <c r="AC28" i="9"/>
  <c r="AD28" i="9" s="1"/>
  <c r="AA28" i="9"/>
  <c r="AC40" i="9"/>
  <c r="AD40" i="9" s="1"/>
  <c r="AA40" i="9"/>
  <c r="AC56" i="9"/>
  <c r="AD56" i="9" s="1"/>
  <c r="AA56" i="9"/>
  <c r="AC72" i="9"/>
  <c r="AD72" i="9" s="1"/>
  <c r="AA72" i="9"/>
  <c r="AC88" i="9"/>
  <c r="AD88" i="9" s="1"/>
  <c r="AA88" i="9"/>
  <c r="AC100" i="9"/>
  <c r="AD100" i="9" s="1"/>
  <c r="AA100" i="9"/>
  <c r="X30" i="9"/>
  <c r="W30" i="9"/>
  <c r="X46" i="9"/>
  <c r="W46" i="9"/>
  <c r="X62" i="9"/>
  <c r="W62" i="9"/>
  <c r="X78" i="9"/>
  <c r="W78" i="9"/>
  <c r="X94" i="9"/>
  <c r="W94" i="9"/>
  <c r="W108" i="9"/>
  <c r="X108" i="9"/>
  <c r="W124" i="9"/>
  <c r="X124" i="9"/>
  <c r="X140" i="9"/>
  <c r="W140" i="9"/>
  <c r="X156" i="9"/>
  <c r="W156" i="9"/>
  <c r="X172" i="9"/>
  <c r="W172" i="9"/>
  <c r="X188" i="9"/>
  <c r="W188" i="9"/>
  <c r="X45" i="9"/>
  <c r="W45" i="9"/>
  <c r="X61" i="9"/>
  <c r="W61" i="9"/>
  <c r="X77" i="9"/>
  <c r="W77" i="9"/>
  <c r="X93" i="9"/>
  <c r="W93" i="9"/>
  <c r="AA195" i="9"/>
  <c r="AC195" i="9"/>
  <c r="AD195" i="9" s="1"/>
  <c r="AA196" i="9"/>
  <c r="AC196" i="9"/>
  <c r="AD196" i="9" s="1"/>
  <c r="AA17" i="9"/>
  <c r="AC17" i="9"/>
  <c r="AD17" i="9" s="1"/>
  <c r="AC33" i="9"/>
  <c r="AD33" i="9" s="1"/>
  <c r="AA33" i="9"/>
  <c r="AC49" i="9"/>
  <c r="AD49" i="9" s="1"/>
  <c r="AA49" i="9"/>
  <c r="AC65" i="9"/>
  <c r="AD65" i="9" s="1"/>
  <c r="AA65" i="9"/>
  <c r="AC81" i="9"/>
  <c r="AD81" i="9" s="1"/>
  <c r="AA81" i="9"/>
  <c r="AC97" i="9"/>
  <c r="AD97" i="9" s="1"/>
  <c r="AA97" i="9"/>
  <c r="X113" i="9"/>
  <c r="W113" i="9"/>
  <c r="X129" i="9"/>
  <c r="W129" i="9"/>
  <c r="X145" i="9"/>
  <c r="W145" i="9"/>
  <c r="X161" i="9"/>
  <c r="W161" i="9"/>
  <c r="X177" i="9"/>
  <c r="W177" i="9"/>
  <c r="X199" i="9"/>
  <c r="W199" i="9"/>
  <c r="AF149" i="9"/>
  <c r="BB149" i="9" s="1"/>
  <c r="BC149" i="9" s="1"/>
  <c r="BD149" i="9" s="1"/>
  <c r="AH149" i="9"/>
  <c r="AJ149" i="9" s="1"/>
  <c r="AI149" i="9"/>
  <c r="AF152" i="9"/>
  <c r="BB152" i="9" s="1"/>
  <c r="BC152" i="9" s="1"/>
  <c r="BD152" i="9" s="1"/>
  <c r="AH152" i="9"/>
  <c r="AJ152" i="9" s="1"/>
  <c r="AI152" i="9"/>
  <c r="AF168" i="9"/>
  <c r="BB168" i="9" s="1"/>
  <c r="BC168" i="9" s="1"/>
  <c r="BD168" i="9" s="1"/>
  <c r="AH168" i="9"/>
  <c r="AJ168" i="9" s="1"/>
  <c r="AI168" i="9"/>
  <c r="AF190" i="9"/>
  <c r="BB190" i="9" s="1"/>
  <c r="BC190" i="9" s="1"/>
  <c r="BD190" i="9" s="1"/>
  <c r="AH190" i="9"/>
  <c r="AJ190" i="9" s="1"/>
  <c r="AI190" i="9"/>
  <c r="AF192" i="9"/>
  <c r="BB192" i="9" s="1"/>
  <c r="BC192" i="9" s="1"/>
  <c r="BD192" i="9" s="1"/>
  <c r="AH192" i="9"/>
  <c r="AJ192" i="9" s="1"/>
  <c r="AI192" i="9"/>
  <c r="AF120" i="9"/>
  <c r="BB120" i="9" s="1"/>
  <c r="BC120" i="9" s="1"/>
  <c r="BD120" i="9" s="1"/>
  <c r="AH120" i="9"/>
  <c r="AJ120" i="9" s="1"/>
  <c r="AI120" i="9"/>
  <c r="AF56" i="9"/>
  <c r="BB56" i="9" s="1"/>
  <c r="BC56" i="9" s="1"/>
  <c r="BD56" i="9" s="1"/>
  <c r="AH56" i="9"/>
  <c r="AJ56" i="9" s="1"/>
  <c r="AI56" i="9"/>
  <c r="AF107" i="9"/>
  <c r="BB107" i="9" s="1"/>
  <c r="BC107" i="9" s="1"/>
  <c r="BD107" i="9" s="1"/>
  <c r="AH107" i="9"/>
  <c r="AJ107" i="9" s="1"/>
  <c r="AI107" i="9"/>
  <c r="AF43" i="9"/>
  <c r="BB43" i="9" s="1"/>
  <c r="BC43" i="9" s="1"/>
  <c r="BD43" i="9" s="1"/>
  <c r="AH43" i="9"/>
  <c r="AJ43" i="9" s="1"/>
  <c r="AI43" i="9"/>
  <c r="AF97" i="9"/>
  <c r="BB97" i="9" s="1"/>
  <c r="BC97" i="9" s="1"/>
  <c r="BD97" i="9" s="1"/>
  <c r="AH97" i="9"/>
  <c r="AJ97" i="9" s="1"/>
  <c r="AI97" i="9"/>
  <c r="AF33" i="9"/>
  <c r="BB33" i="9" s="1"/>
  <c r="BC33" i="9" s="1"/>
  <c r="BD33" i="9" s="1"/>
  <c r="AH33" i="9"/>
  <c r="AJ33" i="9" s="1"/>
  <c r="AI33" i="9"/>
  <c r="AF87" i="9"/>
  <c r="BB87" i="9" s="1"/>
  <c r="BC87" i="9" s="1"/>
  <c r="BD87" i="9" s="1"/>
  <c r="AH87" i="9"/>
  <c r="AJ87" i="9" s="1"/>
  <c r="AI87" i="9"/>
  <c r="AF158" i="9"/>
  <c r="BB158" i="9" s="1"/>
  <c r="BC158" i="9" s="1"/>
  <c r="BD158" i="9" s="1"/>
  <c r="AH158" i="9"/>
  <c r="AJ158" i="9" s="1"/>
  <c r="AI158" i="9"/>
  <c r="AF93" i="9"/>
  <c r="BB93" i="9" s="1"/>
  <c r="BC93" i="9" s="1"/>
  <c r="BD93" i="9" s="1"/>
  <c r="AH93" i="9"/>
  <c r="AJ93" i="9" s="1"/>
  <c r="AI93" i="9"/>
  <c r="AF29" i="9"/>
  <c r="BB29" i="9" s="1"/>
  <c r="BC29" i="9" s="1"/>
  <c r="BD29" i="9" s="1"/>
  <c r="AH29" i="9"/>
  <c r="AJ29" i="9" s="1"/>
  <c r="AI29" i="9"/>
  <c r="AF131" i="9"/>
  <c r="BB131" i="9" s="1"/>
  <c r="BC131" i="9" s="1"/>
  <c r="BD131" i="9" s="1"/>
  <c r="AH131" i="9"/>
  <c r="AJ131" i="9" s="1"/>
  <c r="AI131" i="9"/>
  <c r="AF67" i="9"/>
  <c r="BB67" i="9" s="1"/>
  <c r="BC67" i="9" s="1"/>
  <c r="BD67" i="9" s="1"/>
  <c r="AH67" i="9"/>
  <c r="AJ67" i="9" s="1"/>
  <c r="AI67" i="9"/>
  <c r="AF162" i="9"/>
  <c r="BB162" i="9" s="1"/>
  <c r="BC162" i="9" s="1"/>
  <c r="BD162" i="9" s="1"/>
  <c r="AH162" i="9"/>
  <c r="AJ162" i="9" s="1"/>
  <c r="AI162" i="9"/>
  <c r="AF92" i="9"/>
  <c r="BB92" i="9" s="1"/>
  <c r="BC92" i="9" s="1"/>
  <c r="BD92" i="9" s="1"/>
  <c r="AH92" i="9"/>
  <c r="AJ92" i="9" s="1"/>
  <c r="AI92" i="9"/>
  <c r="AF9" i="9"/>
  <c r="AH9" i="9"/>
  <c r="AI9" i="9"/>
  <c r="AF98" i="9"/>
  <c r="BB98" i="9" s="1"/>
  <c r="BC98" i="9" s="1"/>
  <c r="BD98" i="9" s="1"/>
  <c r="AH98" i="9"/>
  <c r="AJ98" i="9" s="1"/>
  <c r="AI98" i="9"/>
  <c r="AF34" i="9"/>
  <c r="BB34" i="9" s="1"/>
  <c r="BC34" i="9" s="1"/>
  <c r="BD34" i="9" s="1"/>
  <c r="AH34" i="9"/>
  <c r="AJ34" i="9" s="1"/>
  <c r="AI34" i="9"/>
  <c r="AF24" i="9"/>
  <c r="BB24" i="9" s="1"/>
  <c r="BC24" i="9" s="1"/>
  <c r="BD24" i="9" s="1"/>
  <c r="AH24" i="9"/>
  <c r="AJ24" i="9" s="1"/>
  <c r="AI24" i="9"/>
  <c r="AF16" i="9"/>
  <c r="AP91" i="2"/>
  <c r="AP112" i="2"/>
  <c r="AP87" i="2"/>
  <c r="AP26" i="2"/>
  <c r="AP108" i="2"/>
  <c r="AP44" i="2"/>
  <c r="AP115" i="2"/>
  <c r="AP83" i="2"/>
  <c r="AP51" i="2"/>
  <c r="AP118" i="2"/>
  <c r="AP86" i="2"/>
  <c r="AP54" i="2"/>
  <c r="AP22" i="2"/>
  <c r="AD22" i="2"/>
  <c r="AP89" i="2"/>
  <c r="AP57" i="2"/>
  <c r="AP25" i="2"/>
  <c r="AC24" i="9"/>
  <c r="AD24" i="9" s="1"/>
  <c r="AA24" i="9"/>
  <c r="AC20" i="9"/>
  <c r="AD20" i="9" s="1"/>
  <c r="AA20" i="9"/>
  <c r="X25" i="9"/>
  <c r="W25" i="9"/>
  <c r="X43" i="9"/>
  <c r="W43" i="9"/>
  <c r="X59" i="9"/>
  <c r="W59" i="9"/>
  <c r="X75" i="9"/>
  <c r="W75" i="9"/>
  <c r="X91" i="9"/>
  <c r="W91" i="9"/>
  <c r="AA103" i="9"/>
  <c r="AC103" i="9"/>
  <c r="AD103" i="9" s="1"/>
  <c r="AA111" i="9"/>
  <c r="AC111" i="9"/>
  <c r="AD111" i="9" s="1"/>
  <c r="AA119" i="9"/>
  <c r="AC119" i="9"/>
  <c r="AD119" i="9" s="1"/>
  <c r="AA127" i="9"/>
  <c r="AC127" i="9"/>
  <c r="AD127" i="9" s="1"/>
  <c r="AC135" i="9"/>
  <c r="AD135" i="9" s="1"/>
  <c r="AA135" i="9"/>
  <c r="AC143" i="9"/>
  <c r="AD143" i="9" s="1"/>
  <c r="AA143" i="9"/>
  <c r="AC151" i="9"/>
  <c r="AD151" i="9" s="1"/>
  <c r="AA151" i="9"/>
  <c r="AC159" i="9"/>
  <c r="AD159" i="9" s="1"/>
  <c r="AA159" i="9"/>
  <c r="AC167" i="9"/>
  <c r="AD167" i="9" s="1"/>
  <c r="AA167" i="9"/>
  <c r="AC175" i="9"/>
  <c r="AD175" i="9" s="1"/>
  <c r="AA175" i="9"/>
  <c r="AC183" i="9"/>
  <c r="AD183" i="9" s="1"/>
  <c r="AA183" i="9"/>
  <c r="AC31" i="9"/>
  <c r="AD31" i="9" s="1"/>
  <c r="AA31" i="9"/>
  <c r="AC47" i="9"/>
  <c r="AD47" i="9" s="1"/>
  <c r="AA47" i="9"/>
  <c r="AC63" i="9"/>
  <c r="AD63" i="9" s="1"/>
  <c r="AA63" i="9"/>
  <c r="AC79" i="9"/>
  <c r="AD79" i="9" s="1"/>
  <c r="AA79" i="9"/>
  <c r="AC95" i="9"/>
  <c r="AD95" i="9" s="1"/>
  <c r="AA95" i="9"/>
  <c r="X110" i="9"/>
  <c r="W110" i="9"/>
  <c r="X126" i="9"/>
  <c r="W126" i="9"/>
  <c r="X142" i="9"/>
  <c r="W142" i="9"/>
  <c r="X158" i="9"/>
  <c r="W158" i="9"/>
  <c r="X174" i="9"/>
  <c r="W174" i="9"/>
  <c r="X190" i="9"/>
  <c r="W190" i="9"/>
  <c r="X196" i="9"/>
  <c r="W196" i="9"/>
  <c r="AC46" i="9"/>
  <c r="AD46" i="9" s="1"/>
  <c r="AA46" i="9"/>
  <c r="AC62" i="9"/>
  <c r="AD62" i="9" s="1"/>
  <c r="AA62" i="9"/>
  <c r="AC78" i="9"/>
  <c r="AD78" i="9" s="1"/>
  <c r="AA78" i="9"/>
  <c r="AA94" i="9"/>
  <c r="AC94" i="9"/>
  <c r="AD94" i="9" s="1"/>
  <c r="AC106" i="9"/>
  <c r="AD106" i="9" s="1"/>
  <c r="AA106" i="9"/>
  <c r="AC114" i="9"/>
  <c r="AD114" i="9" s="1"/>
  <c r="AA114" i="9"/>
  <c r="AC122" i="9"/>
  <c r="AD122" i="9" s="1"/>
  <c r="AA122" i="9"/>
  <c r="AA130" i="9"/>
  <c r="AC130" i="9"/>
  <c r="AD130" i="9" s="1"/>
  <c r="AA138" i="9"/>
  <c r="AC138" i="9"/>
  <c r="AD138" i="9" s="1"/>
  <c r="AA146" i="9"/>
  <c r="AC146" i="9"/>
  <c r="AD146" i="9" s="1"/>
  <c r="AC154" i="9"/>
  <c r="AD154" i="9" s="1"/>
  <c r="AA154" i="9"/>
  <c r="AC162" i="9"/>
  <c r="AD162" i="9" s="1"/>
  <c r="AA162" i="9"/>
  <c r="AC170" i="9"/>
  <c r="AD170" i="9" s="1"/>
  <c r="AA170" i="9"/>
  <c r="AC178" i="9"/>
  <c r="AD178" i="9" s="1"/>
  <c r="AA178" i="9"/>
  <c r="AC186" i="9"/>
  <c r="AD186" i="9" s="1"/>
  <c r="AA186" i="9"/>
  <c r="X20" i="9"/>
  <c r="W20" i="9"/>
  <c r="X36" i="9"/>
  <c r="W36" i="9"/>
  <c r="X52" i="9"/>
  <c r="W52" i="9"/>
  <c r="X68" i="9"/>
  <c r="W68" i="9"/>
  <c r="X84" i="9"/>
  <c r="W84" i="9"/>
  <c r="X115" i="9"/>
  <c r="W115" i="9"/>
  <c r="X131" i="9"/>
  <c r="W131" i="9"/>
  <c r="X147" i="9"/>
  <c r="W147" i="9"/>
  <c r="X163" i="9"/>
  <c r="W163" i="9"/>
  <c r="X179" i="9"/>
  <c r="W179" i="9"/>
  <c r="X191" i="9"/>
  <c r="W191" i="9"/>
  <c r="AF140" i="9"/>
  <c r="BB140" i="9" s="1"/>
  <c r="BC140" i="9" s="1"/>
  <c r="BD140" i="9" s="1"/>
  <c r="AH140" i="9"/>
  <c r="AJ140" i="9" s="1"/>
  <c r="AI140" i="9"/>
  <c r="AF199" i="9"/>
  <c r="BB199" i="9" s="1"/>
  <c r="BC199" i="9" s="1"/>
  <c r="BD199" i="9" s="1"/>
  <c r="AH199" i="9"/>
  <c r="AJ199" i="9" s="1"/>
  <c r="AI199" i="9"/>
  <c r="AF156" i="9"/>
  <c r="BB156" i="9" s="1"/>
  <c r="BC156" i="9" s="1"/>
  <c r="BD156" i="9" s="1"/>
  <c r="AH156" i="9"/>
  <c r="AJ156" i="9" s="1"/>
  <c r="AI156" i="9"/>
  <c r="AF182" i="9"/>
  <c r="BB182" i="9" s="1"/>
  <c r="BC182" i="9" s="1"/>
  <c r="BD182" i="9" s="1"/>
  <c r="AH182" i="9"/>
  <c r="AJ182" i="9" s="1"/>
  <c r="AI182" i="9"/>
  <c r="AF184" i="9"/>
  <c r="BB184" i="9" s="1"/>
  <c r="BC184" i="9" s="1"/>
  <c r="BD184" i="9" s="1"/>
  <c r="AH184" i="9"/>
  <c r="AJ184" i="9" s="1"/>
  <c r="AI184" i="9"/>
  <c r="AF117" i="9"/>
  <c r="BB117" i="9" s="1"/>
  <c r="BC117" i="9" s="1"/>
  <c r="BD117" i="9" s="1"/>
  <c r="AH117" i="9"/>
  <c r="AJ117" i="9" s="1"/>
  <c r="AI117" i="9"/>
  <c r="AF53" i="9"/>
  <c r="BB53" i="9" s="1"/>
  <c r="BC53" i="9" s="1"/>
  <c r="BD53" i="9" s="1"/>
  <c r="AH53" i="9"/>
  <c r="AJ53" i="9" s="1"/>
  <c r="AI53" i="9"/>
  <c r="AF94" i="9"/>
  <c r="BB94" i="9" s="1"/>
  <c r="BC94" i="9" s="1"/>
  <c r="BD94" i="9" s="1"/>
  <c r="AH94" i="9"/>
  <c r="AJ94" i="9" s="1"/>
  <c r="AI94" i="9"/>
  <c r="AF30" i="9"/>
  <c r="BB30" i="9" s="1"/>
  <c r="BC30" i="9" s="1"/>
  <c r="BD30" i="9" s="1"/>
  <c r="AH30" i="9"/>
  <c r="AJ30" i="9" s="1"/>
  <c r="AI30" i="9"/>
  <c r="AF84" i="9"/>
  <c r="BB84" i="9" s="1"/>
  <c r="BC84" i="9" s="1"/>
  <c r="BD84" i="9" s="1"/>
  <c r="AH84" i="9"/>
  <c r="AJ84" i="9" s="1"/>
  <c r="AI84" i="9"/>
  <c r="AF2" i="9"/>
  <c r="AF74" i="9"/>
  <c r="BB74" i="9" s="1"/>
  <c r="BC74" i="9" s="1"/>
  <c r="BD74" i="9" s="1"/>
  <c r="AH74" i="9"/>
  <c r="AJ74" i="9" s="1"/>
  <c r="AI74" i="9"/>
  <c r="AF151" i="9"/>
  <c r="BB151" i="9" s="1"/>
  <c r="BC151" i="9" s="1"/>
  <c r="BD151" i="9" s="1"/>
  <c r="AH151" i="9"/>
  <c r="AJ151" i="9" s="1"/>
  <c r="AI151" i="9"/>
  <c r="AF80" i="9"/>
  <c r="BB80" i="9" s="1"/>
  <c r="BC80" i="9" s="1"/>
  <c r="BD80" i="9" s="1"/>
  <c r="AH80" i="9"/>
  <c r="AJ80" i="9" s="1"/>
  <c r="AI80" i="9"/>
  <c r="AF25" i="9"/>
  <c r="BB25" i="9" s="1"/>
  <c r="BC25" i="9" s="1"/>
  <c r="BD25" i="9" s="1"/>
  <c r="AH25" i="9"/>
  <c r="AJ25" i="9" s="1"/>
  <c r="AI25" i="9"/>
  <c r="AF118" i="9"/>
  <c r="BB118" i="9" s="1"/>
  <c r="BC118" i="9" s="1"/>
  <c r="BD118" i="9" s="1"/>
  <c r="AH118" i="9"/>
  <c r="AJ118" i="9" s="1"/>
  <c r="AI118" i="9"/>
  <c r="AF54" i="9"/>
  <c r="BB54" i="9" s="1"/>
  <c r="BC54" i="9" s="1"/>
  <c r="BD54" i="9" s="1"/>
  <c r="AH54" i="9"/>
  <c r="AJ54" i="9" s="1"/>
  <c r="AI54" i="9"/>
  <c r="AF155" i="9"/>
  <c r="BB155" i="9" s="1"/>
  <c r="BC155" i="9" s="1"/>
  <c r="BD155" i="9" s="1"/>
  <c r="AH155" i="9"/>
  <c r="AJ155" i="9" s="1"/>
  <c r="AI155" i="9"/>
  <c r="AF89" i="9"/>
  <c r="BB89" i="9" s="1"/>
  <c r="BC89" i="9" s="1"/>
  <c r="BD89" i="9" s="1"/>
  <c r="AH89" i="9"/>
  <c r="AJ89" i="9" s="1"/>
  <c r="AI89" i="9"/>
  <c r="AF157" i="9"/>
  <c r="BB157" i="9" s="1"/>
  <c r="BC157" i="9" s="1"/>
  <c r="BD157" i="9" s="1"/>
  <c r="AH157" i="9"/>
  <c r="AJ157" i="9" s="1"/>
  <c r="AI157" i="9"/>
  <c r="AF95" i="9"/>
  <c r="BB95" i="9" s="1"/>
  <c r="BC95" i="9" s="1"/>
  <c r="BD95" i="9" s="1"/>
  <c r="AH95" i="9"/>
  <c r="AJ95" i="9" s="1"/>
  <c r="AI95" i="9"/>
  <c r="AF31" i="9"/>
  <c r="BB31" i="9" s="1"/>
  <c r="BC31" i="9" s="1"/>
  <c r="BD31" i="9" s="1"/>
  <c r="AH31" i="9"/>
  <c r="AJ31" i="9" s="1"/>
  <c r="AI31" i="9"/>
  <c r="AF22" i="9"/>
  <c r="BB22" i="9" s="1"/>
  <c r="BC22" i="9" s="1"/>
  <c r="BD22" i="9" s="1"/>
  <c r="AH22" i="9"/>
  <c r="AJ22" i="9" s="1"/>
  <c r="AI22" i="9"/>
  <c r="AP88" i="2"/>
  <c r="AP52" i="2"/>
  <c r="AP119" i="2"/>
  <c r="AP23" i="2"/>
  <c r="AD23" i="2"/>
  <c r="AD24" i="2"/>
  <c r="AP76" i="2"/>
  <c r="AB26" i="2"/>
  <c r="AC25" i="2"/>
  <c r="AM25" i="2"/>
  <c r="AN25" i="2"/>
  <c r="AP104" i="2"/>
  <c r="AP72" i="2"/>
  <c r="AP40" i="2"/>
  <c r="AP111" i="2"/>
  <c r="AP79" i="2"/>
  <c r="AP47" i="2"/>
  <c r="AP114" i="2"/>
  <c r="AP82" i="2"/>
  <c r="AP50" i="2"/>
  <c r="AP117" i="2"/>
  <c r="AP85" i="2"/>
  <c r="AP53" i="2"/>
  <c r="AP21" i="2"/>
  <c r="AD21" i="2"/>
  <c r="X17" i="9"/>
  <c r="W17" i="9"/>
  <c r="X23" i="9"/>
  <c r="W23" i="9"/>
  <c r="AC30" i="9"/>
  <c r="AD30" i="9" s="1"/>
  <c r="AA30" i="9"/>
  <c r="AC44" i="9"/>
  <c r="AD44" i="9" s="1"/>
  <c r="AA44" i="9"/>
  <c r="AC60" i="9"/>
  <c r="AD60" i="9" s="1"/>
  <c r="AA60" i="9"/>
  <c r="AC76" i="9"/>
  <c r="AD76" i="9" s="1"/>
  <c r="AA76" i="9"/>
  <c r="AC92" i="9"/>
  <c r="AD92" i="9" s="1"/>
  <c r="AA92" i="9"/>
  <c r="X18" i="9"/>
  <c r="W18" i="9"/>
  <c r="X34" i="9"/>
  <c r="W34" i="9"/>
  <c r="X50" i="9"/>
  <c r="W50" i="9"/>
  <c r="X66" i="9"/>
  <c r="W66" i="9"/>
  <c r="X82" i="9"/>
  <c r="W82" i="9"/>
  <c r="X98" i="9"/>
  <c r="W98" i="9"/>
  <c r="X112" i="9"/>
  <c r="W112" i="9"/>
  <c r="X128" i="9"/>
  <c r="W128" i="9"/>
  <c r="X144" i="9"/>
  <c r="W144" i="9"/>
  <c r="W160" i="9"/>
  <c r="X160" i="9"/>
  <c r="W176" i="9"/>
  <c r="X176" i="9"/>
  <c r="X33" i="9"/>
  <c r="W33" i="9"/>
  <c r="X49" i="9"/>
  <c r="W49" i="9"/>
  <c r="X65" i="9"/>
  <c r="W65" i="9"/>
  <c r="X81" i="9"/>
  <c r="W81" i="9"/>
  <c r="X97" i="9"/>
  <c r="W97" i="9"/>
  <c r="AC21" i="9"/>
  <c r="AD21" i="9" s="1"/>
  <c r="AA21" i="9"/>
  <c r="AC37" i="9"/>
  <c r="AD37" i="9" s="1"/>
  <c r="AA37" i="9"/>
  <c r="AC53" i="9"/>
  <c r="AD53" i="9" s="1"/>
  <c r="AA53" i="9"/>
  <c r="AC69" i="9"/>
  <c r="AD69" i="9" s="1"/>
  <c r="AA69" i="9"/>
  <c r="AC85" i="9"/>
  <c r="AD85" i="9" s="1"/>
  <c r="AA85" i="9"/>
  <c r="X101" i="9"/>
  <c r="W101" i="9"/>
  <c r="X117" i="9"/>
  <c r="W117" i="9"/>
  <c r="X133" i="9"/>
  <c r="W133" i="9"/>
  <c r="X149" i="9"/>
  <c r="W149" i="9"/>
  <c r="X165" i="9"/>
  <c r="W165" i="9"/>
  <c r="X181" i="9"/>
  <c r="W181" i="9"/>
  <c r="AC199" i="9"/>
  <c r="AD199" i="9" s="1"/>
  <c r="AA199" i="9"/>
  <c r="W192" i="9"/>
  <c r="X192" i="9"/>
  <c r="W193" i="9"/>
  <c r="X193" i="9"/>
  <c r="AF133" i="9"/>
  <c r="BB133" i="9" s="1"/>
  <c r="BC133" i="9" s="1"/>
  <c r="BD133" i="9" s="1"/>
  <c r="AH133" i="9"/>
  <c r="AJ133" i="9" s="1"/>
  <c r="AI133" i="9"/>
  <c r="AF191" i="9"/>
  <c r="BB191" i="9" s="1"/>
  <c r="BC191" i="9" s="1"/>
  <c r="BD191" i="9" s="1"/>
  <c r="AH191" i="9"/>
  <c r="AJ191" i="9" s="1"/>
  <c r="AI191" i="9"/>
  <c r="AF196" i="9"/>
  <c r="BB196" i="9" s="1"/>
  <c r="BC196" i="9" s="1"/>
  <c r="BD196" i="9" s="1"/>
  <c r="AH196" i="9"/>
  <c r="AJ196" i="9" s="1"/>
  <c r="AI196" i="9"/>
  <c r="AF174" i="9"/>
  <c r="BB174" i="9" s="1"/>
  <c r="BC174" i="9" s="1"/>
  <c r="BD174" i="9" s="1"/>
  <c r="AH174" i="9"/>
  <c r="AJ174" i="9" s="1"/>
  <c r="AI174" i="9"/>
  <c r="AF195" i="9"/>
  <c r="BB195" i="9" s="1"/>
  <c r="BC195" i="9" s="1"/>
  <c r="BD195" i="9" s="1"/>
  <c r="AH195" i="9"/>
  <c r="AJ195" i="9" s="1"/>
  <c r="AI195" i="9"/>
  <c r="AF176" i="9"/>
  <c r="BB176" i="9" s="1"/>
  <c r="BC176" i="9" s="1"/>
  <c r="BD176" i="9" s="1"/>
  <c r="AH176" i="9"/>
  <c r="AJ176" i="9" s="1"/>
  <c r="AI176" i="9"/>
  <c r="AF104" i="9"/>
  <c r="BB104" i="9" s="1"/>
  <c r="BC104" i="9" s="1"/>
  <c r="BD104" i="9" s="1"/>
  <c r="AH104" i="9"/>
  <c r="AJ104" i="9" s="1"/>
  <c r="AI104" i="9"/>
  <c r="AF40" i="9"/>
  <c r="BB40" i="9" s="1"/>
  <c r="BC40" i="9" s="1"/>
  <c r="BD40" i="9" s="1"/>
  <c r="AH40" i="9"/>
  <c r="AJ40" i="9" s="1"/>
  <c r="AI40" i="9"/>
  <c r="AF91" i="9"/>
  <c r="BB91" i="9" s="1"/>
  <c r="BC91" i="9" s="1"/>
  <c r="BD91" i="9" s="1"/>
  <c r="AH91" i="9"/>
  <c r="AJ91" i="9" s="1"/>
  <c r="AI91" i="9"/>
  <c r="AF14" i="9"/>
  <c r="AH14" i="9"/>
  <c r="AI14" i="9"/>
  <c r="AF81" i="9"/>
  <c r="BB81" i="9" s="1"/>
  <c r="BC81" i="9" s="1"/>
  <c r="BD81" i="9" s="1"/>
  <c r="AH81" i="9"/>
  <c r="AJ81" i="9" s="1"/>
  <c r="AI81" i="9"/>
  <c r="AF135" i="9"/>
  <c r="BB135" i="9" s="1"/>
  <c r="BC135" i="9" s="1"/>
  <c r="BD135" i="9" s="1"/>
  <c r="AH135" i="9"/>
  <c r="AJ135" i="9" s="1"/>
  <c r="AI135" i="9"/>
  <c r="AF71" i="9"/>
  <c r="BB71" i="9" s="1"/>
  <c r="BC71" i="9" s="1"/>
  <c r="BD71" i="9" s="1"/>
  <c r="AH71" i="9"/>
  <c r="AJ71" i="9" s="1"/>
  <c r="AI71" i="9"/>
  <c r="AF142" i="9"/>
  <c r="BB142" i="9" s="1"/>
  <c r="BC142" i="9" s="1"/>
  <c r="BD142" i="9" s="1"/>
  <c r="AH142" i="9"/>
  <c r="AJ142" i="9" s="1"/>
  <c r="AI142" i="9"/>
  <c r="AF77" i="9"/>
  <c r="BB77" i="9" s="1"/>
  <c r="BC77" i="9" s="1"/>
  <c r="BD77" i="9" s="1"/>
  <c r="AH77" i="9"/>
  <c r="AJ77" i="9" s="1"/>
  <c r="AI77" i="9"/>
  <c r="AF21" i="9"/>
  <c r="BB21" i="9" s="1"/>
  <c r="BC21" i="9" s="1"/>
  <c r="BD21" i="9" s="1"/>
  <c r="AH21" i="9"/>
  <c r="AJ21" i="9" s="1"/>
  <c r="AI21" i="9"/>
  <c r="AF115" i="9"/>
  <c r="BB115" i="9" s="1"/>
  <c r="BC115" i="9" s="1"/>
  <c r="BD115" i="9" s="1"/>
  <c r="AH115" i="9"/>
  <c r="AJ115" i="9" s="1"/>
  <c r="AI115" i="9"/>
  <c r="AF51" i="9"/>
  <c r="BB51" i="9" s="1"/>
  <c r="BC51" i="9" s="1"/>
  <c r="BD51" i="9" s="1"/>
  <c r="AH51" i="9"/>
  <c r="AJ51" i="9" s="1"/>
  <c r="AI51" i="9"/>
  <c r="AF146" i="9"/>
  <c r="BB146" i="9" s="1"/>
  <c r="BC146" i="9" s="1"/>
  <c r="BD146" i="9" s="1"/>
  <c r="AH146" i="9"/>
  <c r="AJ146" i="9" s="1"/>
  <c r="AI146" i="9"/>
  <c r="AF76" i="9"/>
  <c r="BB76" i="9" s="1"/>
  <c r="BC76" i="9" s="1"/>
  <c r="BD76" i="9" s="1"/>
  <c r="AH76" i="9"/>
  <c r="AJ76" i="9" s="1"/>
  <c r="AI76" i="9"/>
  <c r="AF148" i="9"/>
  <c r="BB148" i="9" s="1"/>
  <c r="BC148" i="9" s="1"/>
  <c r="BD148" i="9" s="1"/>
  <c r="AH148" i="9"/>
  <c r="AJ148" i="9" s="1"/>
  <c r="AI148" i="9"/>
  <c r="AF82" i="9"/>
  <c r="BB82" i="9" s="1"/>
  <c r="BC82" i="9" s="1"/>
  <c r="BD82" i="9" s="1"/>
  <c r="AH82" i="9"/>
  <c r="AJ82" i="9" s="1"/>
  <c r="AI82" i="9"/>
  <c r="AF1" i="9"/>
  <c r="AK1" i="9" s="1"/>
  <c r="AH1" i="9"/>
  <c r="AM1" i="9" s="1"/>
  <c r="AI1" i="9"/>
  <c r="AN1" i="9" s="1"/>
  <c r="AF20" i="9"/>
  <c r="BB20" i="9" s="1"/>
  <c r="BC20" i="9" s="1"/>
  <c r="BD20" i="9" s="1"/>
  <c r="AH20" i="9"/>
  <c r="AJ20" i="9" s="1"/>
  <c r="AI20" i="9"/>
  <c r="AP116" i="2"/>
  <c r="AP59" i="2"/>
  <c r="AP48" i="2"/>
  <c r="AP90" i="2"/>
  <c r="AF7" i="9"/>
  <c r="ER35" i="2"/>
  <c r="ES34" i="2"/>
  <c r="N38" i="3" s="1"/>
  <c r="DF21" i="2"/>
  <c r="DG21" i="2"/>
  <c r="DE22" i="2"/>
  <c r="AP100" i="2"/>
  <c r="AP68" i="2"/>
  <c r="AP36" i="2"/>
  <c r="AP107" i="2"/>
  <c r="AP75" i="2"/>
  <c r="AP43" i="2"/>
  <c r="AP110" i="2"/>
  <c r="AP78" i="2"/>
  <c r="AP46" i="2"/>
  <c r="AP113" i="2"/>
  <c r="AP81" i="2"/>
  <c r="AP49" i="2"/>
  <c r="X13" i="9"/>
  <c r="W13" i="9"/>
  <c r="X27" i="9"/>
  <c r="W27" i="9"/>
  <c r="X31" i="9"/>
  <c r="W31" i="9"/>
  <c r="X47" i="9"/>
  <c r="W47" i="9"/>
  <c r="X63" i="9"/>
  <c r="W63" i="9"/>
  <c r="X79" i="9"/>
  <c r="W79" i="9"/>
  <c r="X95" i="9"/>
  <c r="W95" i="9"/>
  <c r="AC105" i="9"/>
  <c r="AD105" i="9" s="1"/>
  <c r="AA105" i="9"/>
  <c r="AC113" i="9"/>
  <c r="AD113" i="9" s="1"/>
  <c r="AA113" i="9"/>
  <c r="AC121" i="9"/>
  <c r="AD121" i="9" s="1"/>
  <c r="AA121" i="9"/>
  <c r="AC129" i="9"/>
  <c r="AD129" i="9" s="1"/>
  <c r="AA129" i="9"/>
  <c r="AC137" i="9"/>
  <c r="AD137" i="9" s="1"/>
  <c r="AA137" i="9"/>
  <c r="AC145" i="9"/>
  <c r="AD145" i="9" s="1"/>
  <c r="AA145" i="9"/>
  <c r="AC153" i="9"/>
  <c r="AD153" i="9" s="1"/>
  <c r="AA153" i="9"/>
  <c r="AC161" i="9"/>
  <c r="AD161" i="9" s="1"/>
  <c r="AA161" i="9"/>
  <c r="AC169" i="9"/>
  <c r="AD169" i="9" s="1"/>
  <c r="AA169" i="9"/>
  <c r="AC177" i="9"/>
  <c r="AD177" i="9" s="1"/>
  <c r="AA177" i="9"/>
  <c r="AC185" i="9"/>
  <c r="AD185" i="9" s="1"/>
  <c r="AA185" i="9"/>
  <c r="AC192" i="9"/>
  <c r="AD192" i="9" s="1"/>
  <c r="AA192" i="9"/>
  <c r="AC19" i="9"/>
  <c r="AD19" i="9" s="1"/>
  <c r="AA19" i="9"/>
  <c r="AC35" i="9"/>
  <c r="AD35" i="9" s="1"/>
  <c r="AA35" i="9"/>
  <c r="AC51" i="9"/>
  <c r="AD51" i="9" s="1"/>
  <c r="AA51" i="9"/>
  <c r="AC67" i="9"/>
  <c r="AD67" i="9" s="1"/>
  <c r="AA67" i="9"/>
  <c r="AC83" i="9"/>
  <c r="AD83" i="9" s="1"/>
  <c r="AA83" i="9"/>
  <c r="AC99" i="9"/>
  <c r="AD99" i="9" s="1"/>
  <c r="AA99" i="9"/>
  <c r="X114" i="9"/>
  <c r="W114" i="9"/>
  <c r="X130" i="9"/>
  <c r="W130" i="9"/>
  <c r="X146" i="9"/>
  <c r="W146" i="9"/>
  <c r="X162" i="9"/>
  <c r="W162" i="9"/>
  <c r="X178" i="9"/>
  <c r="W178" i="9"/>
  <c r="W200" i="9"/>
  <c r="X200" i="9"/>
  <c r="AC34" i="9"/>
  <c r="AD34" i="9" s="1"/>
  <c r="AA34" i="9"/>
  <c r="AC50" i="9"/>
  <c r="AD50" i="9" s="1"/>
  <c r="AA50" i="9"/>
  <c r="AA66" i="9"/>
  <c r="AC66" i="9"/>
  <c r="AD66" i="9" s="1"/>
  <c r="AA82" i="9"/>
  <c r="AC82" i="9"/>
  <c r="AD82" i="9" s="1"/>
  <c r="AC98" i="9"/>
  <c r="AD98" i="9" s="1"/>
  <c r="AA98" i="9"/>
  <c r="AC108" i="9"/>
  <c r="AD108" i="9" s="1"/>
  <c r="AA108" i="9"/>
  <c r="AC116" i="9"/>
  <c r="AD116" i="9" s="1"/>
  <c r="AA116" i="9"/>
  <c r="AC124" i="9"/>
  <c r="AD124" i="9" s="1"/>
  <c r="AA124" i="9"/>
  <c r="AA132" i="9"/>
  <c r="AC132" i="9"/>
  <c r="AD132" i="9" s="1"/>
  <c r="AA140" i="9"/>
  <c r="AC140" i="9"/>
  <c r="AD140" i="9" s="1"/>
  <c r="AA148" i="9"/>
  <c r="AC148" i="9"/>
  <c r="AD148" i="9" s="1"/>
  <c r="AA156" i="9"/>
  <c r="AC156" i="9"/>
  <c r="AD156" i="9" s="1"/>
  <c r="AA164" i="9"/>
  <c r="AC164" i="9"/>
  <c r="AD164" i="9" s="1"/>
  <c r="AA172" i="9"/>
  <c r="AC172" i="9"/>
  <c r="AD172" i="9" s="1"/>
  <c r="AA180" i="9"/>
  <c r="AC180" i="9"/>
  <c r="AD180" i="9" s="1"/>
  <c r="AA188" i="9"/>
  <c r="AC188" i="9"/>
  <c r="AD188" i="9" s="1"/>
  <c r="X8" i="9"/>
  <c r="W8" i="9"/>
  <c r="X24" i="9"/>
  <c r="W24" i="9"/>
  <c r="X40" i="9"/>
  <c r="W40" i="9"/>
  <c r="X56" i="9"/>
  <c r="W56" i="9"/>
  <c r="X72" i="9"/>
  <c r="W72" i="9"/>
  <c r="X88" i="9"/>
  <c r="W88" i="9"/>
  <c r="X103" i="9"/>
  <c r="W103" i="9"/>
  <c r="X119" i="9"/>
  <c r="W119" i="9"/>
  <c r="W135" i="9"/>
  <c r="X135" i="9"/>
  <c r="W151" i="9"/>
  <c r="X151" i="9"/>
  <c r="X167" i="9"/>
  <c r="W167" i="9"/>
  <c r="X183" i="9"/>
  <c r="W183" i="9"/>
  <c r="X100" i="9"/>
  <c r="W100" i="9"/>
  <c r="X195" i="9"/>
  <c r="W195" i="9"/>
  <c r="AF183" i="9"/>
  <c r="BB183" i="9" s="1"/>
  <c r="BC183" i="9" s="1"/>
  <c r="BD183" i="9" s="1"/>
  <c r="AH183" i="9"/>
  <c r="AJ183" i="9" s="1"/>
  <c r="AI183" i="9"/>
  <c r="AF188" i="9"/>
  <c r="BB188" i="9" s="1"/>
  <c r="BC188" i="9" s="1"/>
  <c r="BD188" i="9" s="1"/>
  <c r="AH188" i="9"/>
  <c r="AJ188" i="9" s="1"/>
  <c r="AI188" i="9"/>
  <c r="AF171" i="9"/>
  <c r="BB171" i="9" s="1"/>
  <c r="BC171" i="9" s="1"/>
  <c r="BD171" i="9" s="1"/>
  <c r="AH171" i="9"/>
  <c r="AJ171" i="9" s="1"/>
  <c r="AI171" i="9"/>
  <c r="AF187" i="9"/>
  <c r="BB187" i="9" s="1"/>
  <c r="BC187" i="9" s="1"/>
  <c r="BD187" i="9" s="1"/>
  <c r="AH187" i="9"/>
  <c r="AJ187" i="9" s="1"/>
  <c r="AI187" i="9"/>
  <c r="AF170" i="9"/>
  <c r="BB170" i="9" s="1"/>
  <c r="BC170" i="9" s="1"/>
  <c r="BD170" i="9" s="1"/>
  <c r="AH170" i="9"/>
  <c r="AJ170" i="9" s="1"/>
  <c r="AI170" i="9"/>
  <c r="AF101" i="9"/>
  <c r="BB101" i="9" s="1"/>
  <c r="BC101" i="9" s="1"/>
  <c r="BD101" i="9" s="1"/>
  <c r="AH101" i="9"/>
  <c r="AJ101" i="9" s="1"/>
  <c r="AI101" i="9"/>
  <c r="AF37" i="9"/>
  <c r="BB37" i="9" s="1"/>
  <c r="BC37" i="9" s="1"/>
  <c r="BD37" i="9" s="1"/>
  <c r="AH37" i="9"/>
  <c r="AJ37" i="9" s="1"/>
  <c r="AI37" i="9"/>
  <c r="AF78" i="9"/>
  <c r="BB78" i="9" s="1"/>
  <c r="BC78" i="9" s="1"/>
  <c r="BD78" i="9" s="1"/>
  <c r="AH78" i="9"/>
  <c r="AJ78" i="9" s="1"/>
  <c r="AI78" i="9"/>
  <c r="AF132" i="9"/>
  <c r="BB132" i="9" s="1"/>
  <c r="BC132" i="9" s="1"/>
  <c r="BD132" i="9" s="1"/>
  <c r="AH132" i="9"/>
  <c r="AJ132" i="9" s="1"/>
  <c r="AI132" i="9"/>
  <c r="AF68" i="9"/>
  <c r="BB68" i="9" s="1"/>
  <c r="BC68" i="9" s="1"/>
  <c r="BD68" i="9" s="1"/>
  <c r="AH68" i="9"/>
  <c r="AJ68" i="9" s="1"/>
  <c r="AI68" i="9"/>
  <c r="AF122" i="9"/>
  <c r="BB122" i="9" s="1"/>
  <c r="BC122" i="9" s="1"/>
  <c r="BD122" i="9" s="1"/>
  <c r="AH122" i="9"/>
  <c r="AJ122" i="9" s="1"/>
  <c r="AI122" i="9"/>
  <c r="AF58" i="9"/>
  <c r="BB58" i="9" s="1"/>
  <c r="BC58" i="9" s="1"/>
  <c r="BD58" i="9" s="1"/>
  <c r="AH58" i="9"/>
  <c r="AJ58" i="9" s="1"/>
  <c r="AI58" i="9"/>
  <c r="AF128" i="9"/>
  <c r="BB128" i="9" s="1"/>
  <c r="BC128" i="9" s="1"/>
  <c r="BD128" i="9" s="1"/>
  <c r="AH128" i="9"/>
  <c r="AJ128" i="9" s="1"/>
  <c r="AI128" i="9"/>
  <c r="AF64" i="9"/>
  <c r="BB64" i="9" s="1"/>
  <c r="BC64" i="9" s="1"/>
  <c r="BD64" i="9" s="1"/>
  <c r="AH64" i="9"/>
  <c r="AJ64" i="9" s="1"/>
  <c r="AI64" i="9"/>
  <c r="AF160" i="9"/>
  <c r="BB160" i="9" s="1"/>
  <c r="BC160" i="9" s="1"/>
  <c r="BD160" i="9" s="1"/>
  <c r="AH160" i="9"/>
  <c r="AJ160" i="9" s="1"/>
  <c r="AI160" i="9"/>
  <c r="AF102" i="9"/>
  <c r="BB102" i="9" s="1"/>
  <c r="BC102" i="9" s="1"/>
  <c r="BD102" i="9" s="1"/>
  <c r="AH102" i="9"/>
  <c r="AJ102" i="9" s="1"/>
  <c r="AI102" i="9"/>
  <c r="AF38" i="9"/>
  <c r="BB38" i="9" s="1"/>
  <c r="BC38" i="9" s="1"/>
  <c r="BD38" i="9" s="1"/>
  <c r="AH38" i="9"/>
  <c r="AJ38" i="9" s="1"/>
  <c r="AI38" i="9"/>
  <c r="AF139" i="9"/>
  <c r="BB139" i="9" s="1"/>
  <c r="BC139" i="9" s="1"/>
  <c r="BD139" i="9" s="1"/>
  <c r="AH139" i="9"/>
  <c r="AJ139" i="9" s="1"/>
  <c r="AI139" i="9"/>
  <c r="AF73" i="9"/>
  <c r="BB73" i="9" s="1"/>
  <c r="BC73" i="9" s="1"/>
  <c r="BD73" i="9" s="1"/>
  <c r="AH73" i="9"/>
  <c r="AJ73" i="9" s="1"/>
  <c r="AI73" i="9"/>
  <c r="AF141" i="9"/>
  <c r="BB141" i="9" s="1"/>
  <c r="BC141" i="9" s="1"/>
  <c r="BD141" i="9" s="1"/>
  <c r="AH141" i="9"/>
  <c r="AJ141" i="9" s="1"/>
  <c r="AI141" i="9"/>
  <c r="AF79" i="9"/>
  <c r="BB79" i="9" s="1"/>
  <c r="BC79" i="9" s="1"/>
  <c r="BD79" i="9" s="1"/>
  <c r="AH79" i="9"/>
  <c r="AJ79" i="9" s="1"/>
  <c r="AI79" i="9"/>
  <c r="AF17" i="9"/>
  <c r="BB17" i="9" s="1"/>
  <c r="BC17" i="9" s="1"/>
  <c r="BD17" i="9" s="1"/>
  <c r="AH17" i="9"/>
  <c r="AJ17" i="9" s="1"/>
  <c r="AI17" i="9"/>
  <c r="AF18" i="9"/>
  <c r="BB18" i="9" s="1"/>
  <c r="BC18" i="9" s="1"/>
  <c r="BD18" i="9" s="1"/>
  <c r="AH18" i="9"/>
  <c r="AJ18" i="9" s="1"/>
  <c r="AI18" i="9"/>
  <c r="AP96" i="2"/>
  <c r="AP32" i="2"/>
  <c r="AP103" i="2"/>
  <c r="AP71" i="2"/>
  <c r="AP39" i="2"/>
  <c r="AP106" i="2"/>
  <c r="AP74" i="2"/>
  <c r="AP42" i="2"/>
  <c r="AP109" i="2"/>
  <c r="AP77" i="2"/>
  <c r="AP45" i="2"/>
  <c r="X5" i="9"/>
  <c r="W5" i="9"/>
  <c r="AC32" i="9"/>
  <c r="AD32" i="9" s="1"/>
  <c r="AA32" i="9"/>
  <c r="AC48" i="9"/>
  <c r="AD48" i="9" s="1"/>
  <c r="AA48" i="9"/>
  <c r="AC64" i="9"/>
  <c r="AD64" i="9" s="1"/>
  <c r="AA64" i="9"/>
  <c r="AC80" i="9"/>
  <c r="AD80" i="9" s="1"/>
  <c r="AA80" i="9"/>
  <c r="AC96" i="9"/>
  <c r="AD96" i="9" s="1"/>
  <c r="AA96" i="9"/>
  <c r="AC193" i="9"/>
  <c r="AD193" i="9" s="1"/>
  <c r="AA193" i="9"/>
  <c r="X22" i="9"/>
  <c r="W22" i="9"/>
  <c r="X38" i="9"/>
  <c r="W38" i="9"/>
  <c r="X54" i="9"/>
  <c r="W54" i="9"/>
  <c r="X70" i="9"/>
  <c r="W70" i="9"/>
  <c r="X86" i="9"/>
  <c r="W86" i="9"/>
  <c r="W116" i="9"/>
  <c r="X116" i="9"/>
  <c r="X132" i="9"/>
  <c r="W132" i="9"/>
  <c r="X148" i="9"/>
  <c r="W148" i="9"/>
  <c r="X164" i="9"/>
  <c r="W164" i="9"/>
  <c r="X180" i="9"/>
  <c r="W180" i="9"/>
  <c r="X194" i="9"/>
  <c r="W194" i="9"/>
  <c r="X37" i="9"/>
  <c r="W37" i="9"/>
  <c r="X53" i="9"/>
  <c r="W53" i="9"/>
  <c r="X69" i="9"/>
  <c r="W69" i="9"/>
  <c r="X85" i="9"/>
  <c r="W85" i="9"/>
  <c r="AC25" i="9"/>
  <c r="AD25" i="9" s="1"/>
  <c r="AA25" i="9"/>
  <c r="AC41" i="9"/>
  <c r="AD41" i="9" s="1"/>
  <c r="AA41" i="9"/>
  <c r="AC57" i="9"/>
  <c r="AD57" i="9" s="1"/>
  <c r="AA57" i="9"/>
  <c r="AC73" i="9"/>
  <c r="AD73" i="9" s="1"/>
  <c r="AA73" i="9"/>
  <c r="AC89" i="9"/>
  <c r="AD89" i="9" s="1"/>
  <c r="AA89" i="9"/>
  <c r="X105" i="9"/>
  <c r="W105" i="9"/>
  <c r="X121" i="9"/>
  <c r="W121" i="9"/>
  <c r="X137" i="9"/>
  <c r="W137" i="9"/>
  <c r="X153" i="9"/>
  <c r="W153" i="9"/>
  <c r="X169" i="9"/>
  <c r="W169" i="9"/>
  <c r="X185" i="9"/>
  <c r="W185" i="9"/>
  <c r="AA197" i="9"/>
  <c r="AC197" i="9"/>
  <c r="AD197" i="9" s="1"/>
  <c r="X198" i="9"/>
  <c r="W198" i="9"/>
  <c r="AF197" i="9"/>
  <c r="BB197" i="9" s="1"/>
  <c r="BC197" i="9" s="1"/>
  <c r="BD197" i="9" s="1"/>
  <c r="AH197" i="9"/>
  <c r="AJ197" i="9" s="1"/>
  <c r="AI197" i="9"/>
  <c r="AF194" i="9"/>
  <c r="BB194" i="9" s="1"/>
  <c r="BC194" i="9" s="1"/>
  <c r="BD194" i="9" s="1"/>
  <c r="AH194" i="9"/>
  <c r="AJ194" i="9" s="1"/>
  <c r="AI194" i="9"/>
  <c r="AF175" i="9"/>
  <c r="BB175" i="9" s="1"/>
  <c r="BC175" i="9" s="1"/>
  <c r="BD175" i="9" s="1"/>
  <c r="AH175" i="9"/>
  <c r="AJ175" i="9" s="1"/>
  <c r="AI175" i="9"/>
  <c r="AF180" i="9"/>
  <c r="BB180" i="9" s="1"/>
  <c r="BC180" i="9" s="1"/>
  <c r="BD180" i="9" s="1"/>
  <c r="AH180" i="9"/>
  <c r="AJ180" i="9" s="1"/>
  <c r="AI180" i="9"/>
  <c r="AF159" i="9"/>
  <c r="BB159" i="9" s="1"/>
  <c r="BC159" i="9" s="1"/>
  <c r="BD159" i="9" s="1"/>
  <c r="AH159" i="9"/>
  <c r="AJ159" i="9" s="1"/>
  <c r="AI159" i="9"/>
  <c r="AF179" i="9"/>
  <c r="BB179" i="9" s="1"/>
  <c r="BC179" i="9" s="1"/>
  <c r="BD179" i="9" s="1"/>
  <c r="AH179" i="9"/>
  <c r="AJ179" i="9" s="1"/>
  <c r="AI179" i="9"/>
  <c r="AF167" i="9"/>
  <c r="BB167" i="9" s="1"/>
  <c r="BC167" i="9" s="1"/>
  <c r="BD167" i="9" s="1"/>
  <c r="AH167" i="9"/>
  <c r="AJ167" i="9" s="1"/>
  <c r="AI167" i="9"/>
  <c r="AF88" i="9"/>
  <c r="BB88" i="9" s="1"/>
  <c r="BC88" i="9" s="1"/>
  <c r="BD88" i="9" s="1"/>
  <c r="AH88" i="9"/>
  <c r="AJ88" i="9" s="1"/>
  <c r="AI88" i="9"/>
  <c r="AF27" i="9"/>
  <c r="BB27" i="9" s="1"/>
  <c r="BC27" i="9" s="1"/>
  <c r="BD27" i="9" s="1"/>
  <c r="AH27" i="9"/>
  <c r="AJ27" i="9" s="1"/>
  <c r="AI27" i="9"/>
  <c r="AF75" i="9"/>
  <c r="BB75" i="9" s="1"/>
  <c r="BC75" i="9" s="1"/>
  <c r="BD75" i="9" s="1"/>
  <c r="AH75" i="9"/>
  <c r="AJ75" i="9" s="1"/>
  <c r="AI75" i="9"/>
  <c r="AF129" i="9"/>
  <c r="BB129" i="9" s="1"/>
  <c r="BC129" i="9" s="1"/>
  <c r="BD129" i="9" s="1"/>
  <c r="AH129" i="9"/>
  <c r="AJ129" i="9" s="1"/>
  <c r="AI129" i="9"/>
  <c r="AF65" i="9"/>
  <c r="BB65" i="9" s="1"/>
  <c r="BC65" i="9" s="1"/>
  <c r="BD65" i="9" s="1"/>
  <c r="AH65" i="9"/>
  <c r="AJ65" i="9" s="1"/>
  <c r="AI65" i="9"/>
  <c r="AF119" i="9"/>
  <c r="BB119" i="9" s="1"/>
  <c r="BC119" i="9" s="1"/>
  <c r="BD119" i="9" s="1"/>
  <c r="AH119" i="9"/>
  <c r="AJ119" i="9" s="1"/>
  <c r="AI119" i="9"/>
  <c r="AF55" i="9"/>
  <c r="BB55" i="9" s="1"/>
  <c r="BC55" i="9" s="1"/>
  <c r="BD55" i="9" s="1"/>
  <c r="AH55" i="9"/>
  <c r="AJ55" i="9" s="1"/>
  <c r="AI55" i="9"/>
  <c r="AF125" i="9"/>
  <c r="BB125" i="9" s="1"/>
  <c r="BC125" i="9" s="1"/>
  <c r="BD125" i="9" s="1"/>
  <c r="AH125" i="9"/>
  <c r="AJ125" i="9" s="1"/>
  <c r="AI125" i="9"/>
  <c r="AF61" i="9"/>
  <c r="BB61" i="9" s="1"/>
  <c r="BC61" i="9" s="1"/>
  <c r="BD61" i="9" s="1"/>
  <c r="AH61" i="9"/>
  <c r="AJ61" i="9" s="1"/>
  <c r="AI61" i="9"/>
  <c r="AF153" i="9"/>
  <c r="BB153" i="9" s="1"/>
  <c r="BC153" i="9" s="1"/>
  <c r="BD153" i="9" s="1"/>
  <c r="AH153" i="9"/>
  <c r="AJ153" i="9" s="1"/>
  <c r="AI153" i="9"/>
  <c r="AF99" i="9"/>
  <c r="BB99" i="9" s="1"/>
  <c r="BC99" i="9" s="1"/>
  <c r="BD99" i="9" s="1"/>
  <c r="AH99" i="9"/>
  <c r="AJ99" i="9" s="1"/>
  <c r="AI99" i="9"/>
  <c r="AF35" i="9"/>
  <c r="BB35" i="9" s="1"/>
  <c r="BC35" i="9" s="1"/>
  <c r="BD35" i="9" s="1"/>
  <c r="AH35" i="9"/>
  <c r="AJ35" i="9" s="1"/>
  <c r="AI35" i="9"/>
  <c r="AF124" i="9"/>
  <c r="BB124" i="9" s="1"/>
  <c r="BC124" i="9" s="1"/>
  <c r="BD124" i="9" s="1"/>
  <c r="AH124" i="9"/>
  <c r="AJ124" i="9" s="1"/>
  <c r="AI124" i="9"/>
  <c r="AF60" i="9"/>
  <c r="BB60" i="9" s="1"/>
  <c r="BC60" i="9" s="1"/>
  <c r="BD60" i="9" s="1"/>
  <c r="AH60" i="9"/>
  <c r="AJ60" i="9" s="1"/>
  <c r="AI60" i="9"/>
  <c r="AF130" i="9"/>
  <c r="BB130" i="9" s="1"/>
  <c r="BC130" i="9" s="1"/>
  <c r="BD130" i="9" s="1"/>
  <c r="AH130" i="9"/>
  <c r="AJ130" i="9" s="1"/>
  <c r="AI130" i="9"/>
  <c r="AF66" i="9"/>
  <c r="BB66" i="9" s="1"/>
  <c r="BC66" i="9" s="1"/>
  <c r="BD66" i="9" s="1"/>
  <c r="AH66" i="9"/>
  <c r="AJ66" i="9" s="1"/>
  <c r="AI66" i="9"/>
  <c r="AF12" i="9"/>
  <c r="AH12" i="9"/>
  <c r="AI12" i="9"/>
  <c r="AF8" i="9"/>
  <c r="AH8" i="9"/>
  <c r="AI8" i="9"/>
  <c r="K16" i="3"/>
  <c r="FB20" i="2"/>
  <c r="FA20" i="2"/>
  <c r="AF3" i="9"/>
  <c r="BB3" i="9" s="1"/>
  <c r="BC3" i="9" s="1"/>
  <c r="BD3" i="9" s="1"/>
  <c r="AH3" i="9"/>
  <c r="AI3" i="9"/>
  <c r="AP64" i="2"/>
  <c r="AF13" i="9"/>
  <c r="AI13" i="9"/>
  <c r="AP92" i="2"/>
  <c r="AP60" i="2"/>
  <c r="AP28" i="2"/>
  <c r="AP99" i="2"/>
  <c r="AP67" i="2"/>
  <c r="AP35" i="2"/>
  <c r="AP102" i="2"/>
  <c r="AP70" i="2"/>
  <c r="AP38" i="2"/>
  <c r="AP105" i="2"/>
  <c r="AP73" i="2"/>
  <c r="AP41" i="2"/>
  <c r="AC26" i="9"/>
  <c r="AD26" i="9" s="1"/>
  <c r="AA26" i="9"/>
  <c r="AA4" i="9"/>
  <c r="AC4" i="9"/>
  <c r="AD4" i="9" s="1"/>
  <c r="X19" i="9"/>
  <c r="W19" i="9"/>
  <c r="X35" i="9"/>
  <c r="W35" i="9"/>
  <c r="X51" i="9"/>
  <c r="W51" i="9"/>
  <c r="X67" i="9"/>
  <c r="W67" i="9"/>
  <c r="X83" i="9"/>
  <c r="W83" i="9"/>
  <c r="X99" i="9"/>
  <c r="W99" i="9"/>
  <c r="AC107" i="9"/>
  <c r="AD107" i="9" s="1"/>
  <c r="AA107" i="9"/>
  <c r="AC115" i="9"/>
  <c r="AD115" i="9" s="1"/>
  <c r="AA115" i="9"/>
  <c r="AC123" i="9"/>
  <c r="AD123" i="9" s="1"/>
  <c r="AA123" i="9"/>
  <c r="AA131" i="9"/>
  <c r="AC131" i="9"/>
  <c r="AD131" i="9" s="1"/>
  <c r="AA139" i="9"/>
  <c r="AC139" i="9"/>
  <c r="AD139" i="9" s="1"/>
  <c r="AA147" i="9"/>
  <c r="AC147" i="9"/>
  <c r="AD147" i="9" s="1"/>
  <c r="AA155" i="9"/>
  <c r="AC155" i="9"/>
  <c r="AD155" i="9" s="1"/>
  <c r="AA163" i="9"/>
  <c r="AC163" i="9"/>
  <c r="AD163" i="9" s="1"/>
  <c r="AA171" i="9"/>
  <c r="AC171" i="9"/>
  <c r="AD171" i="9" s="1"/>
  <c r="AA179" i="9"/>
  <c r="AC179" i="9"/>
  <c r="AD179" i="9" s="1"/>
  <c r="AA187" i="9"/>
  <c r="AC187" i="9"/>
  <c r="AD187" i="9" s="1"/>
  <c r="AA7" i="9"/>
  <c r="AC7" i="9"/>
  <c r="AD7" i="9" s="1"/>
  <c r="AC23" i="9"/>
  <c r="AD23" i="9" s="1"/>
  <c r="AA23" i="9"/>
  <c r="AC39" i="9"/>
  <c r="AD39" i="9" s="1"/>
  <c r="AA39" i="9"/>
  <c r="AC55" i="9"/>
  <c r="AD55" i="9" s="1"/>
  <c r="AA55" i="9"/>
  <c r="AC71" i="9"/>
  <c r="AD71" i="9" s="1"/>
  <c r="AA71" i="9"/>
  <c r="AC87" i="9"/>
  <c r="AD87" i="9" s="1"/>
  <c r="AA87" i="9"/>
  <c r="X102" i="9"/>
  <c r="W102" i="9"/>
  <c r="X118" i="9"/>
  <c r="W118" i="9"/>
  <c r="X134" i="9"/>
  <c r="W134" i="9"/>
  <c r="X150" i="9"/>
  <c r="W150" i="9"/>
  <c r="X166" i="9"/>
  <c r="W166" i="9"/>
  <c r="X182" i="9"/>
  <c r="W182" i="9"/>
  <c r="AC38" i="9"/>
  <c r="AD38" i="9" s="1"/>
  <c r="AA38" i="9"/>
  <c r="AC54" i="9"/>
  <c r="AD54" i="9" s="1"/>
  <c r="AA54" i="9"/>
  <c r="AC70" i="9"/>
  <c r="AD70" i="9" s="1"/>
  <c r="AA70" i="9"/>
  <c r="AC86" i="9"/>
  <c r="AD86" i="9" s="1"/>
  <c r="AA86" i="9"/>
  <c r="AC102" i="9"/>
  <c r="AD102" i="9" s="1"/>
  <c r="AA102" i="9"/>
  <c r="AC110" i="9"/>
  <c r="AD110" i="9" s="1"/>
  <c r="AA110" i="9"/>
  <c r="AC118" i="9"/>
  <c r="AD118" i="9" s="1"/>
  <c r="AA118" i="9"/>
  <c r="AC126" i="9"/>
  <c r="AD126" i="9" s="1"/>
  <c r="AA126" i="9"/>
  <c r="AC134" i="9"/>
  <c r="AD134" i="9" s="1"/>
  <c r="AA134" i="9"/>
  <c r="AC142" i="9"/>
  <c r="AD142" i="9" s="1"/>
  <c r="AA142" i="9"/>
  <c r="AC150" i="9"/>
  <c r="AD150" i="9" s="1"/>
  <c r="AA150" i="9"/>
  <c r="AA158" i="9"/>
  <c r="AC158" i="9"/>
  <c r="AD158" i="9" s="1"/>
  <c r="AC166" i="9"/>
  <c r="AD166" i="9" s="1"/>
  <c r="AA166" i="9"/>
  <c r="AC174" i="9"/>
  <c r="AD174" i="9" s="1"/>
  <c r="AA174" i="9"/>
  <c r="AC182" i="9"/>
  <c r="AD182" i="9" s="1"/>
  <c r="AA182" i="9"/>
  <c r="AC190" i="9"/>
  <c r="AD190" i="9" s="1"/>
  <c r="AA190" i="9"/>
  <c r="X28" i="9"/>
  <c r="W28" i="9"/>
  <c r="X44" i="9"/>
  <c r="W44" i="9"/>
  <c r="X60" i="9"/>
  <c r="W60" i="9"/>
  <c r="X76" i="9"/>
  <c r="W76" i="9"/>
  <c r="X92" i="9"/>
  <c r="W92" i="9"/>
  <c r="X107" i="9"/>
  <c r="W107" i="9"/>
  <c r="X123" i="9"/>
  <c r="W123" i="9"/>
  <c r="X139" i="9"/>
  <c r="W139" i="9"/>
  <c r="X155" i="9"/>
  <c r="W155" i="9"/>
  <c r="X171" i="9"/>
  <c r="W171" i="9"/>
  <c r="X187" i="9"/>
  <c r="W187" i="9"/>
  <c r="AC200" i="9"/>
  <c r="AD200" i="9" s="1"/>
  <c r="AA200" i="9"/>
  <c r="AF189" i="9"/>
  <c r="BB189" i="9" s="1"/>
  <c r="BC189" i="9" s="1"/>
  <c r="BD189" i="9" s="1"/>
  <c r="AH189" i="9"/>
  <c r="AJ189" i="9" s="1"/>
  <c r="AI189" i="9"/>
  <c r="AF186" i="9"/>
  <c r="BB186" i="9" s="1"/>
  <c r="BC186" i="9" s="1"/>
  <c r="BD186" i="9" s="1"/>
  <c r="AH186" i="9"/>
  <c r="AJ186" i="9" s="1"/>
  <c r="AI186" i="9"/>
  <c r="AF172" i="9"/>
  <c r="BB172" i="9" s="1"/>
  <c r="BC172" i="9" s="1"/>
  <c r="BD172" i="9" s="1"/>
  <c r="AH172" i="9"/>
  <c r="AJ172" i="9" s="1"/>
  <c r="AI172" i="9"/>
  <c r="AF165" i="9"/>
  <c r="BB165" i="9" s="1"/>
  <c r="BC165" i="9" s="1"/>
  <c r="BD165" i="9" s="1"/>
  <c r="AH165" i="9"/>
  <c r="AJ165" i="9" s="1"/>
  <c r="AI165" i="9"/>
  <c r="AF193" i="9"/>
  <c r="BB193" i="9" s="1"/>
  <c r="BC193" i="9" s="1"/>
  <c r="BD193" i="9" s="1"/>
  <c r="AH193" i="9"/>
  <c r="AJ193" i="9" s="1"/>
  <c r="AI193" i="9"/>
  <c r="AF150" i="9"/>
  <c r="BB150" i="9" s="1"/>
  <c r="BC150" i="9" s="1"/>
  <c r="BD150" i="9" s="1"/>
  <c r="AH150" i="9"/>
  <c r="AJ150" i="9" s="1"/>
  <c r="AI150" i="9"/>
  <c r="AF145" i="9"/>
  <c r="BB145" i="9" s="1"/>
  <c r="BC145" i="9" s="1"/>
  <c r="BD145" i="9" s="1"/>
  <c r="AH145" i="9"/>
  <c r="AJ145" i="9" s="1"/>
  <c r="AI145" i="9"/>
  <c r="AF163" i="9"/>
  <c r="BB163" i="9" s="1"/>
  <c r="BC163" i="9" s="1"/>
  <c r="BD163" i="9" s="1"/>
  <c r="AH163" i="9"/>
  <c r="AJ163" i="9" s="1"/>
  <c r="AI163" i="9"/>
  <c r="AF85" i="9"/>
  <c r="BB85" i="9" s="1"/>
  <c r="BC85" i="9" s="1"/>
  <c r="BD85" i="9" s="1"/>
  <c r="AH85" i="9"/>
  <c r="AJ85" i="9" s="1"/>
  <c r="AI85" i="9"/>
  <c r="AF23" i="9"/>
  <c r="BB23" i="9" s="1"/>
  <c r="BC23" i="9" s="1"/>
  <c r="BD23" i="9" s="1"/>
  <c r="AH23" i="9"/>
  <c r="AJ23" i="9" s="1"/>
  <c r="AI23" i="9"/>
  <c r="AF62" i="9"/>
  <c r="BB62" i="9" s="1"/>
  <c r="BC62" i="9" s="1"/>
  <c r="BD62" i="9" s="1"/>
  <c r="AH62" i="9"/>
  <c r="AJ62" i="9" s="1"/>
  <c r="AI62" i="9"/>
  <c r="AF116" i="9"/>
  <c r="BB116" i="9" s="1"/>
  <c r="BC116" i="9" s="1"/>
  <c r="BD116" i="9" s="1"/>
  <c r="AH116" i="9"/>
  <c r="AJ116" i="9" s="1"/>
  <c r="AI116" i="9"/>
  <c r="AF52" i="9"/>
  <c r="BB52" i="9" s="1"/>
  <c r="BC52" i="9" s="1"/>
  <c r="BD52" i="9" s="1"/>
  <c r="AH52" i="9"/>
  <c r="AJ52" i="9" s="1"/>
  <c r="AI52" i="9"/>
  <c r="AF106" i="9"/>
  <c r="BB106" i="9" s="1"/>
  <c r="BC106" i="9" s="1"/>
  <c r="BD106" i="9" s="1"/>
  <c r="AH106" i="9"/>
  <c r="AJ106" i="9" s="1"/>
  <c r="AI106" i="9"/>
  <c r="AF42" i="9"/>
  <c r="BB42" i="9" s="1"/>
  <c r="BC42" i="9" s="1"/>
  <c r="BD42" i="9" s="1"/>
  <c r="AH42" i="9"/>
  <c r="AJ42" i="9" s="1"/>
  <c r="AI42" i="9"/>
  <c r="AF112" i="9"/>
  <c r="BB112" i="9" s="1"/>
  <c r="BC112" i="9" s="1"/>
  <c r="BD112" i="9" s="1"/>
  <c r="AH112" i="9"/>
  <c r="AJ112" i="9" s="1"/>
  <c r="AI112" i="9"/>
  <c r="AF48" i="9"/>
  <c r="BB48" i="9" s="1"/>
  <c r="BC48" i="9" s="1"/>
  <c r="BD48" i="9" s="1"/>
  <c r="AH48" i="9"/>
  <c r="AJ48" i="9" s="1"/>
  <c r="AI48" i="9"/>
  <c r="AF144" i="9"/>
  <c r="BB144" i="9" s="1"/>
  <c r="BC144" i="9" s="1"/>
  <c r="BD144" i="9" s="1"/>
  <c r="AH144" i="9"/>
  <c r="AJ144" i="9" s="1"/>
  <c r="AI144" i="9"/>
  <c r="AF86" i="9"/>
  <c r="BB86" i="9" s="1"/>
  <c r="BC86" i="9" s="1"/>
  <c r="BD86" i="9" s="1"/>
  <c r="AH86" i="9"/>
  <c r="AJ86" i="9" s="1"/>
  <c r="AI86" i="9"/>
  <c r="AF6" i="9"/>
  <c r="AH6" i="9"/>
  <c r="AI6" i="9"/>
  <c r="AF121" i="9"/>
  <c r="BB121" i="9" s="1"/>
  <c r="BC121" i="9" s="1"/>
  <c r="BD121" i="9" s="1"/>
  <c r="AH121" i="9"/>
  <c r="AJ121" i="9" s="1"/>
  <c r="AI121" i="9"/>
  <c r="AF57" i="9"/>
  <c r="BB57" i="9" s="1"/>
  <c r="BC57" i="9" s="1"/>
  <c r="BD57" i="9" s="1"/>
  <c r="AH57" i="9"/>
  <c r="AJ57" i="9" s="1"/>
  <c r="AI57" i="9"/>
  <c r="AF127" i="9"/>
  <c r="BB127" i="9" s="1"/>
  <c r="BC127" i="9" s="1"/>
  <c r="BD127" i="9" s="1"/>
  <c r="AH127" i="9"/>
  <c r="AJ127" i="9" s="1"/>
  <c r="AI127" i="9"/>
  <c r="AF63" i="9"/>
  <c r="BB63" i="9" s="1"/>
  <c r="BC63" i="9" s="1"/>
  <c r="BD63" i="9" s="1"/>
  <c r="AH63" i="9"/>
  <c r="AJ63" i="9" s="1"/>
  <c r="AI63" i="9"/>
  <c r="AF4" i="9"/>
  <c r="AH4" i="9"/>
  <c r="AI4" i="9"/>
  <c r="CJ20" i="2"/>
  <c r="CI20" i="2"/>
  <c r="CI120" i="2" s="1"/>
  <c r="T125" i="1" s="1"/>
  <c r="K28" i="1"/>
  <c r="K29" i="1"/>
  <c r="K30" i="1"/>
  <c r="CK20" i="2"/>
  <c r="AP56" i="2"/>
  <c r="AP24" i="2"/>
  <c r="AP95" i="2"/>
  <c r="AP63" i="2"/>
  <c r="AP31" i="2"/>
  <c r="AP98" i="2"/>
  <c r="AP66" i="2"/>
  <c r="AP34" i="2"/>
  <c r="AP101" i="2"/>
  <c r="AP69" i="2"/>
  <c r="AP37" i="2"/>
  <c r="X15" i="9"/>
  <c r="W15" i="9"/>
  <c r="AC22" i="9"/>
  <c r="AD22" i="9" s="1"/>
  <c r="AA22" i="9"/>
  <c r="W11" i="9"/>
  <c r="X11" i="9"/>
  <c r="X6" i="9"/>
  <c r="W6" i="9"/>
  <c r="AC36" i="9"/>
  <c r="AD36" i="9" s="1"/>
  <c r="AA36" i="9"/>
  <c r="AC52" i="9"/>
  <c r="AD52" i="9" s="1"/>
  <c r="AA52" i="9"/>
  <c r="AC68" i="9"/>
  <c r="AD68" i="9" s="1"/>
  <c r="AA68" i="9"/>
  <c r="AC84" i="9"/>
  <c r="AD84" i="9" s="1"/>
  <c r="AA84" i="9"/>
  <c r="AC198" i="9"/>
  <c r="AD198" i="9" s="1"/>
  <c r="AA198" i="9"/>
  <c r="X26" i="9"/>
  <c r="W26" i="9"/>
  <c r="X42" i="9"/>
  <c r="W42" i="9"/>
  <c r="X58" i="9"/>
  <c r="W58" i="9"/>
  <c r="X74" i="9"/>
  <c r="W74" i="9"/>
  <c r="X90" i="9"/>
  <c r="W90" i="9"/>
  <c r="X104" i="9"/>
  <c r="W104" i="9"/>
  <c r="X120" i="9"/>
  <c r="W120" i="9"/>
  <c r="X136" i="9"/>
  <c r="W136" i="9"/>
  <c r="W152" i="9"/>
  <c r="X152" i="9"/>
  <c r="W168" i="9"/>
  <c r="X168" i="9"/>
  <c r="W184" i="9"/>
  <c r="X184" i="9"/>
  <c r="X41" i="9"/>
  <c r="W41" i="9"/>
  <c r="X57" i="9"/>
  <c r="W57" i="9"/>
  <c r="X73" i="9"/>
  <c r="W73" i="9"/>
  <c r="X89" i="9"/>
  <c r="W89" i="9"/>
  <c r="AC29" i="9"/>
  <c r="AD29" i="9" s="1"/>
  <c r="AA29" i="9"/>
  <c r="AC45" i="9"/>
  <c r="AD45" i="9" s="1"/>
  <c r="AA45" i="9"/>
  <c r="AC61" i="9"/>
  <c r="AD61" i="9" s="1"/>
  <c r="AA61" i="9"/>
  <c r="AC77" i="9"/>
  <c r="AD77" i="9" s="1"/>
  <c r="AA77" i="9"/>
  <c r="AC93" i="9"/>
  <c r="AD93" i="9" s="1"/>
  <c r="AA93" i="9"/>
  <c r="X109" i="9"/>
  <c r="W109" i="9"/>
  <c r="X125" i="9"/>
  <c r="W125" i="9"/>
  <c r="X141" i="9"/>
  <c r="W141" i="9"/>
  <c r="X157" i="9"/>
  <c r="W157" i="9"/>
  <c r="X173" i="9"/>
  <c r="W173" i="9"/>
  <c r="X189" i="9"/>
  <c r="W189" i="9"/>
  <c r="AF181" i="9"/>
  <c r="BB181" i="9" s="1"/>
  <c r="BC181" i="9" s="1"/>
  <c r="BD181" i="9" s="1"/>
  <c r="AH181" i="9"/>
  <c r="AJ181" i="9" s="1"/>
  <c r="AI181" i="9"/>
  <c r="AF178" i="9"/>
  <c r="BB178" i="9" s="1"/>
  <c r="BC178" i="9" s="1"/>
  <c r="BD178" i="9" s="1"/>
  <c r="AH178" i="9"/>
  <c r="AJ178" i="9" s="1"/>
  <c r="AI178" i="9"/>
  <c r="AF169" i="9"/>
  <c r="BB169" i="9" s="1"/>
  <c r="BC169" i="9" s="1"/>
  <c r="BD169" i="9" s="1"/>
  <c r="AH169" i="9"/>
  <c r="AJ169" i="9" s="1"/>
  <c r="AI169" i="9"/>
  <c r="AF147" i="9"/>
  <c r="BB147" i="9" s="1"/>
  <c r="BC147" i="9" s="1"/>
  <c r="BD147" i="9" s="1"/>
  <c r="AH147" i="9"/>
  <c r="AJ147" i="9" s="1"/>
  <c r="AI147" i="9"/>
  <c r="AF185" i="9"/>
  <c r="BB185" i="9" s="1"/>
  <c r="BC185" i="9" s="1"/>
  <c r="BD185" i="9" s="1"/>
  <c r="AH185" i="9"/>
  <c r="AJ185" i="9" s="1"/>
  <c r="AI185" i="9"/>
  <c r="AF136" i="9"/>
  <c r="BB136" i="9" s="1"/>
  <c r="BC136" i="9" s="1"/>
  <c r="BD136" i="9" s="1"/>
  <c r="AH136" i="9"/>
  <c r="AJ136" i="9" s="1"/>
  <c r="AI136" i="9"/>
  <c r="AF154" i="9"/>
  <c r="BB154" i="9" s="1"/>
  <c r="BC154" i="9" s="1"/>
  <c r="BD154" i="9" s="1"/>
  <c r="AH154" i="9"/>
  <c r="AJ154" i="9" s="1"/>
  <c r="AI154" i="9"/>
  <c r="AF72" i="9"/>
  <c r="BB72" i="9" s="1"/>
  <c r="BC72" i="9" s="1"/>
  <c r="BD72" i="9" s="1"/>
  <c r="AH72" i="9"/>
  <c r="AJ72" i="9" s="1"/>
  <c r="AI72" i="9"/>
  <c r="AF19" i="9"/>
  <c r="BB19" i="9" s="1"/>
  <c r="BC19" i="9" s="1"/>
  <c r="BD19" i="9" s="1"/>
  <c r="AH19" i="9"/>
  <c r="AJ19" i="9" s="1"/>
  <c r="AI19" i="9"/>
  <c r="AF59" i="9"/>
  <c r="BB59" i="9" s="1"/>
  <c r="BC59" i="9" s="1"/>
  <c r="BD59" i="9" s="1"/>
  <c r="AH59" i="9"/>
  <c r="AJ59" i="9" s="1"/>
  <c r="AI59" i="9"/>
  <c r="AF113" i="9"/>
  <c r="BB113" i="9" s="1"/>
  <c r="BC113" i="9" s="1"/>
  <c r="BD113" i="9" s="1"/>
  <c r="AH113" i="9"/>
  <c r="AJ113" i="9" s="1"/>
  <c r="AI113" i="9"/>
  <c r="AF49" i="9"/>
  <c r="BB49" i="9" s="1"/>
  <c r="BC49" i="9" s="1"/>
  <c r="BD49" i="9" s="1"/>
  <c r="AH49" i="9"/>
  <c r="AJ49" i="9" s="1"/>
  <c r="AI49" i="9"/>
  <c r="AF103" i="9"/>
  <c r="BB103" i="9" s="1"/>
  <c r="BC103" i="9" s="1"/>
  <c r="BD103" i="9" s="1"/>
  <c r="AH103" i="9"/>
  <c r="AJ103" i="9" s="1"/>
  <c r="AI103" i="9"/>
  <c r="AF39" i="9"/>
  <c r="BB39" i="9" s="1"/>
  <c r="BC39" i="9" s="1"/>
  <c r="BD39" i="9" s="1"/>
  <c r="AH39" i="9"/>
  <c r="AJ39" i="9" s="1"/>
  <c r="AI39" i="9"/>
  <c r="AF109" i="9"/>
  <c r="BB109" i="9" s="1"/>
  <c r="BC109" i="9" s="1"/>
  <c r="BD109" i="9" s="1"/>
  <c r="AH109" i="9"/>
  <c r="AJ109" i="9" s="1"/>
  <c r="AI109" i="9"/>
  <c r="AF45" i="9"/>
  <c r="BB45" i="9" s="1"/>
  <c r="BC45" i="9" s="1"/>
  <c r="BD45" i="9" s="1"/>
  <c r="AH45" i="9"/>
  <c r="AJ45" i="9" s="1"/>
  <c r="AI45" i="9"/>
  <c r="AF137" i="9"/>
  <c r="BB137" i="9" s="1"/>
  <c r="BC137" i="9" s="1"/>
  <c r="BD137" i="9" s="1"/>
  <c r="AH137" i="9"/>
  <c r="AJ137" i="9" s="1"/>
  <c r="AI137" i="9"/>
  <c r="AF83" i="9"/>
  <c r="BB83" i="9" s="1"/>
  <c r="BC83" i="9" s="1"/>
  <c r="BD83" i="9" s="1"/>
  <c r="AH83" i="9"/>
  <c r="AJ83" i="9" s="1"/>
  <c r="AI83" i="9"/>
  <c r="AF166" i="9"/>
  <c r="BB166" i="9" s="1"/>
  <c r="BC166" i="9" s="1"/>
  <c r="BD166" i="9" s="1"/>
  <c r="AH166" i="9"/>
  <c r="AJ166" i="9" s="1"/>
  <c r="AI166" i="9"/>
  <c r="AF108" i="9"/>
  <c r="BB108" i="9" s="1"/>
  <c r="BC108" i="9" s="1"/>
  <c r="BD108" i="9" s="1"/>
  <c r="AH108" i="9"/>
  <c r="AJ108" i="9" s="1"/>
  <c r="AI108" i="9"/>
  <c r="AF44" i="9"/>
  <c r="BB44" i="9" s="1"/>
  <c r="BC44" i="9" s="1"/>
  <c r="BD44" i="9" s="1"/>
  <c r="AH44" i="9"/>
  <c r="AJ44" i="9" s="1"/>
  <c r="AI44" i="9"/>
  <c r="AF114" i="9"/>
  <c r="BB114" i="9" s="1"/>
  <c r="BC114" i="9" s="1"/>
  <c r="BD114" i="9" s="1"/>
  <c r="AH114" i="9"/>
  <c r="AJ114" i="9" s="1"/>
  <c r="AI114" i="9"/>
  <c r="AF50" i="9"/>
  <c r="BB50" i="9" s="1"/>
  <c r="BC50" i="9" s="1"/>
  <c r="BD50" i="9" s="1"/>
  <c r="AH50" i="9"/>
  <c r="AJ50" i="9" s="1"/>
  <c r="AI50" i="9"/>
  <c r="AF28" i="9"/>
  <c r="BB28" i="9" s="1"/>
  <c r="BC28" i="9" s="1"/>
  <c r="BD28" i="9" s="1"/>
  <c r="AH28" i="9"/>
  <c r="AJ28" i="9" s="1"/>
  <c r="AI28" i="9"/>
  <c r="N15" i="9"/>
  <c r="AC9" i="9" l="1"/>
  <c r="AD9" i="9" s="1"/>
  <c r="AA9" i="9"/>
  <c r="W14" i="9"/>
  <c r="X14" i="9"/>
  <c r="Z14" i="9"/>
  <c r="BB4" i="9"/>
  <c r="BC4" i="9" s="1"/>
  <c r="BD4" i="9" s="1"/>
  <c r="AH13" i="9"/>
  <c r="AJ13" i="9" s="1"/>
  <c r="AC3" i="9"/>
  <c r="AD3" i="9" s="1"/>
  <c r="V10" i="9"/>
  <c r="Z1" i="9"/>
  <c r="V1" i="9"/>
  <c r="AC12" i="9"/>
  <c r="AD12" i="9" s="1"/>
  <c r="AA15" i="9"/>
  <c r="Z8" i="9"/>
  <c r="AI7" i="9"/>
  <c r="AI2" i="9"/>
  <c r="AI16" i="9"/>
  <c r="AD10" i="9"/>
  <c r="V12" i="9"/>
  <c r="X12" i="9" s="1"/>
  <c r="AH2" i="9"/>
  <c r="V9" i="9"/>
  <c r="V4" i="9"/>
  <c r="Z5" i="9"/>
  <c r="AA2" i="9"/>
  <c r="AC2" i="9"/>
  <c r="AD2" i="9" s="1"/>
  <c r="V2" i="9"/>
  <c r="W12" i="9"/>
  <c r="X3" i="9"/>
  <c r="W3" i="9"/>
  <c r="AP33" i="2"/>
  <c r="AP30" i="2"/>
  <c r="AP94" i="2"/>
  <c r="AP27" i="2"/>
  <c r="AC13" i="9"/>
  <c r="AD13" i="9" s="1"/>
  <c r="AA13" i="9"/>
  <c r="X7" i="9"/>
  <c r="W7" i="9"/>
  <c r="AJ3" i="9"/>
  <c r="AM3" i="9" s="1"/>
  <c r="AJ4" i="9"/>
  <c r="BB6" i="9"/>
  <c r="BC6" i="9" s="1"/>
  <c r="BD6" i="9" s="1"/>
  <c r="AM166" i="9"/>
  <c r="AN166" i="9"/>
  <c r="AW166" i="9" s="1" a="1"/>
  <c r="AW166" i="9" s="1"/>
  <c r="AL166" i="9"/>
  <c r="AK166" i="9"/>
  <c r="AM113" i="9"/>
  <c r="AN113" i="9"/>
  <c r="AW113" i="9" s="1" a="1"/>
  <c r="AW113" i="9" s="1"/>
  <c r="AL113" i="9"/>
  <c r="AK113" i="9"/>
  <c r="AM169" i="9"/>
  <c r="AN169" i="9"/>
  <c r="AW169" i="9" s="1" a="1"/>
  <c r="AW169" i="9" s="1"/>
  <c r="AL169" i="9"/>
  <c r="AK169" i="9"/>
  <c r="AM127" i="9"/>
  <c r="AN127" i="9"/>
  <c r="AW127" i="9" s="1" a="1"/>
  <c r="AW127" i="9" s="1"/>
  <c r="AL127" i="9"/>
  <c r="AK127" i="9"/>
  <c r="AM42" i="9"/>
  <c r="AN42" i="9"/>
  <c r="AW42" i="9" s="1" a="1"/>
  <c r="AW42" i="9" s="1"/>
  <c r="AK42" i="9"/>
  <c r="AL42" i="9"/>
  <c r="AM145" i="9"/>
  <c r="AN145" i="9"/>
  <c r="AW145" i="9" s="1" a="1"/>
  <c r="AW145" i="9" s="1"/>
  <c r="AL145" i="9"/>
  <c r="AK145" i="9"/>
  <c r="AJ12" i="9"/>
  <c r="AM61" i="9"/>
  <c r="AN61" i="9"/>
  <c r="AW61" i="9" s="1" a="1"/>
  <c r="AW61" i="9" s="1"/>
  <c r="AL61" i="9"/>
  <c r="AK61" i="9"/>
  <c r="AM88" i="9"/>
  <c r="AN88" i="9"/>
  <c r="AW88" i="9" s="1" a="1"/>
  <c r="AW88" i="9" s="1"/>
  <c r="AK88" i="9"/>
  <c r="AL88" i="9"/>
  <c r="AM102" i="9"/>
  <c r="AN102" i="9"/>
  <c r="AW102" i="9" s="1" a="1"/>
  <c r="AW102" i="9" s="1"/>
  <c r="AK102" i="9"/>
  <c r="AL102" i="9"/>
  <c r="AM78" i="9"/>
  <c r="AN78" i="9"/>
  <c r="AW78" i="9" s="1" a="1"/>
  <c r="AW78" i="9" s="1"/>
  <c r="AK78" i="9"/>
  <c r="AL78" i="9"/>
  <c r="AM20" i="9"/>
  <c r="AN20" i="9"/>
  <c r="AW20" i="9" s="1" a="1"/>
  <c r="AW20" i="9" s="1"/>
  <c r="AL20" i="9"/>
  <c r="AK20" i="9"/>
  <c r="AM21" i="9"/>
  <c r="AN21" i="9"/>
  <c r="AW21" i="9" s="1" a="1"/>
  <c r="AW21" i="9" s="1"/>
  <c r="AL21" i="9"/>
  <c r="AK21" i="9"/>
  <c r="AM40" i="9"/>
  <c r="AN40" i="9"/>
  <c r="AW40" i="9" s="1" a="1"/>
  <c r="AW40" i="9" s="1"/>
  <c r="AK40" i="9"/>
  <c r="AL40" i="9"/>
  <c r="AM22" i="9"/>
  <c r="AN22" i="9"/>
  <c r="AW22" i="9" s="1" a="1"/>
  <c r="AW22" i="9" s="1"/>
  <c r="AK22" i="9"/>
  <c r="AL22" i="9"/>
  <c r="AM25" i="9"/>
  <c r="AN25" i="9"/>
  <c r="AW25" i="9" s="1" a="1"/>
  <c r="AW25" i="9" s="1"/>
  <c r="AL25" i="9"/>
  <c r="AK25" i="9"/>
  <c r="AM53" i="9"/>
  <c r="AN53" i="9"/>
  <c r="AW53" i="9" s="1" a="1"/>
  <c r="AW53" i="9" s="1"/>
  <c r="AL53" i="9"/>
  <c r="AK53" i="9"/>
  <c r="AM162" i="9"/>
  <c r="AN162" i="9"/>
  <c r="AW162" i="9" s="1" a="1"/>
  <c r="AW162" i="9" s="1"/>
  <c r="AL162" i="9"/>
  <c r="AK162" i="9"/>
  <c r="AM97" i="9"/>
  <c r="AN97" i="9"/>
  <c r="AW97" i="9" s="1" a="1"/>
  <c r="AW97" i="9" s="1"/>
  <c r="AL97" i="9"/>
  <c r="AK97" i="9"/>
  <c r="AM152" i="9"/>
  <c r="AN152" i="9"/>
  <c r="AW152" i="9" s="1" a="1"/>
  <c r="AW152" i="9" s="1"/>
  <c r="AL152" i="9"/>
  <c r="AK152" i="9"/>
  <c r="AM70" i="9"/>
  <c r="AN70" i="9"/>
  <c r="AW70" i="9" s="1" a="1"/>
  <c r="AW70" i="9" s="1"/>
  <c r="AK70" i="9"/>
  <c r="AL70" i="9"/>
  <c r="AM46" i="9"/>
  <c r="AN46" i="9"/>
  <c r="AW46" i="9" s="1" a="1"/>
  <c r="AW46" i="9" s="1"/>
  <c r="AK46" i="9"/>
  <c r="AL46" i="9"/>
  <c r="AM138" i="9"/>
  <c r="AN138" i="9"/>
  <c r="AW138" i="9" s="1" a="1"/>
  <c r="AW138" i="9" s="1"/>
  <c r="AL138" i="9"/>
  <c r="AK138" i="9"/>
  <c r="AM28" i="9"/>
  <c r="AN28" i="9"/>
  <c r="AW28" i="9" s="1" a="1"/>
  <c r="AW28" i="9" s="1"/>
  <c r="AK28" i="9"/>
  <c r="AL28" i="9"/>
  <c r="AM45" i="9"/>
  <c r="AN45" i="9"/>
  <c r="AW45" i="9" s="1" a="1"/>
  <c r="AW45" i="9" s="1"/>
  <c r="AL45" i="9"/>
  <c r="AK45" i="9"/>
  <c r="AM72" i="9"/>
  <c r="AN72" i="9"/>
  <c r="AW72" i="9" s="1" a="1"/>
  <c r="AW72" i="9" s="1"/>
  <c r="AK72" i="9"/>
  <c r="AL72" i="9"/>
  <c r="AJ6" i="9"/>
  <c r="AM116" i="9"/>
  <c r="AN116" i="9"/>
  <c r="AW116" i="9" s="1" a="1"/>
  <c r="AW116" i="9" s="1"/>
  <c r="AL116" i="9"/>
  <c r="AK116" i="9"/>
  <c r="AM165" i="9"/>
  <c r="AN165" i="9"/>
  <c r="AW165" i="9" s="1" a="1"/>
  <c r="AW165" i="9" s="1"/>
  <c r="AL165" i="9"/>
  <c r="AK165" i="9"/>
  <c r="BB12" i="9"/>
  <c r="BC12" i="9" s="1"/>
  <c r="BD12" i="9" s="1"/>
  <c r="AM60" i="9"/>
  <c r="AN60" i="9"/>
  <c r="AW60" i="9" s="1" a="1"/>
  <c r="AW60" i="9" s="1"/>
  <c r="AK60" i="9"/>
  <c r="AL60" i="9"/>
  <c r="AM119" i="9"/>
  <c r="AN119" i="9"/>
  <c r="AW119" i="9" s="1" a="1"/>
  <c r="AW119" i="9" s="1"/>
  <c r="AL119" i="9"/>
  <c r="AK119" i="9"/>
  <c r="AM159" i="9"/>
  <c r="AN159" i="9"/>
  <c r="AW159" i="9" s="1" a="1"/>
  <c r="AW159" i="9" s="1"/>
  <c r="AK159" i="9"/>
  <c r="AL159" i="9"/>
  <c r="AM79" i="9"/>
  <c r="AN79" i="9"/>
  <c r="AW79" i="9" s="1" a="1"/>
  <c r="AW79" i="9" s="1"/>
  <c r="AL79" i="9"/>
  <c r="AK79" i="9"/>
  <c r="AM128" i="9"/>
  <c r="AN128" i="9"/>
  <c r="AW128" i="9" s="1" a="1"/>
  <c r="AW128" i="9" s="1"/>
  <c r="AK128" i="9"/>
  <c r="AL128" i="9"/>
  <c r="AM170" i="9"/>
  <c r="AN170" i="9"/>
  <c r="AW170" i="9" s="1" a="1"/>
  <c r="AW170" i="9" s="1"/>
  <c r="AL170" i="9"/>
  <c r="AK170" i="9"/>
  <c r="DE23" i="2"/>
  <c r="DF22" i="2"/>
  <c r="DG22" i="2"/>
  <c r="AJ7" i="9"/>
  <c r="AM148" i="9"/>
  <c r="AN148" i="9"/>
  <c r="AW148" i="9" s="1" a="1"/>
  <c r="AW148" i="9" s="1"/>
  <c r="AL148" i="9"/>
  <c r="AK148" i="9"/>
  <c r="AM71" i="9"/>
  <c r="AN71" i="9"/>
  <c r="AW71" i="9" s="1" a="1"/>
  <c r="AW71" i="9" s="1"/>
  <c r="AL71" i="9"/>
  <c r="AK71" i="9"/>
  <c r="AM195" i="9"/>
  <c r="AN195" i="9"/>
  <c r="AW195" i="9" s="1" a="1"/>
  <c r="AW195" i="9" s="1"/>
  <c r="AL195" i="9"/>
  <c r="AK195" i="9"/>
  <c r="AM157" i="9"/>
  <c r="AN157" i="9"/>
  <c r="AW157" i="9" s="1" a="1"/>
  <c r="AW157" i="9" s="1"/>
  <c r="AL157" i="9"/>
  <c r="AK157" i="9"/>
  <c r="AM74" i="9"/>
  <c r="AN74" i="9"/>
  <c r="AW74" i="9" s="1" a="1"/>
  <c r="AW74" i="9" s="1"/>
  <c r="AK74" i="9"/>
  <c r="AL74" i="9"/>
  <c r="AM182" i="9"/>
  <c r="AN182" i="9"/>
  <c r="AW182" i="9" s="1" a="1"/>
  <c r="AW182" i="9" s="1"/>
  <c r="AL182" i="9"/>
  <c r="AK182" i="9"/>
  <c r="AM24" i="9"/>
  <c r="AN24" i="9"/>
  <c r="AW24" i="9" s="1" a="1"/>
  <c r="AW24" i="9" s="1"/>
  <c r="AK24" i="9"/>
  <c r="AL24" i="9"/>
  <c r="AM29" i="9"/>
  <c r="AN29" i="9"/>
  <c r="AW29" i="9" s="1" a="1"/>
  <c r="AW29" i="9" s="1"/>
  <c r="AL29" i="9"/>
  <c r="AK29" i="9"/>
  <c r="AM56" i="9"/>
  <c r="AN56" i="9"/>
  <c r="AW56" i="9" s="1" a="1"/>
  <c r="AW56" i="9" s="1"/>
  <c r="AK56" i="9"/>
  <c r="AL56" i="9"/>
  <c r="AM47" i="9"/>
  <c r="AN47" i="9"/>
  <c r="AW47" i="9" s="1" a="1"/>
  <c r="AW47" i="9" s="1"/>
  <c r="AL47" i="9"/>
  <c r="AK47" i="9"/>
  <c r="AM96" i="9"/>
  <c r="AN96" i="9"/>
  <c r="AW96" i="9" s="1" a="1"/>
  <c r="AW96" i="9" s="1"/>
  <c r="AK96" i="9"/>
  <c r="AL96" i="9"/>
  <c r="AM123" i="9"/>
  <c r="AN123" i="9"/>
  <c r="AW123" i="9" s="1" a="1"/>
  <c r="AW123" i="9" s="1"/>
  <c r="AK123" i="9"/>
  <c r="AL123" i="9"/>
  <c r="AM173" i="9"/>
  <c r="AN173" i="9"/>
  <c r="AW173" i="9" s="1" a="1"/>
  <c r="AW173" i="9" s="1"/>
  <c r="AL173" i="9"/>
  <c r="AK173" i="9"/>
  <c r="AM44" i="9"/>
  <c r="AN44" i="9"/>
  <c r="AW44" i="9" s="1" a="1"/>
  <c r="AW44" i="9" s="1"/>
  <c r="AK44" i="9"/>
  <c r="AL44" i="9"/>
  <c r="AM103" i="9"/>
  <c r="AN103" i="9"/>
  <c r="AW103" i="9" s="1" a="1"/>
  <c r="AW103" i="9" s="1"/>
  <c r="AL103" i="9"/>
  <c r="AK103" i="9"/>
  <c r="AM185" i="9"/>
  <c r="AN185" i="9"/>
  <c r="AW185" i="9" s="1" a="1"/>
  <c r="AW185" i="9" s="1"/>
  <c r="AL185" i="9"/>
  <c r="AK185" i="9"/>
  <c r="AM4" i="9"/>
  <c r="AN4" i="9"/>
  <c r="AW4" i="9" s="1" a="1"/>
  <c r="AW4" i="9" s="1"/>
  <c r="AL4" i="9"/>
  <c r="AK4" i="9"/>
  <c r="AM48" i="9"/>
  <c r="AN48" i="9"/>
  <c r="AW48" i="9" s="1" a="1"/>
  <c r="AW48" i="9" s="1"/>
  <c r="AK48" i="9"/>
  <c r="AL48" i="9"/>
  <c r="AM85" i="9"/>
  <c r="AN85" i="9"/>
  <c r="AW85" i="9" s="1" a="1"/>
  <c r="AW85" i="9" s="1"/>
  <c r="AL85" i="9"/>
  <c r="AK85" i="9"/>
  <c r="AM189" i="9"/>
  <c r="AN189" i="9"/>
  <c r="AW189" i="9" s="1" a="1"/>
  <c r="AW189" i="9" s="1"/>
  <c r="AL189" i="9"/>
  <c r="AK189" i="9"/>
  <c r="AM99" i="9"/>
  <c r="AN99" i="9"/>
  <c r="AW99" i="9" s="1" a="1"/>
  <c r="AW99" i="9" s="1"/>
  <c r="AL99" i="9"/>
  <c r="AK99" i="9"/>
  <c r="AM75" i="9"/>
  <c r="AN75" i="9"/>
  <c r="AW75" i="9" s="1" a="1"/>
  <c r="AW75" i="9" s="1"/>
  <c r="AL75" i="9"/>
  <c r="AK75" i="9"/>
  <c r="AM194" i="9"/>
  <c r="AN194" i="9"/>
  <c r="AW194" i="9" s="1" a="1"/>
  <c r="AW194" i="9" s="1"/>
  <c r="AK194" i="9"/>
  <c r="AL194" i="9"/>
  <c r="AM139" i="9"/>
  <c r="AN139" i="9"/>
  <c r="AW139" i="9" s="1" a="1"/>
  <c r="AW139" i="9" s="1"/>
  <c r="AL139" i="9"/>
  <c r="AK139" i="9"/>
  <c r="AM68" i="9"/>
  <c r="AN68" i="9"/>
  <c r="AW68" i="9" s="1" a="1"/>
  <c r="AW68" i="9" s="1"/>
  <c r="AK68" i="9"/>
  <c r="AL68" i="9"/>
  <c r="AM188" i="9"/>
  <c r="AN188" i="9"/>
  <c r="AW188" i="9" s="1" a="1"/>
  <c r="AW188" i="9" s="1"/>
  <c r="AL188" i="9"/>
  <c r="AK188" i="9"/>
  <c r="BB7" i="9"/>
  <c r="BC7" i="9" s="1"/>
  <c r="BD7" i="9" s="1"/>
  <c r="AM51" i="9"/>
  <c r="AN51" i="9"/>
  <c r="AW51" i="9" s="1" a="1"/>
  <c r="AW51" i="9" s="1"/>
  <c r="AL51" i="9"/>
  <c r="AK51" i="9"/>
  <c r="AJ14" i="9"/>
  <c r="AM191" i="9"/>
  <c r="AN191" i="9"/>
  <c r="AW191" i="9" s="1" a="1"/>
  <c r="AW191" i="9" s="1"/>
  <c r="AK191" i="9"/>
  <c r="AL191" i="9"/>
  <c r="AM54" i="9"/>
  <c r="AN54" i="9"/>
  <c r="AW54" i="9" s="1" a="1"/>
  <c r="AW54" i="9" s="1"/>
  <c r="AK54" i="9"/>
  <c r="AL54" i="9"/>
  <c r="AM30" i="9"/>
  <c r="AN30" i="9"/>
  <c r="AW30" i="9" s="1" a="1"/>
  <c r="AW30" i="9" s="1"/>
  <c r="AK30" i="9"/>
  <c r="AL30" i="9"/>
  <c r="AM140" i="9"/>
  <c r="AN140" i="9"/>
  <c r="AW140" i="9" s="1" a="1"/>
  <c r="AW140" i="9" s="1"/>
  <c r="AL140" i="9"/>
  <c r="AK140" i="9"/>
  <c r="AJ9" i="9"/>
  <c r="AM87" i="9"/>
  <c r="AN87" i="9"/>
  <c r="AW87" i="9" s="1" a="1"/>
  <c r="AW87" i="9" s="1"/>
  <c r="AL87" i="9"/>
  <c r="AK87" i="9"/>
  <c r="AM190" i="9"/>
  <c r="AN190" i="9"/>
  <c r="AW190" i="9" s="1" a="1"/>
  <c r="AW190" i="9" s="1"/>
  <c r="AL190" i="9"/>
  <c r="AK190" i="9"/>
  <c r="AM105" i="9"/>
  <c r="AN105" i="9"/>
  <c r="AW105" i="9" s="1" a="1"/>
  <c r="AW105" i="9" s="1"/>
  <c r="AL105" i="9"/>
  <c r="AK105" i="9"/>
  <c r="AM36" i="9"/>
  <c r="AN36" i="9"/>
  <c r="AW36" i="9" s="1" a="1"/>
  <c r="AW36" i="9" s="1"/>
  <c r="AK36" i="9"/>
  <c r="AL36" i="9"/>
  <c r="AM198" i="9"/>
  <c r="AN198" i="9"/>
  <c r="AW198" i="9" s="1" a="1"/>
  <c r="AW198" i="9" s="1"/>
  <c r="AL198" i="9"/>
  <c r="AK198" i="9"/>
  <c r="AG21" i="2"/>
  <c r="AM83" i="9"/>
  <c r="AN83" i="9"/>
  <c r="AW83" i="9" s="1" a="1"/>
  <c r="AW83" i="9" s="1"/>
  <c r="AL83" i="9"/>
  <c r="AK83" i="9"/>
  <c r="AM59" i="9"/>
  <c r="AN59" i="9"/>
  <c r="AW59" i="9" s="1" a="1"/>
  <c r="AW59" i="9" s="1"/>
  <c r="AL59" i="9"/>
  <c r="AK59" i="9"/>
  <c r="AM178" i="9"/>
  <c r="AN178" i="9"/>
  <c r="AW178" i="9" s="1" a="1"/>
  <c r="AW178" i="9" s="1"/>
  <c r="AL178" i="9"/>
  <c r="AK178" i="9"/>
  <c r="AM57" i="9"/>
  <c r="AN57" i="9"/>
  <c r="AW57" i="9" s="1" a="1"/>
  <c r="AW57" i="9" s="1"/>
  <c r="AL57" i="9"/>
  <c r="AK57" i="9"/>
  <c r="AM106" i="9"/>
  <c r="AN106" i="9"/>
  <c r="AW106" i="9" s="1" a="1"/>
  <c r="AW106" i="9" s="1"/>
  <c r="AL106" i="9"/>
  <c r="AK106" i="9"/>
  <c r="AM150" i="9"/>
  <c r="AN150" i="9"/>
  <c r="AW150" i="9" s="1" a="1"/>
  <c r="AW150" i="9" s="1"/>
  <c r="AK150" i="9"/>
  <c r="AL150" i="9"/>
  <c r="AM66" i="9"/>
  <c r="AN66" i="9"/>
  <c r="AW66" i="9" s="1" a="1"/>
  <c r="AW66" i="9" s="1"/>
  <c r="AK66" i="9"/>
  <c r="AL66" i="9"/>
  <c r="AM125" i="9"/>
  <c r="AN125" i="9"/>
  <c r="AW125" i="9" s="1" a="1"/>
  <c r="AW125" i="9" s="1"/>
  <c r="AL125" i="9"/>
  <c r="AK125" i="9"/>
  <c r="AM167" i="9"/>
  <c r="AN167" i="9"/>
  <c r="AW167" i="9" s="1" a="1"/>
  <c r="AW167" i="9" s="1"/>
  <c r="AK167" i="9"/>
  <c r="AL167" i="9"/>
  <c r="AM18" i="9"/>
  <c r="AN18" i="9"/>
  <c r="AW18" i="9" s="1" a="1"/>
  <c r="AW18" i="9" s="1"/>
  <c r="AL18" i="9"/>
  <c r="AK18" i="9"/>
  <c r="AM160" i="9"/>
  <c r="AN160" i="9"/>
  <c r="AW160" i="9" s="1" a="1"/>
  <c r="AW160" i="9" s="1"/>
  <c r="AL160" i="9"/>
  <c r="AK160" i="9"/>
  <c r="AM37" i="9"/>
  <c r="AN37" i="9"/>
  <c r="AW37" i="9" s="1" a="1"/>
  <c r="AW37" i="9" s="1"/>
  <c r="AL37" i="9"/>
  <c r="AK37" i="9"/>
  <c r="AM77" i="9"/>
  <c r="AN77" i="9"/>
  <c r="AW77" i="9" s="1" a="1"/>
  <c r="AW77" i="9" s="1"/>
  <c r="AL77" i="9"/>
  <c r="AK77" i="9"/>
  <c r="BB14" i="9"/>
  <c r="BC14" i="9" s="1"/>
  <c r="BD14" i="9" s="1"/>
  <c r="AM104" i="9"/>
  <c r="AN104" i="9"/>
  <c r="AW104" i="9" s="1" a="1"/>
  <c r="AW104" i="9" s="1"/>
  <c r="AL104" i="9"/>
  <c r="AK104" i="9"/>
  <c r="AM31" i="9"/>
  <c r="AN31" i="9"/>
  <c r="AW31" i="9" s="1" a="1"/>
  <c r="AW31" i="9" s="1"/>
  <c r="AL31" i="9"/>
  <c r="AK31" i="9"/>
  <c r="AM80" i="9"/>
  <c r="AN80" i="9"/>
  <c r="AW80" i="9" s="1" a="1"/>
  <c r="AW80" i="9" s="1"/>
  <c r="AK80" i="9"/>
  <c r="AL80" i="9"/>
  <c r="AM117" i="9"/>
  <c r="AN117" i="9"/>
  <c r="AW117" i="9" s="1" a="1"/>
  <c r="AW117" i="9" s="1"/>
  <c r="AL117" i="9"/>
  <c r="AK117" i="9"/>
  <c r="BB9" i="9"/>
  <c r="BC9" i="9" s="1"/>
  <c r="AM67" i="9"/>
  <c r="AN67" i="9"/>
  <c r="AW67" i="9" s="1" a="1"/>
  <c r="AW67" i="9" s="1"/>
  <c r="AL67" i="9"/>
  <c r="AK67" i="9"/>
  <c r="AM43" i="9"/>
  <c r="AN43" i="9"/>
  <c r="AW43" i="9" s="1" a="1"/>
  <c r="AW43" i="9" s="1"/>
  <c r="AL43" i="9"/>
  <c r="AK43" i="9"/>
  <c r="AM149" i="9"/>
  <c r="AN149" i="9"/>
  <c r="AW149" i="9" s="1" a="1"/>
  <c r="AW149" i="9" s="1"/>
  <c r="AL149" i="9"/>
  <c r="AK149" i="9"/>
  <c r="AJ11" i="9"/>
  <c r="AM134" i="9"/>
  <c r="AN134" i="9"/>
  <c r="AW134" i="9" s="1" a="1"/>
  <c r="AW134" i="9" s="1"/>
  <c r="AK134" i="9"/>
  <c r="AL134" i="9"/>
  <c r="AM110" i="9"/>
  <c r="AN110" i="9"/>
  <c r="AW110" i="9" s="1" a="1"/>
  <c r="AW110" i="9" s="1"/>
  <c r="AL110" i="9"/>
  <c r="AK110" i="9"/>
  <c r="AM161" i="9"/>
  <c r="AN161" i="9"/>
  <c r="AW161" i="9" s="1" a="1"/>
  <c r="AW161" i="9" s="1"/>
  <c r="AL161" i="9"/>
  <c r="AK161" i="9"/>
  <c r="AM50" i="9"/>
  <c r="AN50" i="9"/>
  <c r="AW50" i="9" s="1" a="1"/>
  <c r="AW50" i="9" s="1"/>
  <c r="AK50" i="9"/>
  <c r="AL50" i="9"/>
  <c r="AM109" i="9"/>
  <c r="AN109" i="9"/>
  <c r="AW109" i="9" s="1" a="1"/>
  <c r="AW109" i="9" s="1"/>
  <c r="AL109" i="9"/>
  <c r="AK109" i="9"/>
  <c r="AM154" i="9"/>
  <c r="AN154" i="9"/>
  <c r="AW154" i="9" s="1" a="1"/>
  <c r="AW154" i="9" s="1"/>
  <c r="AL154" i="9"/>
  <c r="AK154" i="9"/>
  <c r="AM86" i="9"/>
  <c r="AN86" i="9"/>
  <c r="AW86" i="9" s="1" a="1"/>
  <c r="AW86" i="9" s="1"/>
  <c r="AK86" i="9"/>
  <c r="AL86" i="9"/>
  <c r="AM62" i="9"/>
  <c r="AN62" i="9"/>
  <c r="AW62" i="9" s="1" a="1"/>
  <c r="AW62" i="9" s="1"/>
  <c r="AK62" i="9"/>
  <c r="AL62" i="9"/>
  <c r="AM172" i="9"/>
  <c r="AN172" i="9"/>
  <c r="AW172" i="9" s="1" a="1"/>
  <c r="AW172" i="9" s="1"/>
  <c r="AL172" i="9"/>
  <c r="AK172" i="9"/>
  <c r="AM124" i="9"/>
  <c r="AN124" i="9"/>
  <c r="AW124" i="9" s="1" a="1"/>
  <c r="AW124" i="9" s="1"/>
  <c r="AL124" i="9"/>
  <c r="AK124" i="9"/>
  <c r="AM65" i="9"/>
  <c r="AN65" i="9"/>
  <c r="AW65" i="9" s="1" a="1"/>
  <c r="AW65" i="9" s="1"/>
  <c r="AK65" i="9"/>
  <c r="AL65" i="9"/>
  <c r="AM180" i="9"/>
  <c r="AN180" i="9"/>
  <c r="AW180" i="9" s="1" a="1"/>
  <c r="AW180" i="9" s="1"/>
  <c r="AL180" i="9"/>
  <c r="AK180" i="9"/>
  <c r="AM141" i="9"/>
  <c r="AN141" i="9"/>
  <c r="AW141" i="9" s="1" a="1"/>
  <c r="AW141" i="9" s="1"/>
  <c r="AL141" i="9"/>
  <c r="AK141" i="9"/>
  <c r="AM58" i="9"/>
  <c r="AN58" i="9"/>
  <c r="AW58" i="9" s="1" a="1"/>
  <c r="AW58" i="9" s="1"/>
  <c r="AK58" i="9"/>
  <c r="AL58" i="9"/>
  <c r="AM187" i="9"/>
  <c r="AN187" i="9"/>
  <c r="AW187" i="9" s="1" a="1"/>
  <c r="AW187" i="9" s="1"/>
  <c r="AL187" i="9"/>
  <c r="AK187" i="9"/>
  <c r="AM76" i="9"/>
  <c r="AN76" i="9"/>
  <c r="AW76" i="9" s="1" a="1"/>
  <c r="AW76" i="9" s="1"/>
  <c r="AK76" i="9"/>
  <c r="AL76" i="9"/>
  <c r="AM135" i="9"/>
  <c r="AN135" i="9"/>
  <c r="AW135" i="9" s="1" a="1"/>
  <c r="AW135" i="9" s="1"/>
  <c r="AL135" i="9"/>
  <c r="AK135" i="9"/>
  <c r="AM174" i="9"/>
  <c r="AN174" i="9"/>
  <c r="AW174" i="9" s="1" a="1"/>
  <c r="AW174" i="9" s="1"/>
  <c r="AL174" i="9"/>
  <c r="AK174" i="9"/>
  <c r="AM89" i="9"/>
  <c r="AN89" i="9"/>
  <c r="AW89" i="9" s="1" a="1"/>
  <c r="AW89" i="9" s="1"/>
  <c r="AK89" i="9"/>
  <c r="AL89" i="9"/>
  <c r="AJ2" i="9"/>
  <c r="AM156" i="9"/>
  <c r="AN156" i="9"/>
  <c r="AW156" i="9" s="1" a="1"/>
  <c r="AW156" i="9" s="1"/>
  <c r="AL156" i="9"/>
  <c r="AK156" i="9"/>
  <c r="AM34" i="9"/>
  <c r="AN34" i="9"/>
  <c r="AW34" i="9" s="1" a="1"/>
  <c r="AW34" i="9" s="1"/>
  <c r="AK34" i="9"/>
  <c r="AL34" i="9"/>
  <c r="AM93" i="9"/>
  <c r="AN93" i="9"/>
  <c r="AW93" i="9" s="1" a="1"/>
  <c r="AW93" i="9" s="1"/>
  <c r="AL93" i="9"/>
  <c r="AK93" i="9"/>
  <c r="AM120" i="9"/>
  <c r="AN120" i="9"/>
  <c r="AW120" i="9" s="1" a="1"/>
  <c r="AW120" i="9" s="1"/>
  <c r="AL120" i="9"/>
  <c r="AK120" i="9"/>
  <c r="BB11" i="9"/>
  <c r="BC11" i="9" s="1"/>
  <c r="BD11" i="9" s="1"/>
  <c r="AM111" i="9"/>
  <c r="AN111" i="9"/>
  <c r="AW111" i="9" s="1" a="1"/>
  <c r="AW111" i="9" s="1"/>
  <c r="AL111" i="9"/>
  <c r="AK111" i="9"/>
  <c r="AJ10" i="9"/>
  <c r="AM200" i="9"/>
  <c r="AN200" i="9"/>
  <c r="AW200" i="9" s="1" a="1"/>
  <c r="AW200" i="9" s="1"/>
  <c r="AL200" i="9"/>
  <c r="AK200" i="9"/>
  <c r="AP65" i="2"/>
  <c r="AP20" i="2"/>
  <c r="AM108" i="9"/>
  <c r="AN108" i="9"/>
  <c r="AW108" i="9" s="1" a="1"/>
  <c r="AW108" i="9" s="1"/>
  <c r="AL108" i="9"/>
  <c r="AK108" i="9"/>
  <c r="AM49" i="9"/>
  <c r="AN49" i="9"/>
  <c r="AW49" i="9" s="1" a="1"/>
  <c r="AW49" i="9" s="1"/>
  <c r="AL49" i="9"/>
  <c r="AK49" i="9"/>
  <c r="AM147" i="9"/>
  <c r="AN147" i="9"/>
  <c r="AW147" i="9" s="1" a="1"/>
  <c r="AW147" i="9" s="1"/>
  <c r="AL147" i="9"/>
  <c r="AK147" i="9"/>
  <c r="AM63" i="9"/>
  <c r="AN63" i="9"/>
  <c r="AW63" i="9" s="1" a="1"/>
  <c r="AW63" i="9" s="1"/>
  <c r="AL63" i="9"/>
  <c r="AK63" i="9"/>
  <c r="AM112" i="9"/>
  <c r="AN112" i="9"/>
  <c r="AW112" i="9" s="1" a="1"/>
  <c r="AW112" i="9" s="1"/>
  <c r="AL112" i="9"/>
  <c r="AK112" i="9"/>
  <c r="AM163" i="9"/>
  <c r="AN163" i="9"/>
  <c r="AW163" i="9" s="1" a="1"/>
  <c r="AW163" i="9" s="1"/>
  <c r="AL163" i="9"/>
  <c r="AK163" i="9"/>
  <c r="AJ8" i="9"/>
  <c r="AM153" i="9"/>
  <c r="AN153" i="9"/>
  <c r="AW153" i="9" s="1" a="1"/>
  <c r="AW153" i="9" s="1"/>
  <c r="AL153" i="9"/>
  <c r="AK153" i="9"/>
  <c r="AM27" i="9"/>
  <c r="AN27" i="9"/>
  <c r="AW27" i="9" s="1" a="1"/>
  <c r="AW27" i="9" s="1"/>
  <c r="AL27" i="9"/>
  <c r="AK27" i="9"/>
  <c r="AM197" i="9"/>
  <c r="AN197" i="9"/>
  <c r="AW197" i="9" s="1" a="1"/>
  <c r="AW197" i="9" s="1"/>
  <c r="AL197" i="9"/>
  <c r="AK197" i="9"/>
  <c r="AM38" i="9"/>
  <c r="AN38" i="9"/>
  <c r="AW38" i="9" s="1" a="1"/>
  <c r="AW38" i="9" s="1"/>
  <c r="AK38" i="9"/>
  <c r="AL38" i="9"/>
  <c r="AM132" i="9"/>
  <c r="AN132" i="9"/>
  <c r="AW132" i="9" s="1" a="1"/>
  <c r="AW132" i="9" s="1"/>
  <c r="AL132" i="9"/>
  <c r="AK132" i="9"/>
  <c r="AM183" i="9"/>
  <c r="AN183" i="9"/>
  <c r="AW183" i="9" s="1" a="1"/>
  <c r="AW183" i="9" s="1"/>
  <c r="AK183" i="9"/>
  <c r="AL183" i="9"/>
  <c r="AM115" i="9"/>
  <c r="AN115" i="9"/>
  <c r="AW115" i="9" s="1" a="1"/>
  <c r="AW115" i="9" s="1"/>
  <c r="AK115" i="9"/>
  <c r="AL115" i="9"/>
  <c r="AM91" i="9"/>
  <c r="AN91" i="9"/>
  <c r="AW91" i="9" s="1" a="1"/>
  <c r="AW91" i="9" s="1"/>
  <c r="AL91" i="9"/>
  <c r="AK91" i="9"/>
  <c r="AM133" i="9"/>
  <c r="AN133" i="9"/>
  <c r="AW133" i="9" s="1" a="1"/>
  <c r="AW133" i="9" s="1"/>
  <c r="AL133" i="9"/>
  <c r="AK133" i="9"/>
  <c r="AE25" i="2"/>
  <c r="AD25" i="2"/>
  <c r="AM118" i="9"/>
  <c r="AN118" i="9"/>
  <c r="AW118" i="9" s="1" a="1"/>
  <c r="AW118" i="9" s="1"/>
  <c r="AL118" i="9"/>
  <c r="AK118" i="9"/>
  <c r="BB2" i="9"/>
  <c r="BC2" i="9" s="1"/>
  <c r="AM94" i="9"/>
  <c r="AN94" i="9"/>
  <c r="AW94" i="9" s="1" a="1"/>
  <c r="AW94" i="9" s="1"/>
  <c r="AK94" i="9"/>
  <c r="AL94" i="9"/>
  <c r="AM92" i="9"/>
  <c r="AN92" i="9"/>
  <c r="AW92" i="9" s="1" a="1"/>
  <c r="AW92" i="9" s="1"/>
  <c r="AK92" i="9"/>
  <c r="AL92" i="9"/>
  <c r="AM33" i="9"/>
  <c r="AN33" i="9"/>
  <c r="AW33" i="9" s="1" a="1"/>
  <c r="AW33" i="9" s="1"/>
  <c r="AL33" i="9"/>
  <c r="AK33" i="9"/>
  <c r="AM168" i="9"/>
  <c r="AN168" i="9"/>
  <c r="AW168" i="9" s="1" a="1"/>
  <c r="AW168" i="9" s="1"/>
  <c r="AL168" i="9"/>
  <c r="AK168" i="9"/>
  <c r="AM164" i="9"/>
  <c r="AN164" i="9"/>
  <c r="AW164" i="9" s="1" a="1"/>
  <c r="AW164" i="9" s="1"/>
  <c r="AL164" i="9"/>
  <c r="AK164" i="9"/>
  <c r="BB10" i="9"/>
  <c r="BC10" i="9" s="1"/>
  <c r="BD10" i="9" s="1"/>
  <c r="AM100" i="9"/>
  <c r="AN100" i="9"/>
  <c r="AW100" i="9" s="1" a="1"/>
  <c r="AW100" i="9" s="1"/>
  <c r="AK100" i="9"/>
  <c r="AL100" i="9"/>
  <c r="AM177" i="9"/>
  <c r="AN177" i="9"/>
  <c r="AW177" i="9" s="1" a="1"/>
  <c r="AW177" i="9" s="1"/>
  <c r="AL177" i="9"/>
  <c r="AK177" i="9"/>
  <c r="AP97" i="2"/>
  <c r="AM137" i="9"/>
  <c r="AN137" i="9"/>
  <c r="AW137" i="9" s="1" a="1"/>
  <c r="AW137" i="9" s="1"/>
  <c r="AL137" i="9"/>
  <c r="AK137" i="9"/>
  <c r="AM19" i="9"/>
  <c r="AN19" i="9"/>
  <c r="AW19" i="9" s="1" a="1"/>
  <c r="AW19" i="9" s="1"/>
  <c r="AL19" i="9"/>
  <c r="AK19" i="9"/>
  <c r="AM181" i="9"/>
  <c r="AN181" i="9"/>
  <c r="AW181" i="9" s="1" a="1"/>
  <c r="AW181" i="9" s="1"/>
  <c r="AL181" i="9"/>
  <c r="AK181" i="9"/>
  <c r="AM121" i="9"/>
  <c r="AN121" i="9"/>
  <c r="AW121" i="9" s="1" a="1"/>
  <c r="AW121" i="9" s="1"/>
  <c r="AL121" i="9"/>
  <c r="AK121" i="9"/>
  <c r="AM52" i="9"/>
  <c r="AN52" i="9"/>
  <c r="AW52" i="9" s="1" a="1"/>
  <c r="AW52" i="9" s="1"/>
  <c r="AK52" i="9"/>
  <c r="AL52" i="9"/>
  <c r="AM193" i="9"/>
  <c r="AN193" i="9"/>
  <c r="AW193" i="9" s="1" a="1"/>
  <c r="AW193" i="9" s="1"/>
  <c r="AL193" i="9"/>
  <c r="AK193" i="9"/>
  <c r="BB13" i="9"/>
  <c r="BC13" i="9" s="1"/>
  <c r="BB8" i="9"/>
  <c r="BC8" i="9" s="1"/>
  <c r="BD8" i="9" s="1"/>
  <c r="AM130" i="9"/>
  <c r="AN130" i="9"/>
  <c r="AW130" i="9" s="1" a="1"/>
  <c r="AW130" i="9" s="1"/>
  <c r="AL130" i="9"/>
  <c r="AK130" i="9"/>
  <c r="AM55" i="9"/>
  <c r="AN55" i="9"/>
  <c r="AW55" i="9" s="1" a="1"/>
  <c r="AW55" i="9" s="1"/>
  <c r="AL55" i="9"/>
  <c r="AK55" i="9"/>
  <c r="AM179" i="9"/>
  <c r="AN179" i="9"/>
  <c r="AW179" i="9" s="1" a="1"/>
  <c r="AW179" i="9" s="1"/>
  <c r="AL179" i="9"/>
  <c r="AK179" i="9"/>
  <c r="AM17" i="9"/>
  <c r="AN17" i="9"/>
  <c r="AW17" i="9" s="1" a="1"/>
  <c r="AW17" i="9" s="1"/>
  <c r="AL17" i="9"/>
  <c r="AK17" i="9"/>
  <c r="AM64" i="9"/>
  <c r="AN64" i="9"/>
  <c r="AW64" i="9" s="1" a="1"/>
  <c r="AW64" i="9" s="1"/>
  <c r="AK64" i="9"/>
  <c r="AL64" i="9"/>
  <c r="AM101" i="9"/>
  <c r="AN101" i="9"/>
  <c r="AW101" i="9" s="1" a="1"/>
  <c r="AW101" i="9" s="1"/>
  <c r="AL101" i="9"/>
  <c r="AK101" i="9"/>
  <c r="ER36" i="2"/>
  <c r="ES35" i="2"/>
  <c r="N39" i="3" s="1"/>
  <c r="AM82" i="9"/>
  <c r="AN82" i="9"/>
  <c r="AW82" i="9" s="1" a="1"/>
  <c r="AW82" i="9" s="1"/>
  <c r="AK82" i="9"/>
  <c r="AL82" i="9"/>
  <c r="AM142" i="9"/>
  <c r="AN142" i="9"/>
  <c r="AW142" i="9" s="1" a="1"/>
  <c r="AW142" i="9" s="1"/>
  <c r="AK142" i="9"/>
  <c r="AL142" i="9"/>
  <c r="AM176" i="9"/>
  <c r="AN176" i="9"/>
  <c r="AW176" i="9" s="1" a="1"/>
  <c r="AW176" i="9" s="1"/>
  <c r="AL176" i="9"/>
  <c r="AK176" i="9"/>
  <c r="AB27" i="2"/>
  <c r="AC26" i="2"/>
  <c r="AN26" i="2"/>
  <c r="K31" i="1" s="1"/>
  <c r="AM26" i="2"/>
  <c r="AM95" i="9"/>
  <c r="AN95" i="9"/>
  <c r="AW95" i="9" s="1" a="1"/>
  <c r="AW95" i="9" s="1"/>
  <c r="AL95" i="9"/>
  <c r="AK95" i="9"/>
  <c r="AM151" i="9"/>
  <c r="AN151" i="9"/>
  <c r="AW151" i="9" s="1" a="1"/>
  <c r="AW151" i="9" s="1"/>
  <c r="AL151" i="9"/>
  <c r="AK151" i="9"/>
  <c r="AM184" i="9"/>
  <c r="AN184" i="9"/>
  <c r="AW184" i="9" s="1" a="1"/>
  <c r="AW184" i="9" s="1"/>
  <c r="AL184" i="9"/>
  <c r="AK184" i="9"/>
  <c r="AM131" i="9"/>
  <c r="AN131" i="9"/>
  <c r="AW131" i="9" s="1" a="1"/>
  <c r="AW131" i="9" s="1"/>
  <c r="AL131" i="9"/>
  <c r="AK131" i="9"/>
  <c r="AM107" i="9"/>
  <c r="AN107" i="9"/>
  <c r="AW107" i="9" s="1" a="1"/>
  <c r="AW107" i="9" s="1"/>
  <c r="AK107" i="9"/>
  <c r="AL107" i="9"/>
  <c r="AM26" i="9"/>
  <c r="AN26" i="9"/>
  <c r="AW26" i="9" s="1" a="1"/>
  <c r="AW26" i="9" s="1"/>
  <c r="AK26" i="9"/>
  <c r="AL26" i="9"/>
  <c r="AM32" i="9"/>
  <c r="AN32" i="9"/>
  <c r="AW32" i="9" s="1" a="1"/>
  <c r="AW32" i="9" s="1"/>
  <c r="AK32" i="9"/>
  <c r="AL32" i="9"/>
  <c r="AM69" i="9"/>
  <c r="AN69" i="9"/>
  <c r="AW69" i="9" s="1" a="1"/>
  <c r="AW69" i="9" s="1"/>
  <c r="AL69" i="9"/>
  <c r="AK69" i="9"/>
  <c r="AM143" i="9"/>
  <c r="AN143" i="9"/>
  <c r="AW143" i="9" s="1" a="1"/>
  <c r="AW143" i="9" s="1"/>
  <c r="AL143" i="9"/>
  <c r="AK143" i="9"/>
  <c r="AJ5" i="9"/>
  <c r="AF15" i="9"/>
  <c r="BB15" i="9" s="1"/>
  <c r="BC15" i="9" s="1"/>
  <c r="BD15" i="9" s="1"/>
  <c r="AH15" i="9"/>
  <c r="AJ15" i="9" s="1"/>
  <c r="AI15" i="9"/>
  <c r="AM114" i="9"/>
  <c r="AN114" i="9"/>
  <c r="AW114" i="9" s="1" a="1"/>
  <c r="AW114" i="9" s="1"/>
  <c r="AL114" i="9"/>
  <c r="AK114" i="9"/>
  <c r="AM39" i="9"/>
  <c r="AN39" i="9"/>
  <c r="AW39" i="9" s="1" a="1"/>
  <c r="AW39" i="9" s="1"/>
  <c r="AL39" i="9"/>
  <c r="AK39" i="9"/>
  <c r="AM136" i="9"/>
  <c r="AN136" i="9"/>
  <c r="AW136" i="9" s="1" a="1"/>
  <c r="AW136" i="9" s="1"/>
  <c r="AK136" i="9"/>
  <c r="AL136" i="9"/>
  <c r="AM144" i="9"/>
  <c r="AN144" i="9"/>
  <c r="AW144" i="9" s="1" a="1"/>
  <c r="AW144" i="9" s="1"/>
  <c r="AK144" i="9"/>
  <c r="AL144" i="9"/>
  <c r="AM23" i="9"/>
  <c r="AN23" i="9"/>
  <c r="AW23" i="9" s="1" a="1"/>
  <c r="AW23" i="9" s="1"/>
  <c r="AL23" i="9"/>
  <c r="AK23" i="9"/>
  <c r="AM186" i="9"/>
  <c r="AN186" i="9"/>
  <c r="AW186" i="9" s="1" a="1"/>
  <c r="AW186" i="9" s="1"/>
  <c r="AL186" i="9"/>
  <c r="AK186" i="9"/>
  <c r="AM35" i="9"/>
  <c r="AN35" i="9"/>
  <c r="AW35" i="9" s="1" a="1"/>
  <c r="AW35" i="9" s="1"/>
  <c r="AL35" i="9"/>
  <c r="AK35" i="9"/>
  <c r="AM129" i="9"/>
  <c r="AN129" i="9"/>
  <c r="AW129" i="9" s="1" a="1"/>
  <c r="AW129" i="9" s="1"/>
  <c r="AL129" i="9"/>
  <c r="AK129" i="9"/>
  <c r="AM175" i="9"/>
  <c r="AN175" i="9"/>
  <c r="AW175" i="9" s="1" a="1"/>
  <c r="AW175" i="9" s="1"/>
  <c r="AK175" i="9"/>
  <c r="AL175" i="9"/>
  <c r="AM73" i="9"/>
  <c r="AN73" i="9"/>
  <c r="AW73" i="9" s="1" a="1"/>
  <c r="AW73" i="9" s="1"/>
  <c r="AK73" i="9"/>
  <c r="AL73" i="9"/>
  <c r="AM122" i="9"/>
  <c r="AN122" i="9"/>
  <c r="AW122" i="9" s="1" a="1"/>
  <c r="AW122" i="9" s="1"/>
  <c r="AL122" i="9"/>
  <c r="AK122" i="9"/>
  <c r="AM171" i="9"/>
  <c r="AN171" i="9"/>
  <c r="AW171" i="9" s="1" a="1"/>
  <c r="AW171" i="9" s="1"/>
  <c r="AL171" i="9"/>
  <c r="AK171" i="9"/>
  <c r="AM146" i="9"/>
  <c r="AN146" i="9"/>
  <c r="AW146" i="9" s="1" a="1"/>
  <c r="AW146" i="9" s="1"/>
  <c r="AL146" i="9"/>
  <c r="AK146" i="9"/>
  <c r="AM81" i="9"/>
  <c r="AN81" i="9"/>
  <c r="AW81" i="9" s="1" a="1"/>
  <c r="AW81" i="9" s="1"/>
  <c r="AK81" i="9"/>
  <c r="AL81" i="9"/>
  <c r="AM196" i="9"/>
  <c r="AN196" i="9"/>
  <c r="AW196" i="9" s="1" a="1"/>
  <c r="AW196" i="9" s="1"/>
  <c r="AL196" i="9"/>
  <c r="AK196" i="9"/>
  <c r="AM155" i="9"/>
  <c r="AN155" i="9"/>
  <c r="AW155" i="9" s="1" a="1"/>
  <c r="AW155" i="9" s="1"/>
  <c r="AL155" i="9"/>
  <c r="AK155" i="9"/>
  <c r="AM84" i="9"/>
  <c r="AN84" i="9"/>
  <c r="AW84" i="9" s="1" a="1"/>
  <c r="AW84" i="9" s="1"/>
  <c r="AK84" i="9"/>
  <c r="AL84" i="9"/>
  <c r="AM199" i="9"/>
  <c r="AN199" i="9"/>
  <c r="AW199" i="9" s="1" a="1"/>
  <c r="AW199" i="9" s="1"/>
  <c r="AK199" i="9"/>
  <c r="AL199" i="9"/>
  <c r="BB16" i="9"/>
  <c r="BC16" i="9" s="1"/>
  <c r="BD16" i="9" s="1"/>
  <c r="AM98" i="9"/>
  <c r="AN98" i="9"/>
  <c r="AW98" i="9" s="1" a="1"/>
  <c r="AW98" i="9" s="1"/>
  <c r="AK98" i="9"/>
  <c r="AL98" i="9"/>
  <c r="AM158" i="9"/>
  <c r="AN158" i="9"/>
  <c r="AW158" i="9" s="1" a="1"/>
  <c r="AW158" i="9" s="1"/>
  <c r="AL158" i="9"/>
  <c r="AK158" i="9"/>
  <c r="AM192" i="9"/>
  <c r="AN192" i="9"/>
  <c r="AW192" i="9" s="1" a="1"/>
  <c r="AW192" i="9" s="1"/>
  <c r="AL192" i="9"/>
  <c r="AK192" i="9"/>
  <c r="AM41" i="9"/>
  <c r="AN41" i="9"/>
  <c r="AW41" i="9" s="1" a="1"/>
  <c r="AW41" i="9" s="1"/>
  <c r="AL41" i="9"/>
  <c r="AK41" i="9"/>
  <c r="AM90" i="9"/>
  <c r="AN90" i="9"/>
  <c r="AW90" i="9" s="1" a="1"/>
  <c r="AW90" i="9" s="1"/>
  <c r="AK90" i="9"/>
  <c r="AL90" i="9"/>
  <c r="AM126" i="9"/>
  <c r="AN126" i="9"/>
  <c r="AW126" i="9" s="1" a="1"/>
  <c r="AW126" i="9" s="1"/>
  <c r="AL126" i="9"/>
  <c r="AK126" i="9"/>
  <c r="BB5" i="9"/>
  <c r="BC5" i="9" s="1"/>
  <c r="W4" i="9" l="1"/>
  <c r="X4" i="9"/>
  <c r="AJ16" i="9"/>
  <c r="W9" i="9"/>
  <c r="X9" i="9"/>
  <c r="AC14" i="9"/>
  <c r="AD14" i="9" s="1"/>
  <c r="AA14" i="9"/>
  <c r="AA8" i="9"/>
  <c r="AC8" i="9"/>
  <c r="AD8" i="9" s="1"/>
  <c r="AK3" i="9"/>
  <c r="AL3" i="9"/>
  <c r="X1" i="9"/>
  <c r="W1" i="9"/>
  <c r="BD5" i="9"/>
  <c r="AN3" i="9"/>
  <c r="AA1" i="9"/>
  <c r="AC1" i="9"/>
  <c r="AD1" i="9" s="1"/>
  <c r="AA5" i="9"/>
  <c r="AC5" i="9"/>
  <c r="AD5" i="9" s="1"/>
  <c r="X10" i="9"/>
  <c r="W10" i="9"/>
  <c r="W2" i="9"/>
  <c r="X2" i="9"/>
  <c r="AP158" i="9" a="1"/>
  <c r="AP158" i="9" s="1"/>
  <c r="AQ158" i="9" s="1"/>
  <c r="AR158" i="9" s="1" a="1"/>
  <c r="AR158" i="9" s="1"/>
  <c r="BF158" i="9" s="1"/>
  <c r="AO158" i="9" a="1"/>
  <c r="AO158" i="9" s="1"/>
  <c r="AS158" i="9" a="1"/>
  <c r="AS158" i="9" s="1"/>
  <c r="AU158" i="9" s="1"/>
  <c r="AV158" i="9" a="1"/>
  <c r="AV158" i="9" s="1"/>
  <c r="AX158" i="9" s="1"/>
  <c r="AY158" i="9" s="1"/>
  <c r="AZ158" i="9" s="1"/>
  <c r="AP90" i="9" a="1"/>
  <c r="AP90" i="9" s="1"/>
  <c r="AQ90" i="9" s="1"/>
  <c r="AR90" i="9" s="1" a="1"/>
  <c r="AR90" i="9" s="1"/>
  <c r="BF90" i="9" s="1"/>
  <c r="AO90" i="9" a="1"/>
  <c r="AO90" i="9" s="1"/>
  <c r="AS90" i="9" a="1"/>
  <c r="AS90" i="9" s="1"/>
  <c r="AU90" i="9" s="1"/>
  <c r="AV90" i="9" a="1"/>
  <c r="AV90" i="9" s="1"/>
  <c r="AX90" i="9" s="1"/>
  <c r="AY90" i="9" s="1"/>
  <c r="AZ90" i="9" s="1"/>
  <c r="AP98" i="9" a="1"/>
  <c r="AP98" i="9" s="1"/>
  <c r="AQ98" i="9" s="1"/>
  <c r="AR98" i="9" s="1" a="1"/>
  <c r="AR98" i="9" s="1"/>
  <c r="BF98" i="9" s="1"/>
  <c r="AO98" i="9" a="1"/>
  <c r="AO98" i="9" s="1"/>
  <c r="AS98" i="9" a="1"/>
  <c r="AS98" i="9" s="1"/>
  <c r="AU98" i="9" s="1"/>
  <c r="AV98" i="9" a="1"/>
  <c r="AV98" i="9" s="1"/>
  <c r="AX98" i="9" s="1"/>
  <c r="AY98" i="9" s="1"/>
  <c r="AZ98" i="9" s="1"/>
  <c r="AP142" i="9" a="1"/>
  <c r="AP142" i="9" s="1"/>
  <c r="AQ142" i="9" s="1"/>
  <c r="AR142" i="9" s="1" a="1"/>
  <c r="AR142" i="9" s="1"/>
  <c r="BF142" i="9" s="1"/>
  <c r="AO142" i="9" a="1"/>
  <c r="AO142" i="9" s="1"/>
  <c r="AS142" i="9" a="1"/>
  <c r="AS142" i="9" s="1"/>
  <c r="AU142" i="9" s="1"/>
  <c r="AV142" i="9" a="1"/>
  <c r="AV142" i="9" s="1"/>
  <c r="AX142" i="9" s="1"/>
  <c r="AY142" i="9" s="1"/>
  <c r="AZ142" i="9" s="1"/>
  <c r="AP64" i="9" a="1"/>
  <c r="AP64" i="9" s="1"/>
  <c r="AQ64" i="9" s="1"/>
  <c r="AR64" i="9" s="1" a="1"/>
  <c r="AR64" i="9" s="1"/>
  <c r="BF64" i="9" s="1"/>
  <c r="AO64" i="9" a="1"/>
  <c r="AO64" i="9" s="1"/>
  <c r="AS64" i="9" a="1"/>
  <c r="AS64" i="9" s="1"/>
  <c r="AU64" i="9" s="1"/>
  <c r="AV64" i="9" a="1"/>
  <c r="AV64" i="9" s="1"/>
  <c r="AX64" i="9" s="1"/>
  <c r="AY64" i="9" s="1"/>
  <c r="AZ64" i="9" s="1"/>
  <c r="AP130" i="9" a="1"/>
  <c r="AP130" i="9" s="1"/>
  <c r="AQ130" i="9" s="1"/>
  <c r="AR130" i="9" s="1" a="1"/>
  <c r="AR130" i="9" s="1"/>
  <c r="BF130" i="9" s="1"/>
  <c r="AO130" i="9" a="1"/>
  <c r="AO130" i="9" s="1"/>
  <c r="AS130" i="9" a="1"/>
  <c r="AS130" i="9" s="1"/>
  <c r="AU130" i="9" s="1"/>
  <c r="AV130" i="9" a="1"/>
  <c r="AV130" i="9" s="1"/>
  <c r="AX130" i="9" s="1"/>
  <c r="AY130" i="9" s="1"/>
  <c r="AZ130" i="9" s="1"/>
  <c r="AP164" i="9" a="1"/>
  <c r="AP164" i="9" s="1"/>
  <c r="AQ164" i="9" s="1"/>
  <c r="AR164" i="9" s="1" a="1"/>
  <c r="AR164" i="9" s="1"/>
  <c r="BF164" i="9" s="1"/>
  <c r="AO164" i="9" a="1"/>
  <c r="AO164" i="9" s="1"/>
  <c r="AS164" i="9" a="1"/>
  <c r="AS164" i="9" s="1"/>
  <c r="AU164" i="9" s="1"/>
  <c r="AV164" i="9" a="1"/>
  <c r="AV164" i="9" s="1"/>
  <c r="AX164" i="9" s="1"/>
  <c r="AY164" i="9" s="1"/>
  <c r="AZ164" i="9" s="1"/>
  <c r="AP33" i="9" a="1"/>
  <c r="AP33" i="9" s="1"/>
  <c r="AQ33" i="9" s="1"/>
  <c r="AR33" i="9" s="1" a="1"/>
  <c r="AR33" i="9" s="1"/>
  <c r="BF33" i="9" s="1"/>
  <c r="AO33" i="9" a="1"/>
  <c r="AO33" i="9" s="1"/>
  <c r="AS33" i="9" a="1"/>
  <c r="AS33" i="9" s="1"/>
  <c r="AU33" i="9" s="1"/>
  <c r="AV33" i="9" a="1"/>
  <c r="AV33" i="9" s="1"/>
  <c r="AX33" i="9" s="1"/>
  <c r="AY33" i="9" s="1"/>
  <c r="AZ33" i="9" s="1"/>
  <c r="AP94" i="9" a="1"/>
  <c r="AP94" i="9" s="1"/>
  <c r="AQ94" i="9" s="1"/>
  <c r="AR94" i="9" s="1" a="1"/>
  <c r="AR94" i="9" s="1"/>
  <c r="BF94" i="9" s="1"/>
  <c r="AO94" i="9" a="1"/>
  <c r="AO94" i="9" s="1"/>
  <c r="AS94" i="9" a="1"/>
  <c r="AS94" i="9" s="1"/>
  <c r="AU94" i="9" s="1"/>
  <c r="AV94" i="9" a="1"/>
  <c r="AV94" i="9" s="1"/>
  <c r="AX94" i="9" s="1"/>
  <c r="AY94" i="9" s="1"/>
  <c r="AZ94" i="9" s="1"/>
  <c r="AP111" i="9" a="1"/>
  <c r="AP111" i="9" s="1"/>
  <c r="AQ111" i="9" s="1"/>
  <c r="AR111" i="9" s="1" a="1"/>
  <c r="AR111" i="9" s="1"/>
  <c r="BF111" i="9" s="1"/>
  <c r="AO111" i="9" a="1"/>
  <c r="AO111" i="9" s="1"/>
  <c r="AS111" i="9" a="1"/>
  <c r="AS111" i="9" s="1"/>
  <c r="AU111" i="9" s="1"/>
  <c r="AV111" i="9" a="1"/>
  <c r="AV111" i="9" s="1"/>
  <c r="AX111" i="9" s="1"/>
  <c r="AY111" i="9" s="1"/>
  <c r="AZ111" i="9" s="1"/>
  <c r="AP117" i="9" a="1"/>
  <c r="AP117" i="9" s="1"/>
  <c r="AQ117" i="9" s="1"/>
  <c r="AR117" i="9" s="1" a="1"/>
  <c r="AR117" i="9" s="1"/>
  <c r="BF117" i="9" s="1"/>
  <c r="AO117" i="9" a="1"/>
  <c r="AO117" i="9" s="1"/>
  <c r="AS117" i="9" a="1"/>
  <c r="AS117" i="9" s="1"/>
  <c r="AU117" i="9" s="1"/>
  <c r="AV117" i="9" a="1"/>
  <c r="AV117" i="9" s="1"/>
  <c r="AX117" i="9" s="1"/>
  <c r="AY117" i="9" s="1"/>
  <c r="AZ117" i="9" s="1"/>
  <c r="AP31" i="9" a="1"/>
  <c r="AP31" i="9" s="1"/>
  <c r="AQ31" i="9" s="1"/>
  <c r="AR31" i="9" s="1" a="1"/>
  <c r="AR31" i="9" s="1"/>
  <c r="BF31" i="9" s="1"/>
  <c r="AO31" i="9" a="1"/>
  <c r="AO31" i="9" s="1"/>
  <c r="AS31" i="9" a="1"/>
  <c r="AS31" i="9" s="1"/>
  <c r="AU31" i="9" s="1"/>
  <c r="AV31" i="9" a="1"/>
  <c r="AV31" i="9" s="1"/>
  <c r="AX31" i="9" s="1"/>
  <c r="AY31" i="9" s="1"/>
  <c r="AZ31" i="9" s="1"/>
  <c r="AM9" i="9"/>
  <c r="AN9" i="9"/>
  <c r="AW9" i="9" s="1" a="1"/>
  <c r="AW9" i="9" s="1"/>
  <c r="AL9" i="9"/>
  <c r="AK9" i="9"/>
  <c r="AP30" i="9" a="1"/>
  <c r="AP30" i="9" s="1"/>
  <c r="AQ30" i="9" s="1"/>
  <c r="AR30" i="9" s="1" a="1"/>
  <c r="AR30" i="9" s="1"/>
  <c r="BF30" i="9" s="1"/>
  <c r="AO30" i="9" a="1"/>
  <c r="AO30" i="9" s="1"/>
  <c r="AS30" i="9" a="1"/>
  <c r="AS30" i="9" s="1"/>
  <c r="AU30" i="9" s="1"/>
  <c r="AV30" i="9" a="1"/>
  <c r="AV30" i="9" s="1"/>
  <c r="AX30" i="9" s="1"/>
  <c r="AY30" i="9" s="1"/>
  <c r="AZ30" i="9" s="1"/>
  <c r="AP191" i="9" a="1"/>
  <c r="AP191" i="9" s="1"/>
  <c r="AQ191" i="9" s="1"/>
  <c r="AR191" i="9" s="1" a="1"/>
  <c r="AR191" i="9" s="1"/>
  <c r="BF191" i="9" s="1"/>
  <c r="AO191" i="9" a="1"/>
  <c r="AO191" i="9" s="1"/>
  <c r="AS191" i="9" a="1"/>
  <c r="AS191" i="9" s="1"/>
  <c r="AU191" i="9" s="1"/>
  <c r="AV191" i="9" a="1"/>
  <c r="AV191" i="9" s="1"/>
  <c r="AX191" i="9" s="1"/>
  <c r="AY191" i="9" s="1"/>
  <c r="AZ191" i="9" s="1"/>
  <c r="AP68" i="9" a="1"/>
  <c r="AP68" i="9" s="1"/>
  <c r="AQ68" i="9" s="1"/>
  <c r="AR68" i="9" s="1" a="1"/>
  <c r="AR68" i="9" s="1"/>
  <c r="BF68" i="9" s="1"/>
  <c r="AO68" i="9" a="1"/>
  <c r="AO68" i="9" s="1"/>
  <c r="AS68" i="9" a="1"/>
  <c r="AS68" i="9" s="1"/>
  <c r="AU68" i="9" s="1"/>
  <c r="AV68" i="9" a="1"/>
  <c r="AV68" i="9" s="1"/>
  <c r="AX68" i="9" s="1"/>
  <c r="AY68" i="9" s="1"/>
  <c r="AZ68" i="9" s="1"/>
  <c r="AP194" i="9" a="1"/>
  <c r="AP194" i="9" s="1"/>
  <c r="AQ194" i="9" s="1"/>
  <c r="AR194" i="9" s="1" a="1"/>
  <c r="AR194" i="9" s="1"/>
  <c r="BF194" i="9" s="1"/>
  <c r="AO194" i="9" a="1"/>
  <c r="AO194" i="9" s="1"/>
  <c r="AS194" i="9" a="1"/>
  <c r="AS194" i="9" s="1"/>
  <c r="AU194" i="9" s="1"/>
  <c r="AV194" i="9" a="1"/>
  <c r="AV194" i="9" s="1"/>
  <c r="AX194" i="9" s="1"/>
  <c r="AY194" i="9" s="1"/>
  <c r="AZ194" i="9" s="1"/>
  <c r="AP99" i="9" a="1"/>
  <c r="AP99" i="9" s="1"/>
  <c r="AQ99" i="9" s="1"/>
  <c r="AR99" i="9" s="1" a="1"/>
  <c r="AR99" i="9" s="1"/>
  <c r="BF99" i="9" s="1"/>
  <c r="AO99" i="9" a="1"/>
  <c r="AO99" i="9" s="1"/>
  <c r="AS99" i="9" a="1"/>
  <c r="AS99" i="9" s="1"/>
  <c r="AU99" i="9" s="1"/>
  <c r="AV99" i="9" a="1"/>
  <c r="AV99" i="9" s="1"/>
  <c r="AX99" i="9" s="1"/>
  <c r="AY99" i="9" s="1"/>
  <c r="AZ99" i="9" s="1"/>
  <c r="AP85" i="9" a="1"/>
  <c r="AP85" i="9" s="1"/>
  <c r="AQ85" i="9" s="1"/>
  <c r="AR85" i="9" s="1" a="1"/>
  <c r="AR85" i="9" s="1"/>
  <c r="BF85" i="9" s="1"/>
  <c r="AO85" i="9" a="1"/>
  <c r="AO85" i="9" s="1"/>
  <c r="AS85" i="9" a="1"/>
  <c r="AS85" i="9" s="1"/>
  <c r="AU85" i="9" s="1"/>
  <c r="AV85" i="9" a="1"/>
  <c r="AV85" i="9" s="1"/>
  <c r="AX85" i="9" s="1"/>
  <c r="AY85" i="9" s="1"/>
  <c r="AZ85" i="9" s="1"/>
  <c r="AP4" i="9" a="1"/>
  <c r="AP4" i="9" s="1"/>
  <c r="AQ4" i="9" s="1"/>
  <c r="AR4" i="9" s="1" a="1"/>
  <c r="AR4" i="9" s="1"/>
  <c r="BF4" i="9" s="1"/>
  <c r="AO4" i="9" a="1"/>
  <c r="AO4" i="9" s="1"/>
  <c r="AS4" i="9" a="1"/>
  <c r="AS4" i="9" s="1"/>
  <c r="AU4" i="9" s="1"/>
  <c r="AV4" i="9" a="1"/>
  <c r="AV4" i="9" s="1"/>
  <c r="AX4" i="9" s="1"/>
  <c r="AY4" i="9" s="1"/>
  <c r="AZ4" i="9" s="1"/>
  <c r="AP103" i="9" a="1"/>
  <c r="AP103" i="9" s="1"/>
  <c r="AQ103" i="9" s="1"/>
  <c r="AR103" i="9" s="1" a="1"/>
  <c r="AR103" i="9" s="1"/>
  <c r="BF103" i="9" s="1"/>
  <c r="AO103" i="9" a="1"/>
  <c r="AO103" i="9" s="1"/>
  <c r="AS103" i="9" a="1"/>
  <c r="AS103" i="9" s="1"/>
  <c r="AU103" i="9" s="1"/>
  <c r="AV103" i="9" a="1"/>
  <c r="AV103" i="9" s="1"/>
  <c r="AX103" i="9" s="1"/>
  <c r="AY103" i="9" s="1"/>
  <c r="AZ103" i="9" s="1"/>
  <c r="AP173" i="9" a="1"/>
  <c r="AP173" i="9" s="1"/>
  <c r="AQ173" i="9" s="1"/>
  <c r="AR173" i="9" s="1" a="1"/>
  <c r="AR173" i="9" s="1"/>
  <c r="BF173" i="9" s="1"/>
  <c r="AO173" i="9" a="1"/>
  <c r="AO173" i="9" s="1"/>
  <c r="AS173" i="9" a="1"/>
  <c r="AS173" i="9" s="1"/>
  <c r="AU173" i="9" s="1"/>
  <c r="AV173" i="9" a="1"/>
  <c r="AV173" i="9" s="1"/>
  <c r="AX173" i="9" s="1"/>
  <c r="AY173" i="9" s="1"/>
  <c r="AZ173" i="9" s="1"/>
  <c r="AP96" i="9" a="1"/>
  <c r="AP96" i="9" s="1"/>
  <c r="AQ96" i="9" s="1"/>
  <c r="AR96" i="9" s="1" a="1"/>
  <c r="AR96" i="9" s="1"/>
  <c r="BF96" i="9" s="1"/>
  <c r="AO96" i="9" a="1"/>
  <c r="AO96" i="9" s="1"/>
  <c r="AS96" i="9" a="1"/>
  <c r="AS96" i="9" s="1"/>
  <c r="AU96" i="9" s="1"/>
  <c r="AV96" i="9" a="1"/>
  <c r="AV96" i="9" s="1"/>
  <c r="AX96" i="9" s="1"/>
  <c r="AY96" i="9" s="1"/>
  <c r="AZ96" i="9" s="1"/>
  <c r="AP56" i="9" a="1"/>
  <c r="AP56" i="9" s="1"/>
  <c r="AQ56" i="9" s="1"/>
  <c r="AR56" i="9" s="1" a="1"/>
  <c r="AR56" i="9" s="1"/>
  <c r="BF56" i="9" s="1"/>
  <c r="AO56" i="9" a="1"/>
  <c r="AO56" i="9" s="1"/>
  <c r="AS56" i="9" a="1"/>
  <c r="AS56" i="9" s="1"/>
  <c r="AU56" i="9" s="1"/>
  <c r="AV56" i="9" a="1"/>
  <c r="AV56" i="9" s="1"/>
  <c r="AX56" i="9" s="1"/>
  <c r="AY56" i="9" s="1"/>
  <c r="AZ56" i="9" s="1"/>
  <c r="AP24" i="9" a="1"/>
  <c r="AP24" i="9" s="1"/>
  <c r="AQ24" i="9" s="1"/>
  <c r="AR24" i="9" s="1" a="1"/>
  <c r="AR24" i="9" s="1"/>
  <c r="BF24" i="9" s="1"/>
  <c r="AO24" i="9" a="1"/>
  <c r="AO24" i="9" s="1"/>
  <c r="AS24" i="9" a="1"/>
  <c r="AS24" i="9" s="1"/>
  <c r="AU24" i="9" s="1"/>
  <c r="AV24" i="9" a="1"/>
  <c r="AV24" i="9" s="1"/>
  <c r="AX24" i="9" s="1"/>
  <c r="AY24" i="9" s="1"/>
  <c r="AZ24" i="9" s="1"/>
  <c r="AP74" i="9" a="1"/>
  <c r="AP74" i="9" s="1"/>
  <c r="AQ74" i="9" s="1"/>
  <c r="AR74" i="9" s="1" a="1"/>
  <c r="AR74" i="9" s="1"/>
  <c r="BF74" i="9" s="1"/>
  <c r="AO74" i="9" a="1"/>
  <c r="AO74" i="9" s="1"/>
  <c r="AS74" i="9" a="1"/>
  <c r="AS74" i="9" s="1"/>
  <c r="AU74" i="9" s="1"/>
  <c r="AV74" i="9" a="1"/>
  <c r="AV74" i="9" s="1"/>
  <c r="AX74" i="9" s="1"/>
  <c r="AY74" i="9" s="1"/>
  <c r="AZ74" i="9" s="1"/>
  <c r="AP195" i="9" a="1"/>
  <c r="AP195" i="9" s="1"/>
  <c r="AQ195" i="9" s="1"/>
  <c r="AR195" i="9" s="1" a="1"/>
  <c r="AR195" i="9" s="1"/>
  <c r="BF195" i="9" s="1"/>
  <c r="AO195" i="9" a="1"/>
  <c r="AO195" i="9" s="1"/>
  <c r="AS195" i="9" a="1"/>
  <c r="AS195" i="9" s="1"/>
  <c r="AU195" i="9" s="1"/>
  <c r="AV195" i="9" a="1"/>
  <c r="AV195" i="9" s="1"/>
  <c r="AX195" i="9" s="1"/>
  <c r="AY195" i="9" s="1"/>
  <c r="AZ195" i="9" s="1"/>
  <c r="AP148" i="9" a="1"/>
  <c r="AP148" i="9" s="1"/>
  <c r="AQ148" i="9" s="1"/>
  <c r="AR148" i="9" s="1" a="1"/>
  <c r="AR148" i="9" s="1"/>
  <c r="BF148" i="9" s="1"/>
  <c r="AO148" i="9" a="1"/>
  <c r="AO148" i="9" s="1"/>
  <c r="AS148" i="9" a="1"/>
  <c r="AS148" i="9" s="1"/>
  <c r="AU148" i="9" s="1"/>
  <c r="AV148" i="9" a="1"/>
  <c r="AV148" i="9" s="1"/>
  <c r="AX148" i="9" s="1"/>
  <c r="AY148" i="9" s="1"/>
  <c r="AZ148" i="9" s="1"/>
  <c r="AP170" i="9" a="1"/>
  <c r="AP170" i="9" s="1"/>
  <c r="AQ170" i="9" s="1"/>
  <c r="AR170" i="9" s="1" a="1"/>
  <c r="AR170" i="9" s="1"/>
  <c r="BF170" i="9" s="1"/>
  <c r="AO170" i="9" a="1"/>
  <c r="AO170" i="9" s="1"/>
  <c r="AS170" i="9" a="1"/>
  <c r="AS170" i="9" s="1"/>
  <c r="AU170" i="9" s="1"/>
  <c r="AV170" i="9" a="1"/>
  <c r="AV170" i="9" s="1"/>
  <c r="AX170" i="9" s="1"/>
  <c r="AY170" i="9" s="1"/>
  <c r="AZ170" i="9" s="1"/>
  <c r="AP79" i="9" a="1"/>
  <c r="AP79" i="9" s="1"/>
  <c r="AQ79" i="9" s="1"/>
  <c r="AR79" i="9" s="1" a="1"/>
  <c r="AR79" i="9" s="1"/>
  <c r="BF79" i="9" s="1"/>
  <c r="AO79" i="9" a="1"/>
  <c r="AO79" i="9" s="1"/>
  <c r="AS79" i="9" a="1"/>
  <c r="AS79" i="9" s="1"/>
  <c r="AU79" i="9" s="1"/>
  <c r="AV79" i="9" a="1"/>
  <c r="AV79" i="9" s="1"/>
  <c r="AX79" i="9" s="1"/>
  <c r="AY79" i="9" s="1"/>
  <c r="AZ79" i="9" s="1"/>
  <c r="AP119" i="9" a="1"/>
  <c r="AP119" i="9" s="1"/>
  <c r="AQ119" i="9" s="1"/>
  <c r="AR119" i="9" s="1" a="1"/>
  <c r="AR119" i="9" s="1"/>
  <c r="BF119" i="9" s="1"/>
  <c r="AO119" i="9" a="1"/>
  <c r="AO119" i="9" s="1"/>
  <c r="AS119" i="9" a="1"/>
  <c r="AS119" i="9" s="1"/>
  <c r="AU119" i="9" s="1"/>
  <c r="AV119" i="9" a="1"/>
  <c r="AV119" i="9" s="1"/>
  <c r="AX119" i="9" s="1"/>
  <c r="AY119" i="9" s="1"/>
  <c r="AZ119" i="9" s="1"/>
  <c r="AW3" i="9" a="1"/>
  <c r="AW3" i="9" s="1"/>
  <c r="AP126" i="9" a="1"/>
  <c r="AP126" i="9" s="1"/>
  <c r="AQ126" i="9" s="1"/>
  <c r="AR126" i="9" s="1" a="1"/>
  <c r="AR126" i="9" s="1"/>
  <c r="BF126" i="9" s="1"/>
  <c r="AO126" i="9" a="1"/>
  <c r="AO126" i="9" s="1"/>
  <c r="AS126" i="9" a="1"/>
  <c r="AS126" i="9" s="1"/>
  <c r="AU126" i="9" s="1"/>
  <c r="AV126" i="9" a="1"/>
  <c r="AV126" i="9" s="1"/>
  <c r="AX126" i="9" s="1"/>
  <c r="AY126" i="9" s="1"/>
  <c r="AZ126" i="9" s="1"/>
  <c r="AP192" i="9" a="1"/>
  <c r="AP192" i="9" s="1"/>
  <c r="AQ192" i="9" s="1"/>
  <c r="AR192" i="9" s="1" a="1"/>
  <c r="AR192" i="9" s="1"/>
  <c r="BF192" i="9" s="1"/>
  <c r="AO192" i="9" a="1"/>
  <c r="AO192" i="9" s="1"/>
  <c r="AS192" i="9" a="1"/>
  <c r="AS192" i="9" s="1"/>
  <c r="AU192" i="9" s="1"/>
  <c r="AV192" i="9" a="1"/>
  <c r="AV192" i="9" s="1"/>
  <c r="AX192" i="9" s="1"/>
  <c r="AY192" i="9" s="1"/>
  <c r="AZ192" i="9" s="1"/>
  <c r="AC27" i="2"/>
  <c r="AB28" i="2"/>
  <c r="AM27" i="2"/>
  <c r="AN27" i="2"/>
  <c r="K32" i="1" s="1"/>
  <c r="ER37" i="2"/>
  <c r="ES36" i="2"/>
  <c r="N40" i="3" s="1"/>
  <c r="AP179" i="9" a="1"/>
  <c r="AP179" i="9" s="1"/>
  <c r="AQ179" i="9" s="1"/>
  <c r="AR179" i="9" s="1" a="1"/>
  <c r="AR179" i="9" s="1"/>
  <c r="BF179" i="9" s="1"/>
  <c r="AO179" i="9" a="1"/>
  <c r="AO179" i="9" s="1"/>
  <c r="AS179" i="9" a="1"/>
  <c r="AS179" i="9" s="1"/>
  <c r="AU179" i="9" s="1"/>
  <c r="AV179" i="9" a="1"/>
  <c r="AV179" i="9" s="1"/>
  <c r="AX179" i="9" s="1"/>
  <c r="AY179" i="9" s="1"/>
  <c r="AZ179" i="9" s="1"/>
  <c r="AP84" i="9" a="1"/>
  <c r="AP84" i="9" s="1"/>
  <c r="AQ84" i="9" s="1"/>
  <c r="AR84" i="9" s="1" a="1"/>
  <c r="AR84" i="9" s="1"/>
  <c r="BF84" i="9" s="1"/>
  <c r="AO84" i="9" a="1"/>
  <c r="AO84" i="9" s="1"/>
  <c r="AS84" i="9" a="1"/>
  <c r="AS84" i="9" s="1"/>
  <c r="AU84" i="9" s="1"/>
  <c r="AV84" i="9" a="1"/>
  <c r="AV84" i="9" s="1"/>
  <c r="AX84" i="9" s="1"/>
  <c r="AY84" i="9" s="1"/>
  <c r="AZ84" i="9" s="1"/>
  <c r="AP196" i="9" a="1"/>
  <c r="AP196" i="9" s="1"/>
  <c r="AQ196" i="9" s="1"/>
  <c r="AR196" i="9" s="1" a="1"/>
  <c r="AR196" i="9" s="1"/>
  <c r="BF196" i="9" s="1"/>
  <c r="AO196" i="9" a="1"/>
  <c r="AO196" i="9" s="1"/>
  <c r="AS196" i="9" a="1"/>
  <c r="AS196" i="9" s="1"/>
  <c r="AU196" i="9" s="1"/>
  <c r="AV196" i="9" a="1"/>
  <c r="AV196" i="9" s="1"/>
  <c r="AX196" i="9" s="1"/>
  <c r="AY196" i="9" s="1"/>
  <c r="AZ196" i="9" s="1"/>
  <c r="AP146" i="9" a="1"/>
  <c r="AP146" i="9" s="1"/>
  <c r="AQ146" i="9" s="1"/>
  <c r="AR146" i="9" s="1" a="1"/>
  <c r="AR146" i="9" s="1"/>
  <c r="BF146" i="9" s="1"/>
  <c r="AO146" i="9" a="1"/>
  <c r="AO146" i="9" s="1"/>
  <c r="AS146" i="9" a="1"/>
  <c r="AS146" i="9" s="1"/>
  <c r="AU146" i="9" s="1"/>
  <c r="AV146" i="9" a="1"/>
  <c r="AV146" i="9" s="1"/>
  <c r="AX146" i="9" s="1"/>
  <c r="AY146" i="9" s="1"/>
  <c r="AZ146" i="9" s="1"/>
  <c r="AP122" i="9" a="1"/>
  <c r="AP122" i="9" s="1"/>
  <c r="AQ122" i="9" s="1"/>
  <c r="AR122" i="9" s="1" a="1"/>
  <c r="AR122" i="9" s="1"/>
  <c r="BF122" i="9" s="1"/>
  <c r="AO122" i="9" a="1"/>
  <c r="AO122" i="9" s="1"/>
  <c r="AS122" i="9" a="1"/>
  <c r="AS122" i="9" s="1"/>
  <c r="AU122" i="9" s="1"/>
  <c r="AV122" i="9" a="1"/>
  <c r="AV122" i="9" s="1"/>
  <c r="AX122" i="9" s="1"/>
  <c r="AY122" i="9" s="1"/>
  <c r="AZ122" i="9" s="1"/>
  <c r="AP175" i="9" a="1"/>
  <c r="AP175" i="9" s="1"/>
  <c r="AQ175" i="9" s="1"/>
  <c r="AR175" i="9" s="1" a="1"/>
  <c r="AR175" i="9" s="1"/>
  <c r="BF175" i="9" s="1"/>
  <c r="AO175" i="9" a="1"/>
  <c r="AO175" i="9" s="1"/>
  <c r="AS175" i="9" a="1"/>
  <c r="AS175" i="9" s="1"/>
  <c r="AU175" i="9" s="1"/>
  <c r="AV175" i="9" a="1"/>
  <c r="AV175" i="9" s="1"/>
  <c r="AX175" i="9" s="1"/>
  <c r="AY175" i="9" s="1"/>
  <c r="AZ175" i="9" s="1"/>
  <c r="AP35" i="9" a="1"/>
  <c r="AP35" i="9" s="1"/>
  <c r="AQ35" i="9" s="1"/>
  <c r="AR35" i="9" s="1" a="1"/>
  <c r="AR35" i="9" s="1"/>
  <c r="BF35" i="9" s="1"/>
  <c r="AO35" i="9" a="1"/>
  <c r="AO35" i="9" s="1"/>
  <c r="AS35" i="9" a="1"/>
  <c r="AS35" i="9" s="1"/>
  <c r="AU35" i="9" s="1"/>
  <c r="AV35" i="9" a="1"/>
  <c r="AV35" i="9" s="1"/>
  <c r="AX35" i="9" s="1"/>
  <c r="AY35" i="9" s="1"/>
  <c r="AZ35" i="9" s="1"/>
  <c r="AP23" i="9" a="1"/>
  <c r="AP23" i="9" s="1"/>
  <c r="AQ23" i="9" s="1"/>
  <c r="AR23" i="9" s="1" a="1"/>
  <c r="AR23" i="9" s="1"/>
  <c r="BF23" i="9" s="1"/>
  <c r="AO23" i="9" a="1"/>
  <c r="AO23" i="9" s="1"/>
  <c r="AS23" i="9" a="1"/>
  <c r="AS23" i="9" s="1"/>
  <c r="AU23" i="9" s="1"/>
  <c r="AV23" i="9" a="1"/>
  <c r="AV23" i="9" s="1"/>
  <c r="AX23" i="9" s="1"/>
  <c r="AY23" i="9" s="1"/>
  <c r="AZ23" i="9" s="1"/>
  <c r="AP136" i="9" a="1"/>
  <c r="AP136" i="9" s="1"/>
  <c r="AQ136" i="9" s="1"/>
  <c r="AR136" i="9" s="1" a="1"/>
  <c r="AR136" i="9" s="1"/>
  <c r="BF136" i="9" s="1"/>
  <c r="AO136" i="9" a="1"/>
  <c r="AO136" i="9" s="1"/>
  <c r="AS136" i="9" a="1"/>
  <c r="AS136" i="9" s="1"/>
  <c r="AU136" i="9" s="1"/>
  <c r="AV136" i="9" a="1"/>
  <c r="AV136" i="9" s="1"/>
  <c r="AX136" i="9" s="1"/>
  <c r="AY136" i="9" s="1"/>
  <c r="AZ136" i="9" s="1"/>
  <c r="AP114" i="9" a="1"/>
  <c r="AP114" i="9" s="1"/>
  <c r="AQ114" i="9" s="1"/>
  <c r="AR114" i="9" s="1" a="1"/>
  <c r="AR114" i="9" s="1"/>
  <c r="BF114" i="9" s="1"/>
  <c r="AO114" i="9" a="1"/>
  <c r="AO114" i="9" s="1"/>
  <c r="AS114" i="9" a="1"/>
  <c r="AS114" i="9" s="1"/>
  <c r="AU114" i="9" s="1"/>
  <c r="AV114" i="9" a="1"/>
  <c r="AV114" i="9" s="1"/>
  <c r="AX114" i="9" s="1"/>
  <c r="AY114" i="9" s="1"/>
  <c r="AZ114" i="9" s="1"/>
  <c r="AP143" i="9" a="1"/>
  <c r="AP143" i="9" s="1"/>
  <c r="AQ143" i="9" s="1"/>
  <c r="AR143" i="9" s="1" a="1"/>
  <c r="AR143" i="9" s="1"/>
  <c r="BF143" i="9" s="1"/>
  <c r="AO143" i="9" a="1"/>
  <c r="AO143" i="9" s="1"/>
  <c r="AS143" i="9" a="1"/>
  <c r="AS143" i="9" s="1"/>
  <c r="AU143" i="9" s="1"/>
  <c r="AV143" i="9" a="1"/>
  <c r="AV143" i="9" s="1"/>
  <c r="AX143" i="9" s="1"/>
  <c r="AY143" i="9" s="1"/>
  <c r="AZ143" i="9" s="1"/>
  <c r="AP32" i="9" a="1"/>
  <c r="AP32" i="9" s="1"/>
  <c r="AQ32" i="9" s="1"/>
  <c r="AR32" i="9" s="1" a="1"/>
  <c r="AR32" i="9" s="1"/>
  <c r="BF32" i="9" s="1"/>
  <c r="AO32" i="9" a="1"/>
  <c r="AO32" i="9" s="1"/>
  <c r="AS32" i="9" a="1"/>
  <c r="AS32" i="9" s="1"/>
  <c r="AU32" i="9" s="1"/>
  <c r="AV32" i="9" a="1"/>
  <c r="AV32" i="9" s="1"/>
  <c r="AX32" i="9" s="1"/>
  <c r="AY32" i="9" s="1"/>
  <c r="AZ32" i="9" s="1"/>
  <c r="AP107" i="9" a="1"/>
  <c r="AP107" i="9" s="1"/>
  <c r="AQ107" i="9" s="1"/>
  <c r="AR107" i="9" s="1" a="1"/>
  <c r="AR107" i="9" s="1"/>
  <c r="BF107" i="9" s="1"/>
  <c r="AO107" i="9" a="1"/>
  <c r="AO107" i="9" s="1"/>
  <c r="AS107" i="9" a="1"/>
  <c r="AS107" i="9" s="1"/>
  <c r="AU107" i="9" s="1"/>
  <c r="AV107" i="9" a="1"/>
  <c r="AV107" i="9" s="1"/>
  <c r="AX107" i="9" s="1"/>
  <c r="AY107" i="9" s="1"/>
  <c r="AZ107" i="9" s="1"/>
  <c r="BD2" i="9"/>
  <c r="BE5" i="9"/>
  <c r="BE9" i="9"/>
  <c r="BE12" i="9"/>
  <c r="BE14" i="9"/>
  <c r="BE16" i="9"/>
  <c r="BE22" i="9"/>
  <c r="BE30" i="9"/>
  <c r="BE6" i="9"/>
  <c r="BE8" i="9"/>
  <c r="BE10" i="9"/>
  <c r="BE15" i="9"/>
  <c r="BE19" i="9"/>
  <c r="BE27" i="9"/>
  <c r="BE7" i="9"/>
  <c r="BE24" i="9"/>
  <c r="BE32" i="9"/>
  <c r="BE21" i="9"/>
  <c r="BE29" i="9"/>
  <c r="BE11" i="9"/>
  <c r="BE18" i="9"/>
  <c r="BE26" i="9"/>
  <c r="BE23" i="9"/>
  <c r="BE25" i="9"/>
  <c r="BE39" i="9"/>
  <c r="BE47" i="9"/>
  <c r="BE55" i="9"/>
  <c r="BE63" i="9"/>
  <c r="BE71" i="9"/>
  <c r="BE28" i="9"/>
  <c r="BE36" i="9"/>
  <c r="BE44" i="9"/>
  <c r="BE52" i="9"/>
  <c r="BE60" i="9"/>
  <c r="BE68" i="9"/>
  <c r="BE76" i="9"/>
  <c r="BE41" i="9"/>
  <c r="BE49" i="9"/>
  <c r="BE57" i="9"/>
  <c r="BE65" i="9"/>
  <c r="BE73" i="9"/>
  <c r="BE33" i="9"/>
  <c r="BE38" i="9"/>
  <c r="BE46" i="9"/>
  <c r="BE54" i="9"/>
  <c r="BE62" i="9"/>
  <c r="BE70" i="9"/>
  <c r="BE31" i="9"/>
  <c r="BE35" i="9"/>
  <c r="BE43" i="9"/>
  <c r="BE51" i="9"/>
  <c r="BE13" i="9"/>
  <c r="BE17" i="9"/>
  <c r="BE40" i="9"/>
  <c r="BE48" i="9"/>
  <c r="BE37" i="9"/>
  <c r="BE58" i="9"/>
  <c r="BE74" i="9"/>
  <c r="BE77" i="9"/>
  <c r="BE85" i="9"/>
  <c r="BE93" i="9"/>
  <c r="BE101" i="9"/>
  <c r="BE109" i="9"/>
  <c r="BE117" i="9"/>
  <c r="BE125" i="9"/>
  <c r="BE42" i="9"/>
  <c r="BE67" i="9"/>
  <c r="BE82" i="9"/>
  <c r="BE90" i="9"/>
  <c r="BE98" i="9"/>
  <c r="BE106" i="9"/>
  <c r="BE114" i="9"/>
  <c r="BE122" i="9"/>
  <c r="BE130" i="9"/>
  <c r="BE20" i="9"/>
  <c r="BE45" i="9"/>
  <c r="BE56" i="9"/>
  <c r="BE72" i="9"/>
  <c r="BE79" i="9"/>
  <c r="BE87" i="9"/>
  <c r="BE95" i="9"/>
  <c r="BE103" i="9"/>
  <c r="BE111" i="9"/>
  <c r="BE119" i="9"/>
  <c r="BE127" i="9"/>
  <c r="BE50" i="9"/>
  <c r="BE61" i="9"/>
  <c r="BE84" i="9"/>
  <c r="BE92" i="9"/>
  <c r="BE100" i="9"/>
  <c r="BE108" i="9"/>
  <c r="BE116" i="9"/>
  <c r="BE124" i="9"/>
  <c r="BE132" i="9"/>
  <c r="BE53" i="9"/>
  <c r="BE66" i="9"/>
  <c r="BE81" i="9"/>
  <c r="BE89" i="9"/>
  <c r="BE97" i="9"/>
  <c r="BE105" i="9"/>
  <c r="BE59" i="9"/>
  <c r="BE75" i="9"/>
  <c r="BE78" i="9"/>
  <c r="BE86" i="9"/>
  <c r="BE94" i="9"/>
  <c r="BE102" i="9"/>
  <c r="BE110" i="9"/>
  <c r="BE34" i="9"/>
  <c r="BE96" i="9"/>
  <c r="BE123" i="9"/>
  <c r="BE135" i="9"/>
  <c r="BE143" i="9"/>
  <c r="BE151" i="9"/>
  <c r="BE159" i="9"/>
  <c r="BE167" i="9"/>
  <c r="BE175" i="9"/>
  <c r="BE183" i="9"/>
  <c r="BE191" i="9"/>
  <c r="BE199" i="9"/>
  <c r="BE99" i="9"/>
  <c r="BE112" i="9"/>
  <c r="BE128" i="9"/>
  <c r="BE140" i="9"/>
  <c r="BE148" i="9"/>
  <c r="BE156" i="9"/>
  <c r="BE164" i="9"/>
  <c r="BE172" i="9"/>
  <c r="BE180" i="9"/>
  <c r="BE188" i="9"/>
  <c r="BE196" i="9"/>
  <c r="BE104" i="9"/>
  <c r="BE121" i="9"/>
  <c r="BE137" i="9"/>
  <c r="BE145" i="9"/>
  <c r="BE153" i="9"/>
  <c r="BE161" i="9"/>
  <c r="BE169" i="9"/>
  <c r="BE177" i="9"/>
  <c r="BE185" i="9"/>
  <c r="BE193" i="9"/>
  <c r="BE64" i="9"/>
  <c r="BE107" i="9"/>
  <c r="BE126" i="9"/>
  <c r="BE134" i="9"/>
  <c r="BE142" i="9"/>
  <c r="BE150" i="9"/>
  <c r="BE158" i="9"/>
  <c r="BE166" i="9"/>
  <c r="BE174" i="9"/>
  <c r="BE182" i="9"/>
  <c r="BE190" i="9"/>
  <c r="BE198" i="9"/>
  <c r="BE69" i="9"/>
  <c r="BE80" i="9"/>
  <c r="BE115" i="9"/>
  <c r="BE131" i="9"/>
  <c r="BE139" i="9"/>
  <c r="BE147" i="9"/>
  <c r="BE155" i="9"/>
  <c r="BE163" i="9"/>
  <c r="BE171" i="9"/>
  <c r="BE179" i="9"/>
  <c r="BE187" i="9"/>
  <c r="BE195" i="9"/>
  <c r="BE83" i="9"/>
  <c r="BE120" i="9"/>
  <c r="BE136" i="9"/>
  <c r="BE144" i="9"/>
  <c r="BE152" i="9"/>
  <c r="BE160" i="9"/>
  <c r="BE168" i="9"/>
  <c r="BE176" i="9"/>
  <c r="BE184" i="9"/>
  <c r="BE192" i="9"/>
  <c r="BE200" i="9"/>
  <c r="BE88" i="9"/>
  <c r="BE113" i="9"/>
  <c r="BE129" i="9"/>
  <c r="BE133" i="9"/>
  <c r="BE141" i="9"/>
  <c r="BE149" i="9"/>
  <c r="BE157" i="9"/>
  <c r="BE91" i="9"/>
  <c r="BE118" i="9"/>
  <c r="BE138" i="9"/>
  <c r="BE146" i="9"/>
  <c r="BE154" i="9"/>
  <c r="BE189" i="9"/>
  <c r="BE162" i="9"/>
  <c r="BE194" i="9"/>
  <c r="BE165" i="9"/>
  <c r="BE197" i="9"/>
  <c r="BE170" i="9"/>
  <c r="BE173" i="9"/>
  <c r="BE178" i="9"/>
  <c r="BE181" i="9"/>
  <c r="BE186" i="9"/>
  <c r="AP163" i="9" a="1"/>
  <c r="AP163" i="9" s="1"/>
  <c r="AQ163" i="9" s="1"/>
  <c r="AR163" i="9" s="1" a="1"/>
  <c r="AR163" i="9" s="1"/>
  <c r="BF163" i="9" s="1"/>
  <c r="AO163" i="9" a="1"/>
  <c r="AO163" i="9" s="1"/>
  <c r="AS163" i="9" a="1"/>
  <c r="AS163" i="9" s="1"/>
  <c r="AU163" i="9" s="1"/>
  <c r="AV163" i="9" a="1"/>
  <c r="AV163" i="9" s="1"/>
  <c r="AX163" i="9" s="1"/>
  <c r="AY163" i="9" s="1"/>
  <c r="AZ163" i="9" s="1"/>
  <c r="AP63" i="9" a="1"/>
  <c r="AP63" i="9" s="1"/>
  <c r="AQ63" i="9" s="1"/>
  <c r="AR63" i="9" s="1" a="1"/>
  <c r="AR63" i="9" s="1"/>
  <c r="BF63" i="9" s="1"/>
  <c r="AO63" i="9" a="1"/>
  <c r="AO63" i="9" s="1"/>
  <c r="AS63" i="9" a="1"/>
  <c r="AS63" i="9" s="1"/>
  <c r="AU63" i="9" s="1"/>
  <c r="AV63" i="9" a="1"/>
  <c r="AV63" i="9" s="1"/>
  <c r="AX63" i="9" s="1"/>
  <c r="AY63" i="9" s="1"/>
  <c r="AZ63" i="9" s="1"/>
  <c r="AP49" i="9" a="1"/>
  <c r="AP49" i="9" s="1"/>
  <c r="AQ49" i="9" s="1"/>
  <c r="AR49" i="9" s="1" a="1"/>
  <c r="AR49" i="9" s="1"/>
  <c r="BF49" i="9" s="1"/>
  <c r="AO49" i="9" a="1"/>
  <c r="AO49" i="9" s="1"/>
  <c r="AS49" i="9" a="1"/>
  <c r="AS49" i="9" s="1"/>
  <c r="AU49" i="9" s="1"/>
  <c r="AV49" i="9" a="1"/>
  <c r="AV49" i="9" s="1"/>
  <c r="AX49" i="9" s="1"/>
  <c r="AY49" i="9" s="1"/>
  <c r="AZ49" i="9" s="1"/>
  <c r="AP93" i="9" a="1"/>
  <c r="AP93" i="9" s="1"/>
  <c r="AQ93" i="9" s="1"/>
  <c r="AR93" i="9" s="1" a="1"/>
  <c r="AR93" i="9" s="1"/>
  <c r="BF93" i="9" s="1"/>
  <c r="AO93" i="9" a="1"/>
  <c r="AO93" i="9" s="1"/>
  <c r="AS93" i="9" a="1"/>
  <c r="AS93" i="9" s="1"/>
  <c r="AU93" i="9" s="1"/>
  <c r="AV93" i="9" a="1"/>
  <c r="AV93" i="9" s="1"/>
  <c r="AX93" i="9" s="1"/>
  <c r="AY93" i="9" s="1"/>
  <c r="AZ93" i="9" s="1"/>
  <c r="AP156" i="9" a="1"/>
  <c r="AP156" i="9" s="1"/>
  <c r="AQ156" i="9" s="1"/>
  <c r="AR156" i="9" s="1" a="1"/>
  <c r="AR156" i="9" s="1"/>
  <c r="BF156" i="9" s="1"/>
  <c r="AO156" i="9" a="1"/>
  <c r="AO156" i="9" s="1"/>
  <c r="AS156" i="9" a="1"/>
  <c r="AS156" i="9" s="1"/>
  <c r="AU156" i="9" s="1"/>
  <c r="AV156" i="9" a="1"/>
  <c r="AV156" i="9" s="1"/>
  <c r="AX156" i="9" s="1"/>
  <c r="AY156" i="9" s="1"/>
  <c r="AZ156" i="9" s="1"/>
  <c r="AP77" i="9" a="1"/>
  <c r="AP77" i="9" s="1"/>
  <c r="AQ77" i="9" s="1"/>
  <c r="AR77" i="9" s="1" a="1"/>
  <c r="AR77" i="9" s="1"/>
  <c r="BF77" i="9" s="1"/>
  <c r="AO77" i="9" a="1"/>
  <c r="AO77" i="9" s="1"/>
  <c r="AS77" i="9" a="1"/>
  <c r="AS77" i="9" s="1"/>
  <c r="AU77" i="9" s="1"/>
  <c r="AV77" i="9" a="1"/>
  <c r="AV77" i="9" s="1"/>
  <c r="AX77" i="9" s="1"/>
  <c r="AY77" i="9" s="1"/>
  <c r="AZ77" i="9" s="1"/>
  <c r="AM14" i="9"/>
  <c r="AN14" i="9"/>
  <c r="AW14" i="9" s="1" a="1"/>
  <c r="AW14" i="9" s="1"/>
  <c r="AK14" i="9"/>
  <c r="AL14" i="9"/>
  <c r="AM7" i="9"/>
  <c r="AN7" i="9"/>
  <c r="AW7" i="9" s="1" a="1"/>
  <c r="AW7" i="9" s="1"/>
  <c r="AL7" i="9"/>
  <c r="AK7" i="9"/>
  <c r="AV3" i="9" a="1"/>
  <c r="AV3" i="9" s="1"/>
  <c r="AX3" i="9" s="1"/>
  <c r="AY3" i="9" s="1"/>
  <c r="AO3" i="9" a="1"/>
  <c r="AO3" i="9" s="1"/>
  <c r="AS3" i="9" a="1"/>
  <c r="AS3" i="9" s="1"/>
  <c r="AP3" i="9" a="1"/>
  <c r="AP3" i="9" s="1"/>
  <c r="AP116" i="9" a="1"/>
  <c r="AP116" i="9" s="1"/>
  <c r="AQ116" i="9" s="1"/>
  <c r="AR116" i="9" s="1" a="1"/>
  <c r="AR116" i="9" s="1"/>
  <c r="BF116" i="9" s="1"/>
  <c r="AO116" i="9" a="1"/>
  <c r="AO116" i="9" s="1"/>
  <c r="AS116" i="9" a="1"/>
  <c r="AS116" i="9" s="1"/>
  <c r="AU116" i="9" s="1"/>
  <c r="AV116" i="9" a="1"/>
  <c r="AV116" i="9" s="1"/>
  <c r="AX116" i="9" s="1"/>
  <c r="AY116" i="9" s="1"/>
  <c r="AZ116" i="9" s="1"/>
  <c r="AM15" i="9"/>
  <c r="AN15" i="9"/>
  <c r="AW15" i="9" s="1" a="1"/>
  <c r="AW15" i="9" s="1"/>
  <c r="AK15" i="9"/>
  <c r="AL15" i="9"/>
  <c r="AP184" i="9" a="1"/>
  <c r="AP184" i="9" s="1"/>
  <c r="AQ184" i="9" s="1"/>
  <c r="AR184" i="9" s="1" a="1"/>
  <c r="AR184" i="9" s="1"/>
  <c r="BF184" i="9" s="1"/>
  <c r="AO184" i="9" a="1"/>
  <c r="AO184" i="9" s="1"/>
  <c r="AS184" i="9" a="1"/>
  <c r="AS184" i="9" s="1"/>
  <c r="AU184" i="9" s="1"/>
  <c r="AV184" i="9" a="1"/>
  <c r="AV184" i="9" s="1"/>
  <c r="AX184" i="9" s="1"/>
  <c r="AY184" i="9" s="1"/>
  <c r="AZ184" i="9" s="1"/>
  <c r="AP95" i="9" a="1"/>
  <c r="AP95" i="9" s="1"/>
  <c r="AQ95" i="9" s="1"/>
  <c r="AR95" i="9" s="1" a="1"/>
  <c r="AR95" i="9" s="1"/>
  <c r="BF95" i="9" s="1"/>
  <c r="AO95" i="9" a="1"/>
  <c r="AO95" i="9" s="1"/>
  <c r="AS95" i="9" a="1"/>
  <c r="AS95" i="9" s="1"/>
  <c r="AU95" i="9" s="1"/>
  <c r="AV95" i="9" a="1"/>
  <c r="AV95" i="9" s="1"/>
  <c r="AX95" i="9" s="1"/>
  <c r="AY95" i="9" s="1"/>
  <c r="AZ95" i="9" s="1"/>
  <c r="BD13" i="9"/>
  <c r="AP52" i="9" a="1"/>
  <c r="AP52" i="9" s="1"/>
  <c r="AQ52" i="9" s="1"/>
  <c r="AR52" i="9" s="1" a="1"/>
  <c r="AR52" i="9" s="1"/>
  <c r="BF52" i="9" s="1"/>
  <c r="AO52" i="9" a="1"/>
  <c r="AO52" i="9" s="1"/>
  <c r="AS52" i="9" a="1"/>
  <c r="AS52" i="9" s="1"/>
  <c r="AU52" i="9" s="1"/>
  <c r="AV52" i="9" a="1"/>
  <c r="AV52" i="9" s="1"/>
  <c r="AX52" i="9" s="1"/>
  <c r="AY52" i="9" s="1"/>
  <c r="AZ52" i="9" s="1"/>
  <c r="AP181" i="9" a="1"/>
  <c r="AP181" i="9" s="1"/>
  <c r="AQ181" i="9" s="1"/>
  <c r="AR181" i="9" s="1" a="1"/>
  <c r="AR181" i="9" s="1"/>
  <c r="BF181" i="9" s="1"/>
  <c r="AO181" i="9" a="1"/>
  <c r="AO181" i="9" s="1"/>
  <c r="AS181" i="9" a="1"/>
  <c r="AS181" i="9" s="1"/>
  <c r="AU181" i="9" s="1"/>
  <c r="AV181" i="9" a="1"/>
  <c r="AV181" i="9" s="1"/>
  <c r="AX181" i="9" s="1"/>
  <c r="AY181" i="9" s="1"/>
  <c r="AZ181" i="9" s="1"/>
  <c r="AP137" i="9" a="1"/>
  <c r="AP137" i="9" s="1"/>
  <c r="AQ137" i="9" s="1"/>
  <c r="AR137" i="9" s="1" a="1"/>
  <c r="AR137" i="9" s="1"/>
  <c r="BF137" i="9" s="1"/>
  <c r="AO137" i="9" a="1"/>
  <c r="AO137" i="9" s="1"/>
  <c r="AS137" i="9" a="1"/>
  <c r="AS137" i="9" s="1"/>
  <c r="AU137" i="9" s="1"/>
  <c r="AV137" i="9" a="1"/>
  <c r="AV137" i="9" s="1"/>
  <c r="AX137" i="9" s="1"/>
  <c r="AY137" i="9" s="1"/>
  <c r="AZ137" i="9" s="1"/>
  <c r="AM2" i="9"/>
  <c r="AN2" i="9"/>
  <c r="AK2" i="9"/>
  <c r="AL2" i="9"/>
  <c r="AP174" i="9" a="1"/>
  <c r="AP174" i="9" s="1"/>
  <c r="AQ174" i="9" s="1"/>
  <c r="AR174" i="9" s="1" a="1"/>
  <c r="AR174" i="9" s="1"/>
  <c r="BF174" i="9" s="1"/>
  <c r="AO174" i="9" a="1"/>
  <c r="AO174" i="9" s="1"/>
  <c r="AS174" i="9" a="1"/>
  <c r="AS174" i="9" s="1"/>
  <c r="AU174" i="9" s="1"/>
  <c r="AV174" i="9" a="1"/>
  <c r="AV174" i="9" s="1"/>
  <c r="AX174" i="9" s="1"/>
  <c r="AY174" i="9" s="1"/>
  <c r="AZ174" i="9" s="1"/>
  <c r="AP76" i="9" a="1"/>
  <c r="AP76" i="9" s="1"/>
  <c r="AQ76" i="9" s="1"/>
  <c r="AR76" i="9" s="1" a="1"/>
  <c r="AR76" i="9" s="1"/>
  <c r="BF76" i="9" s="1"/>
  <c r="AO76" i="9" a="1"/>
  <c r="AO76" i="9" s="1"/>
  <c r="AS76" i="9" a="1"/>
  <c r="AS76" i="9" s="1"/>
  <c r="AU76" i="9" s="1"/>
  <c r="AV76" i="9" a="1"/>
  <c r="AV76" i="9" s="1"/>
  <c r="AX76" i="9" s="1"/>
  <c r="AY76" i="9" s="1"/>
  <c r="AZ76" i="9" s="1"/>
  <c r="AP58" i="9" a="1"/>
  <c r="AP58" i="9" s="1"/>
  <c r="AQ58" i="9" s="1"/>
  <c r="AR58" i="9" s="1" a="1"/>
  <c r="AR58" i="9" s="1"/>
  <c r="BF58" i="9" s="1"/>
  <c r="AO58" i="9" a="1"/>
  <c r="AO58" i="9" s="1"/>
  <c r="AS58" i="9" a="1"/>
  <c r="AS58" i="9" s="1"/>
  <c r="AU58" i="9" s="1"/>
  <c r="AV58" i="9" a="1"/>
  <c r="AV58" i="9" s="1"/>
  <c r="AX58" i="9" s="1"/>
  <c r="AY58" i="9" s="1"/>
  <c r="AZ58" i="9" s="1"/>
  <c r="AP180" i="9" a="1"/>
  <c r="AP180" i="9" s="1"/>
  <c r="AQ180" i="9" s="1"/>
  <c r="AR180" i="9" s="1" a="1"/>
  <c r="AR180" i="9" s="1"/>
  <c r="BF180" i="9" s="1"/>
  <c r="AO180" i="9" a="1"/>
  <c r="AO180" i="9" s="1"/>
  <c r="AS180" i="9" a="1"/>
  <c r="AS180" i="9" s="1"/>
  <c r="AU180" i="9" s="1"/>
  <c r="AV180" i="9" a="1"/>
  <c r="AV180" i="9" s="1"/>
  <c r="AX180" i="9" s="1"/>
  <c r="AY180" i="9" s="1"/>
  <c r="AZ180" i="9" s="1"/>
  <c r="AP124" i="9" a="1"/>
  <c r="AP124" i="9" s="1"/>
  <c r="AQ124" i="9" s="1"/>
  <c r="AR124" i="9" s="1" a="1"/>
  <c r="AR124" i="9" s="1"/>
  <c r="BF124" i="9" s="1"/>
  <c r="AO124" i="9" a="1"/>
  <c r="AO124" i="9" s="1"/>
  <c r="AS124" i="9" a="1"/>
  <c r="AS124" i="9" s="1"/>
  <c r="AU124" i="9" s="1"/>
  <c r="AV124" i="9" a="1"/>
  <c r="AV124" i="9" s="1"/>
  <c r="AX124" i="9" s="1"/>
  <c r="AY124" i="9" s="1"/>
  <c r="AZ124" i="9" s="1"/>
  <c r="AP62" i="9" a="1"/>
  <c r="AP62" i="9" s="1"/>
  <c r="AQ62" i="9" s="1"/>
  <c r="AR62" i="9" s="1" a="1"/>
  <c r="AR62" i="9" s="1"/>
  <c r="BF62" i="9" s="1"/>
  <c r="AO62" i="9" a="1"/>
  <c r="AO62" i="9" s="1"/>
  <c r="AS62" i="9" a="1"/>
  <c r="AS62" i="9" s="1"/>
  <c r="AU62" i="9" s="1"/>
  <c r="AV62" i="9" a="1"/>
  <c r="AV62" i="9" s="1"/>
  <c r="AX62" i="9" s="1"/>
  <c r="AY62" i="9" s="1"/>
  <c r="AZ62" i="9" s="1"/>
  <c r="AP154" i="9" a="1"/>
  <c r="AP154" i="9" s="1"/>
  <c r="AQ154" i="9" s="1"/>
  <c r="AR154" i="9" s="1" a="1"/>
  <c r="AR154" i="9" s="1"/>
  <c r="BF154" i="9" s="1"/>
  <c r="AO154" i="9" a="1"/>
  <c r="AO154" i="9" s="1"/>
  <c r="AS154" i="9" a="1"/>
  <c r="AS154" i="9" s="1"/>
  <c r="AU154" i="9" s="1"/>
  <c r="AV154" i="9" a="1"/>
  <c r="AV154" i="9" s="1"/>
  <c r="AX154" i="9" s="1"/>
  <c r="AY154" i="9" s="1"/>
  <c r="AZ154" i="9" s="1"/>
  <c r="AP50" i="9" a="1"/>
  <c r="AP50" i="9" s="1"/>
  <c r="AQ50" i="9" s="1"/>
  <c r="AR50" i="9" s="1" a="1"/>
  <c r="AR50" i="9" s="1"/>
  <c r="BF50" i="9" s="1"/>
  <c r="AO50" i="9" a="1"/>
  <c r="AO50" i="9" s="1"/>
  <c r="AS50" i="9" a="1"/>
  <c r="AS50" i="9" s="1"/>
  <c r="AU50" i="9" s="1"/>
  <c r="AV50" i="9" a="1"/>
  <c r="AV50" i="9" s="1"/>
  <c r="AX50" i="9" s="1"/>
  <c r="AY50" i="9" s="1"/>
  <c r="AZ50" i="9" s="1"/>
  <c r="AP110" i="9" a="1"/>
  <c r="AP110" i="9" s="1"/>
  <c r="AQ110" i="9" s="1"/>
  <c r="AR110" i="9" s="1" a="1"/>
  <c r="AR110" i="9" s="1"/>
  <c r="BF110" i="9" s="1"/>
  <c r="AO110" i="9" a="1"/>
  <c r="AO110" i="9" s="1"/>
  <c r="AS110" i="9" a="1"/>
  <c r="AS110" i="9" s="1"/>
  <c r="AU110" i="9" s="1"/>
  <c r="AV110" i="9" a="1"/>
  <c r="AV110" i="9" s="1"/>
  <c r="AX110" i="9" s="1"/>
  <c r="AY110" i="9" s="1"/>
  <c r="AZ110" i="9" s="1"/>
  <c r="AP1" i="9" a="1"/>
  <c r="AP1" i="9" s="1"/>
  <c r="AM6" i="9"/>
  <c r="AN6" i="9"/>
  <c r="AW6" i="9" s="1" a="1"/>
  <c r="AW6" i="9" s="1"/>
  <c r="AK6" i="9"/>
  <c r="AL6" i="9"/>
  <c r="AP45" i="9" a="1"/>
  <c r="AP45" i="9" s="1"/>
  <c r="AQ45" i="9" s="1"/>
  <c r="AR45" i="9" s="1" a="1"/>
  <c r="AR45" i="9" s="1"/>
  <c r="BF45" i="9" s="1"/>
  <c r="AO45" i="9" a="1"/>
  <c r="AO45" i="9" s="1"/>
  <c r="AS45" i="9" a="1"/>
  <c r="AS45" i="9" s="1"/>
  <c r="AU45" i="9" s="1"/>
  <c r="AV45" i="9" a="1"/>
  <c r="AV45" i="9" s="1"/>
  <c r="AX45" i="9" s="1"/>
  <c r="AY45" i="9" s="1"/>
  <c r="AZ45" i="9" s="1"/>
  <c r="AP138" i="9" a="1"/>
  <c r="AP138" i="9" s="1"/>
  <c r="AQ138" i="9" s="1"/>
  <c r="AR138" i="9" s="1" a="1"/>
  <c r="AR138" i="9" s="1"/>
  <c r="BF138" i="9" s="1"/>
  <c r="AO138" i="9" a="1"/>
  <c r="AO138" i="9" s="1"/>
  <c r="AS138" i="9" a="1"/>
  <c r="AS138" i="9" s="1"/>
  <c r="AU138" i="9" s="1"/>
  <c r="AV138" i="9" a="1"/>
  <c r="AV138" i="9" s="1"/>
  <c r="AX138" i="9" s="1"/>
  <c r="AY138" i="9" s="1"/>
  <c r="AZ138" i="9" s="1"/>
  <c r="AP70" i="9" a="1"/>
  <c r="AP70" i="9" s="1"/>
  <c r="AQ70" i="9" s="1"/>
  <c r="AR70" i="9" s="1" a="1"/>
  <c r="AR70" i="9" s="1"/>
  <c r="BF70" i="9" s="1"/>
  <c r="AO70" i="9" a="1"/>
  <c r="AO70" i="9" s="1"/>
  <c r="AS70" i="9" a="1"/>
  <c r="AS70" i="9" s="1"/>
  <c r="AU70" i="9" s="1"/>
  <c r="AV70" i="9" a="1"/>
  <c r="AV70" i="9" s="1"/>
  <c r="AX70" i="9" s="1"/>
  <c r="AY70" i="9" s="1"/>
  <c r="AZ70" i="9" s="1"/>
  <c r="AP97" i="9" a="1"/>
  <c r="AP97" i="9" s="1"/>
  <c r="AQ97" i="9" s="1"/>
  <c r="AR97" i="9" s="1" a="1"/>
  <c r="AR97" i="9" s="1"/>
  <c r="BF97" i="9" s="1"/>
  <c r="AO97" i="9" a="1"/>
  <c r="AO97" i="9" s="1"/>
  <c r="AS97" i="9" a="1"/>
  <c r="AS97" i="9" s="1"/>
  <c r="AU97" i="9" s="1"/>
  <c r="AV97" i="9" a="1"/>
  <c r="AV97" i="9" s="1"/>
  <c r="AX97" i="9" s="1"/>
  <c r="AY97" i="9" s="1"/>
  <c r="AZ97" i="9" s="1"/>
  <c r="AP53" i="9" a="1"/>
  <c r="AP53" i="9" s="1"/>
  <c r="AQ53" i="9" s="1"/>
  <c r="AR53" i="9" s="1" a="1"/>
  <c r="AR53" i="9" s="1"/>
  <c r="BF53" i="9" s="1"/>
  <c r="AO53" i="9" a="1"/>
  <c r="AO53" i="9" s="1"/>
  <c r="AS53" i="9" a="1"/>
  <c r="AS53" i="9" s="1"/>
  <c r="AU53" i="9" s="1"/>
  <c r="AV53" i="9" a="1"/>
  <c r="AV53" i="9" s="1"/>
  <c r="AX53" i="9" s="1"/>
  <c r="AY53" i="9" s="1"/>
  <c r="AZ53" i="9" s="1"/>
  <c r="AP22" i="9" a="1"/>
  <c r="AP22" i="9" s="1"/>
  <c r="AQ22" i="9" s="1"/>
  <c r="AR22" i="9" s="1" a="1"/>
  <c r="AR22" i="9" s="1"/>
  <c r="BF22" i="9" s="1"/>
  <c r="AO22" i="9" a="1"/>
  <c r="AO22" i="9" s="1"/>
  <c r="AS22" i="9" a="1"/>
  <c r="AS22" i="9" s="1"/>
  <c r="AU22" i="9" s="1"/>
  <c r="AV22" i="9" a="1"/>
  <c r="AV22" i="9" s="1"/>
  <c r="AX22" i="9" s="1"/>
  <c r="AY22" i="9" s="1"/>
  <c r="AZ22" i="9" s="1"/>
  <c r="AP21" i="9" a="1"/>
  <c r="AP21" i="9" s="1"/>
  <c r="AQ21" i="9" s="1"/>
  <c r="AR21" i="9" s="1" a="1"/>
  <c r="AR21" i="9" s="1"/>
  <c r="BF21" i="9" s="1"/>
  <c r="AO21" i="9" a="1"/>
  <c r="AO21" i="9" s="1"/>
  <c r="AS21" i="9" a="1"/>
  <c r="AS21" i="9" s="1"/>
  <c r="AU21" i="9" s="1"/>
  <c r="AV21" i="9" a="1"/>
  <c r="AV21" i="9" s="1"/>
  <c r="AX21" i="9" s="1"/>
  <c r="AY21" i="9" s="1"/>
  <c r="AZ21" i="9" s="1"/>
  <c r="AP78" i="9" a="1"/>
  <c r="AP78" i="9" s="1"/>
  <c r="AQ78" i="9" s="1"/>
  <c r="AR78" i="9" s="1" a="1"/>
  <c r="AR78" i="9" s="1"/>
  <c r="BF78" i="9" s="1"/>
  <c r="AO78" i="9" a="1"/>
  <c r="AO78" i="9" s="1"/>
  <c r="AS78" i="9" a="1"/>
  <c r="AS78" i="9" s="1"/>
  <c r="AU78" i="9" s="1"/>
  <c r="AV78" i="9" a="1"/>
  <c r="AV78" i="9" s="1"/>
  <c r="AX78" i="9" s="1"/>
  <c r="AY78" i="9" s="1"/>
  <c r="AZ78" i="9" s="1"/>
  <c r="AP88" i="9" a="1"/>
  <c r="AP88" i="9" s="1"/>
  <c r="AQ88" i="9" s="1"/>
  <c r="AR88" i="9" s="1" a="1"/>
  <c r="AR88" i="9" s="1"/>
  <c r="BF88" i="9" s="1"/>
  <c r="AO88" i="9" a="1"/>
  <c r="AO88" i="9" s="1"/>
  <c r="AS88" i="9" a="1"/>
  <c r="AS88" i="9" s="1"/>
  <c r="AU88" i="9" s="1"/>
  <c r="AV88" i="9" a="1"/>
  <c r="AV88" i="9" s="1"/>
  <c r="AX88" i="9" s="1"/>
  <c r="AY88" i="9" s="1"/>
  <c r="AZ88" i="9" s="1"/>
  <c r="AP100" i="9" a="1"/>
  <c r="AP100" i="9" s="1"/>
  <c r="AQ100" i="9" s="1"/>
  <c r="AR100" i="9" s="1" a="1"/>
  <c r="AR100" i="9" s="1"/>
  <c r="BF100" i="9" s="1"/>
  <c r="AO100" i="9" a="1"/>
  <c r="AO100" i="9" s="1"/>
  <c r="AS100" i="9" a="1"/>
  <c r="AS100" i="9" s="1"/>
  <c r="AU100" i="9" s="1"/>
  <c r="AV100" i="9" a="1"/>
  <c r="AV100" i="9" s="1"/>
  <c r="AX100" i="9" s="1"/>
  <c r="AY100" i="9" s="1"/>
  <c r="AZ100" i="9" s="1"/>
  <c r="AP133" i="9" a="1"/>
  <c r="AP133" i="9" s="1"/>
  <c r="AQ133" i="9" s="1"/>
  <c r="AR133" i="9" s="1" a="1"/>
  <c r="AR133" i="9" s="1"/>
  <c r="BF133" i="9" s="1"/>
  <c r="AO133" i="9" a="1"/>
  <c r="AO133" i="9" s="1"/>
  <c r="AS133" i="9" a="1"/>
  <c r="AS133" i="9" s="1"/>
  <c r="AU133" i="9" s="1"/>
  <c r="AV133" i="9" a="1"/>
  <c r="AV133" i="9" s="1"/>
  <c r="AX133" i="9" s="1"/>
  <c r="AY133" i="9" s="1"/>
  <c r="AZ133" i="9" s="1"/>
  <c r="AP115" i="9" a="1"/>
  <c r="AP115" i="9" s="1"/>
  <c r="AQ115" i="9" s="1"/>
  <c r="AR115" i="9" s="1" a="1"/>
  <c r="AR115" i="9" s="1"/>
  <c r="BF115" i="9" s="1"/>
  <c r="AO115" i="9" a="1"/>
  <c r="AO115" i="9" s="1"/>
  <c r="AS115" i="9" a="1"/>
  <c r="AS115" i="9" s="1"/>
  <c r="AU115" i="9" s="1"/>
  <c r="AV115" i="9" a="1"/>
  <c r="AV115" i="9" s="1"/>
  <c r="AX115" i="9" s="1"/>
  <c r="AY115" i="9" s="1"/>
  <c r="AZ115" i="9" s="1"/>
  <c r="AP132" i="9" a="1"/>
  <c r="AP132" i="9" s="1"/>
  <c r="AQ132" i="9" s="1"/>
  <c r="AR132" i="9" s="1" a="1"/>
  <c r="AR132" i="9" s="1"/>
  <c r="BF132" i="9" s="1"/>
  <c r="AO132" i="9" a="1"/>
  <c r="AO132" i="9" s="1"/>
  <c r="AS132" i="9" a="1"/>
  <c r="AS132" i="9" s="1"/>
  <c r="AU132" i="9" s="1"/>
  <c r="AV132" i="9" a="1"/>
  <c r="AV132" i="9" s="1"/>
  <c r="AX132" i="9" s="1"/>
  <c r="AY132" i="9" s="1"/>
  <c r="AZ132" i="9" s="1"/>
  <c r="AP197" i="9" a="1"/>
  <c r="AP197" i="9" s="1"/>
  <c r="AQ197" i="9" s="1"/>
  <c r="AR197" i="9" s="1" a="1"/>
  <c r="AR197" i="9" s="1"/>
  <c r="BF197" i="9" s="1"/>
  <c r="AO197" i="9" a="1"/>
  <c r="AO197" i="9" s="1"/>
  <c r="AS197" i="9" a="1"/>
  <c r="AS197" i="9" s="1"/>
  <c r="AU197" i="9" s="1"/>
  <c r="AV197" i="9" a="1"/>
  <c r="AV197" i="9" s="1"/>
  <c r="AX197" i="9" s="1"/>
  <c r="AY197" i="9" s="1"/>
  <c r="AZ197" i="9" s="1"/>
  <c r="AP153" i="9" a="1"/>
  <c r="AP153" i="9" s="1"/>
  <c r="AQ153" i="9" s="1"/>
  <c r="AR153" i="9" s="1" a="1"/>
  <c r="AR153" i="9" s="1"/>
  <c r="BF153" i="9" s="1"/>
  <c r="AO153" i="9" a="1"/>
  <c r="AO153" i="9" s="1"/>
  <c r="AS153" i="9" a="1"/>
  <c r="AS153" i="9" s="1"/>
  <c r="AU153" i="9" s="1"/>
  <c r="AV153" i="9" a="1"/>
  <c r="AV153" i="9" s="1"/>
  <c r="AX153" i="9" s="1"/>
  <c r="AY153" i="9" s="1"/>
  <c r="AZ153" i="9" s="1"/>
  <c r="AP200" i="9" a="1"/>
  <c r="AP200" i="9" s="1"/>
  <c r="AQ200" i="9" s="1"/>
  <c r="AR200" i="9" s="1" a="1"/>
  <c r="AR200" i="9" s="1"/>
  <c r="BF200" i="9" s="1"/>
  <c r="AO200" i="9" a="1"/>
  <c r="AO200" i="9" s="1"/>
  <c r="AS200" i="9" a="1"/>
  <c r="AS200" i="9" s="1"/>
  <c r="AU200" i="9" s="1"/>
  <c r="AV200" i="9" a="1"/>
  <c r="AV200" i="9" s="1"/>
  <c r="AX200" i="9" s="1"/>
  <c r="AY200" i="9" s="1"/>
  <c r="AZ200" i="9" s="1"/>
  <c r="AP149" i="9" a="1"/>
  <c r="AP149" i="9" s="1"/>
  <c r="AQ149" i="9" s="1"/>
  <c r="AR149" i="9" s="1" a="1"/>
  <c r="AR149" i="9" s="1"/>
  <c r="BF149" i="9" s="1"/>
  <c r="AO149" i="9" a="1"/>
  <c r="AO149" i="9" s="1"/>
  <c r="AS149" i="9" a="1"/>
  <c r="AS149" i="9" s="1"/>
  <c r="AU149" i="9" s="1"/>
  <c r="AV149" i="9" a="1"/>
  <c r="AV149" i="9" s="1"/>
  <c r="AX149" i="9" s="1"/>
  <c r="AY149" i="9" s="1"/>
  <c r="AZ149" i="9" s="1"/>
  <c r="AP67" i="9" a="1"/>
  <c r="AP67" i="9" s="1"/>
  <c r="AQ67" i="9" s="1"/>
  <c r="AR67" i="9" s="1" a="1"/>
  <c r="AR67" i="9" s="1"/>
  <c r="BF67" i="9" s="1"/>
  <c r="AO67" i="9" a="1"/>
  <c r="AO67" i="9" s="1"/>
  <c r="AS67" i="9" a="1"/>
  <c r="AS67" i="9" s="1"/>
  <c r="AU67" i="9" s="1"/>
  <c r="AV67" i="9" a="1"/>
  <c r="AV67" i="9" s="1"/>
  <c r="AX67" i="9" s="1"/>
  <c r="AY67" i="9" s="1"/>
  <c r="AZ67" i="9" s="1"/>
  <c r="AO1" i="9" a="1"/>
  <c r="AO1" i="9" s="1"/>
  <c r="AP37" i="9" a="1"/>
  <c r="AP37" i="9" s="1"/>
  <c r="AQ37" i="9" s="1"/>
  <c r="AR37" i="9" s="1" a="1"/>
  <c r="AR37" i="9" s="1"/>
  <c r="BF37" i="9" s="1"/>
  <c r="AO37" i="9" a="1"/>
  <c r="AO37" i="9" s="1"/>
  <c r="AS37" i="9" a="1"/>
  <c r="AS37" i="9" s="1"/>
  <c r="AU37" i="9" s="1"/>
  <c r="AV37" i="9" a="1"/>
  <c r="AV37" i="9" s="1"/>
  <c r="AX37" i="9" s="1"/>
  <c r="AY37" i="9" s="1"/>
  <c r="AZ37" i="9" s="1"/>
  <c r="AP18" i="9" a="1"/>
  <c r="AP18" i="9" s="1"/>
  <c r="AQ18" i="9" s="1"/>
  <c r="AR18" i="9" s="1" a="1"/>
  <c r="AR18" i="9" s="1"/>
  <c r="BF18" i="9" s="1"/>
  <c r="AO18" i="9" a="1"/>
  <c r="AO18" i="9" s="1"/>
  <c r="AS18" i="9" a="1"/>
  <c r="AS18" i="9" s="1"/>
  <c r="AU18" i="9" s="1"/>
  <c r="AV18" i="9" a="1"/>
  <c r="AV18" i="9" s="1"/>
  <c r="AX18" i="9" s="1"/>
  <c r="AY18" i="9" s="1"/>
  <c r="AZ18" i="9" s="1"/>
  <c r="AP125" i="9" a="1"/>
  <c r="AP125" i="9" s="1"/>
  <c r="AQ125" i="9" s="1"/>
  <c r="AR125" i="9" s="1" a="1"/>
  <c r="AR125" i="9" s="1"/>
  <c r="BF125" i="9" s="1"/>
  <c r="AO125" i="9" a="1"/>
  <c r="AO125" i="9" s="1"/>
  <c r="AS125" i="9" a="1"/>
  <c r="AS125" i="9" s="1"/>
  <c r="AU125" i="9" s="1"/>
  <c r="AV125" i="9" a="1"/>
  <c r="AV125" i="9" s="1"/>
  <c r="AX125" i="9" s="1"/>
  <c r="AY125" i="9" s="1"/>
  <c r="AZ125" i="9" s="1"/>
  <c r="AP150" i="9" a="1"/>
  <c r="AP150" i="9" s="1"/>
  <c r="AQ150" i="9" s="1"/>
  <c r="AR150" i="9" s="1" a="1"/>
  <c r="AR150" i="9" s="1"/>
  <c r="BF150" i="9" s="1"/>
  <c r="AO150" i="9" a="1"/>
  <c r="AO150" i="9" s="1"/>
  <c r="AS150" i="9" a="1"/>
  <c r="AS150" i="9" s="1"/>
  <c r="AU150" i="9" s="1"/>
  <c r="AV150" i="9" a="1"/>
  <c r="AV150" i="9" s="1"/>
  <c r="AX150" i="9" s="1"/>
  <c r="AY150" i="9" s="1"/>
  <c r="AZ150" i="9" s="1"/>
  <c r="AP57" i="9" a="1"/>
  <c r="AP57" i="9" s="1"/>
  <c r="AQ57" i="9" s="1"/>
  <c r="AR57" i="9" s="1" a="1"/>
  <c r="AR57" i="9" s="1"/>
  <c r="BF57" i="9" s="1"/>
  <c r="AO57" i="9" a="1"/>
  <c r="AO57" i="9" s="1"/>
  <c r="AS57" i="9" a="1"/>
  <c r="AS57" i="9" s="1"/>
  <c r="AU57" i="9" s="1"/>
  <c r="AV57" i="9" a="1"/>
  <c r="AV57" i="9" s="1"/>
  <c r="AX57" i="9" s="1"/>
  <c r="AY57" i="9" s="1"/>
  <c r="AZ57" i="9" s="1"/>
  <c r="AP59" i="9" a="1"/>
  <c r="AP59" i="9" s="1"/>
  <c r="AQ59" i="9" s="1"/>
  <c r="AR59" i="9" s="1" a="1"/>
  <c r="AR59" i="9" s="1"/>
  <c r="BF59" i="9" s="1"/>
  <c r="AO59" i="9" a="1"/>
  <c r="AO59" i="9" s="1"/>
  <c r="AS59" i="9" a="1"/>
  <c r="AS59" i="9" s="1"/>
  <c r="AU59" i="9" s="1"/>
  <c r="AV59" i="9" a="1"/>
  <c r="AV59" i="9" s="1"/>
  <c r="AX59" i="9" s="1"/>
  <c r="AY59" i="9" s="1"/>
  <c r="AZ59" i="9" s="1"/>
  <c r="AG22" i="2"/>
  <c r="AP36" i="9" a="1"/>
  <c r="AP36" i="9" s="1"/>
  <c r="AQ36" i="9" s="1"/>
  <c r="AR36" i="9" s="1" a="1"/>
  <c r="AR36" i="9" s="1"/>
  <c r="BF36" i="9" s="1"/>
  <c r="AO36" i="9" a="1"/>
  <c r="AO36" i="9" s="1"/>
  <c r="AS36" i="9" a="1"/>
  <c r="AS36" i="9" s="1"/>
  <c r="AU36" i="9" s="1"/>
  <c r="AV36" i="9" a="1"/>
  <c r="AV36" i="9" s="1"/>
  <c r="AX36" i="9" s="1"/>
  <c r="AY36" i="9" s="1"/>
  <c r="AZ36" i="9" s="1"/>
  <c r="AP190" i="9" a="1"/>
  <c r="AP190" i="9" s="1"/>
  <c r="AQ190" i="9" s="1"/>
  <c r="AR190" i="9" s="1" a="1"/>
  <c r="AR190" i="9" s="1"/>
  <c r="BF190" i="9" s="1"/>
  <c r="AO190" i="9" a="1"/>
  <c r="AO190" i="9" s="1"/>
  <c r="AS190" i="9" a="1"/>
  <c r="AS190" i="9" s="1"/>
  <c r="AU190" i="9" s="1"/>
  <c r="AV190" i="9" a="1"/>
  <c r="AV190" i="9" s="1"/>
  <c r="AX190" i="9" s="1"/>
  <c r="AY190" i="9" s="1"/>
  <c r="AZ190" i="9" s="1"/>
  <c r="AP145" i="9" a="1"/>
  <c r="AP145" i="9" s="1"/>
  <c r="AQ145" i="9" s="1"/>
  <c r="AR145" i="9" s="1" a="1"/>
  <c r="AR145" i="9" s="1"/>
  <c r="BF145" i="9" s="1"/>
  <c r="AO145" i="9" a="1"/>
  <c r="AO145" i="9" s="1"/>
  <c r="AS145" i="9" a="1"/>
  <c r="AS145" i="9" s="1"/>
  <c r="AU145" i="9" s="1"/>
  <c r="AV145" i="9" a="1"/>
  <c r="AV145" i="9" s="1"/>
  <c r="AX145" i="9" s="1"/>
  <c r="AY145" i="9" s="1"/>
  <c r="AZ145" i="9" s="1"/>
  <c r="AP127" i="9" a="1"/>
  <c r="AP127" i="9" s="1"/>
  <c r="AQ127" i="9" s="1"/>
  <c r="AR127" i="9" s="1" a="1"/>
  <c r="AR127" i="9" s="1"/>
  <c r="BF127" i="9" s="1"/>
  <c r="AO127" i="9" a="1"/>
  <c r="AO127" i="9" s="1"/>
  <c r="AS127" i="9" a="1"/>
  <c r="AS127" i="9" s="1"/>
  <c r="AU127" i="9" s="1"/>
  <c r="AV127" i="9" a="1"/>
  <c r="AV127" i="9" s="1"/>
  <c r="AX127" i="9" s="1"/>
  <c r="AY127" i="9" s="1"/>
  <c r="AZ127" i="9" s="1"/>
  <c r="AP113" i="9" a="1"/>
  <c r="AP113" i="9" s="1"/>
  <c r="AQ113" i="9" s="1"/>
  <c r="AR113" i="9" s="1" a="1"/>
  <c r="AR113" i="9" s="1"/>
  <c r="BF113" i="9" s="1"/>
  <c r="AO113" i="9" a="1"/>
  <c r="AO113" i="9" s="1"/>
  <c r="AS113" i="9" a="1"/>
  <c r="AS113" i="9" s="1"/>
  <c r="AU113" i="9" s="1"/>
  <c r="AV113" i="9" a="1"/>
  <c r="AV113" i="9" s="1"/>
  <c r="AX113" i="9" s="1"/>
  <c r="AY113" i="9" s="1"/>
  <c r="AZ113" i="9" s="1"/>
  <c r="AP176" i="9" a="1"/>
  <c r="AP176" i="9" s="1"/>
  <c r="AQ176" i="9" s="1"/>
  <c r="AR176" i="9" s="1" a="1"/>
  <c r="AR176" i="9" s="1"/>
  <c r="BF176" i="9" s="1"/>
  <c r="AO176" i="9" a="1"/>
  <c r="AO176" i="9" s="1"/>
  <c r="AS176" i="9" a="1"/>
  <c r="AS176" i="9" s="1"/>
  <c r="AU176" i="9" s="1"/>
  <c r="AV176" i="9" a="1"/>
  <c r="AV176" i="9" s="1"/>
  <c r="AX176" i="9" s="1"/>
  <c r="AY176" i="9" s="1"/>
  <c r="AZ176" i="9" s="1"/>
  <c r="AP82" i="9" a="1"/>
  <c r="AP82" i="9" s="1"/>
  <c r="AQ82" i="9" s="1"/>
  <c r="AR82" i="9" s="1" a="1"/>
  <c r="AR82" i="9" s="1"/>
  <c r="BF82" i="9" s="1"/>
  <c r="AO82" i="9" a="1"/>
  <c r="AO82" i="9" s="1"/>
  <c r="AS82" i="9" a="1"/>
  <c r="AS82" i="9" s="1"/>
  <c r="AU82" i="9" s="1"/>
  <c r="AV82" i="9" a="1"/>
  <c r="AV82" i="9" s="1"/>
  <c r="AX82" i="9" s="1"/>
  <c r="AY82" i="9" s="1"/>
  <c r="AZ82" i="9" s="1"/>
  <c r="AP101" i="9" a="1"/>
  <c r="AP101" i="9" s="1"/>
  <c r="AQ101" i="9" s="1"/>
  <c r="AR101" i="9" s="1" a="1"/>
  <c r="AR101" i="9" s="1"/>
  <c r="BF101" i="9" s="1"/>
  <c r="AO101" i="9" a="1"/>
  <c r="AO101" i="9" s="1"/>
  <c r="AS101" i="9" a="1"/>
  <c r="AS101" i="9" s="1"/>
  <c r="AU101" i="9" s="1"/>
  <c r="AV101" i="9" a="1"/>
  <c r="AV101" i="9" s="1"/>
  <c r="AX101" i="9" s="1"/>
  <c r="AY101" i="9" s="1"/>
  <c r="AZ101" i="9" s="1"/>
  <c r="AP17" i="9" a="1"/>
  <c r="AP17" i="9" s="1"/>
  <c r="AQ17" i="9" s="1"/>
  <c r="AR17" i="9" s="1" a="1"/>
  <c r="AR17" i="9" s="1"/>
  <c r="BF17" i="9" s="1"/>
  <c r="AO17" i="9" a="1"/>
  <c r="AO17" i="9" s="1"/>
  <c r="AS17" i="9" a="1"/>
  <c r="AS17" i="9" s="1"/>
  <c r="AU17" i="9" s="1"/>
  <c r="AV17" i="9" a="1"/>
  <c r="AV17" i="9" s="1"/>
  <c r="AX17" i="9" s="1"/>
  <c r="AY17" i="9" s="1"/>
  <c r="AZ17" i="9" s="1"/>
  <c r="AP55" i="9" a="1"/>
  <c r="AP55" i="9" s="1"/>
  <c r="AQ55" i="9" s="1"/>
  <c r="AR55" i="9" s="1" a="1"/>
  <c r="AR55" i="9" s="1"/>
  <c r="BF55" i="9" s="1"/>
  <c r="AO55" i="9" a="1"/>
  <c r="AO55" i="9" s="1"/>
  <c r="AS55" i="9" a="1"/>
  <c r="AS55" i="9" s="1"/>
  <c r="AU55" i="9" s="1"/>
  <c r="AV55" i="9" a="1"/>
  <c r="AV55" i="9" s="1"/>
  <c r="AX55" i="9" s="1"/>
  <c r="AY55" i="9" s="1"/>
  <c r="AZ55" i="9" s="1"/>
  <c r="AP168" i="9" a="1"/>
  <c r="AP168" i="9" s="1"/>
  <c r="AQ168" i="9" s="1"/>
  <c r="AR168" i="9" s="1" a="1"/>
  <c r="AR168" i="9" s="1"/>
  <c r="BF168" i="9" s="1"/>
  <c r="AO168" i="9" a="1"/>
  <c r="AO168" i="9" s="1"/>
  <c r="AS168" i="9" a="1"/>
  <c r="AS168" i="9" s="1"/>
  <c r="AU168" i="9" s="1"/>
  <c r="AV168" i="9" a="1"/>
  <c r="AV168" i="9" s="1"/>
  <c r="AX168" i="9" s="1"/>
  <c r="AY168" i="9" s="1"/>
  <c r="AZ168" i="9" s="1"/>
  <c r="AP92" i="9" a="1"/>
  <c r="AP92" i="9" s="1"/>
  <c r="AQ92" i="9" s="1"/>
  <c r="AR92" i="9" s="1" a="1"/>
  <c r="AR92" i="9" s="1"/>
  <c r="BF92" i="9" s="1"/>
  <c r="AO92" i="9" a="1"/>
  <c r="AO92" i="9" s="1"/>
  <c r="AS92" i="9" a="1"/>
  <c r="AS92" i="9" s="1"/>
  <c r="AU92" i="9" s="1"/>
  <c r="AV92" i="9" a="1"/>
  <c r="AV92" i="9" s="1"/>
  <c r="AX92" i="9" s="1"/>
  <c r="AY92" i="9" s="1"/>
  <c r="AZ92" i="9" s="1"/>
  <c r="AM8" i="9"/>
  <c r="AN8" i="9"/>
  <c r="AW8" i="9" s="1" a="1"/>
  <c r="AW8" i="9" s="1"/>
  <c r="AK8" i="9"/>
  <c r="AL8" i="9"/>
  <c r="AM10" i="9"/>
  <c r="AN10" i="9"/>
  <c r="AW10" i="9" s="1" a="1"/>
  <c r="AW10" i="9" s="1"/>
  <c r="AK10" i="9"/>
  <c r="AL10" i="9"/>
  <c r="BD9" i="9"/>
  <c r="BE2" i="9" s="1"/>
  <c r="AP80" i="9" a="1"/>
  <c r="AP80" i="9" s="1"/>
  <c r="AQ80" i="9" s="1"/>
  <c r="AR80" i="9" s="1" a="1"/>
  <c r="AR80" i="9" s="1"/>
  <c r="BF80" i="9" s="1"/>
  <c r="AO80" i="9" a="1"/>
  <c r="AO80" i="9" s="1"/>
  <c r="AS80" i="9" a="1"/>
  <c r="AS80" i="9" s="1"/>
  <c r="AU80" i="9" s="1"/>
  <c r="AV80" i="9" a="1"/>
  <c r="AV80" i="9" s="1"/>
  <c r="AX80" i="9" s="1"/>
  <c r="AY80" i="9" s="1"/>
  <c r="AZ80" i="9" s="1"/>
  <c r="AP104" i="9" a="1"/>
  <c r="AP104" i="9" s="1"/>
  <c r="AQ104" i="9" s="1"/>
  <c r="AR104" i="9" s="1" a="1"/>
  <c r="AR104" i="9" s="1"/>
  <c r="BF104" i="9" s="1"/>
  <c r="AO104" i="9" a="1"/>
  <c r="AO104" i="9" s="1"/>
  <c r="AS104" i="9" a="1"/>
  <c r="AS104" i="9" s="1"/>
  <c r="AU104" i="9" s="1"/>
  <c r="AV104" i="9" a="1"/>
  <c r="AV104" i="9" s="1"/>
  <c r="AX104" i="9" s="1"/>
  <c r="AY104" i="9" s="1"/>
  <c r="AZ104" i="9" s="1"/>
  <c r="AS1" i="9" a="1"/>
  <c r="AS1" i="9" s="1"/>
  <c r="AP140" i="9" a="1"/>
  <c r="AP140" i="9" s="1"/>
  <c r="AQ140" i="9" s="1"/>
  <c r="AR140" i="9" s="1" a="1"/>
  <c r="AR140" i="9" s="1"/>
  <c r="BF140" i="9" s="1"/>
  <c r="AO140" i="9" a="1"/>
  <c r="AO140" i="9" s="1"/>
  <c r="AS140" i="9" a="1"/>
  <c r="AS140" i="9" s="1"/>
  <c r="AU140" i="9" s="1"/>
  <c r="AV140" i="9" a="1"/>
  <c r="AV140" i="9" s="1"/>
  <c r="AX140" i="9" s="1"/>
  <c r="AY140" i="9" s="1"/>
  <c r="AZ140" i="9" s="1"/>
  <c r="AP54" i="9" a="1"/>
  <c r="AP54" i="9" s="1"/>
  <c r="AQ54" i="9" s="1"/>
  <c r="AR54" i="9" s="1" a="1"/>
  <c r="AR54" i="9" s="1"/>
  <c r="BF54" i="9" s="1"/>
  <c r="AO54" i="9" a="1"/>
  <c r="AO54" i="9" s="1"/>
  <c r="AS54" i="9" a="1"/>
  <c r="AS54" i="9" s="1"/>
  <c r="AU54" i="9" s="1"/>
  <c r="AV54" i="9" a="1"/>
  <c r="AV54" i="9" s="1"/>
  <c r="AX54" i="9" s="1"/>
  <c r="AY54" i="9" s="1"/>
  <c r="AZ54" i="9" s="1"/>
  <c r="AP188" i="9" a="1"/>
  <c r="AP188" i="9" s="1"/>
  <c r="AQ188" i="9" s="1"/>
  <c r="AR188" i="9" s="1" a="1"/>
  <c r="AR188" i="9" s="1"/>
  <c r="BF188" i="9" s="1"/>
  <c r="AO188" i="9" a="1"/>
  <c r="AO188" i="9" s="1"/>
  <c r="AS188" i="9" a="1"/>
  <c r="AS188" i="9" s="1"/>
  <c r="AU188" i="9" s="1"/>
  <c r="AV188" i="9" a="1"/>
  <c r="AV188" i="9" s="1"/>
  <c r="AX188" i="9" s="1"/>
  <c r="AY188" i="9" s="1"/>
  <c r="AZ188" i="9" s="1"/>
  <c r="AP139" i="9" a="1"/>
  <c r="AP139" i="9" s="1"/>
  <c r="AQ139" i="9" s="1"/>
  <c r="AR139" i="9" s="1" a="1"/>
  <c r="AR139" i="9" s="1"/>
  <c r="BF139" i="9" s="1"/>
  <c r="AO139" i="9" a="1"/>
  <c r="AO139" i="9" s="1"/>
  <c r="AS139" i="9" a="1"/>
  <c r="AS139" i="9" s="1"/>
  <c r="AU139" i="9" s="1"/>
  <c r="AV139" i="9" a="1"/>
  <c r="AV139" i="9" s="1"/>
  <c r="AX139" i="9" s="1"/>
  <c r="AY139" i="9" s="1"/>
  <c r="AZ139" i="9" s="1"/>
  <c r="AP75" i="9" a="1"/>
  <c r="AP75" i="9" s="1"/>
  <c r="AQ75" i="9" s="1"/>
  <c r="AR75" i="9" s="1" a="1"/>
  <c r="AR75" i="9" s="1"/>
  <c r="BF75" i="9" s="1"/>
  <c r="AO75" i="9" a="1"/>
  <c r="AO75" i="9" s="1"/>
  <c r="AS75" i="9" a="1"/>
  <c r="AS75" i="9" s="1"/>
  <c r="AU75" i="9" s="1"/>
  <c r="AV75" i="9" a="1"/>
  <c r="AV75" i="9" s="1"/>
  <c r="AX75" i="9" s="1"/>
  <c r="AY75" i="9" s="1"/>
  <c r="AZ75" i="9" s="1"/>
  <c r="AP189" i="9" a="1"/>
  <c r="AP189" i="9" s="1"/>
  <c r="AQ189" i="9" s="1"/>
  <c r="AR189" i="9" s="1" a="1"/>
  <c r="AR189" i="9" s="1"/>
  <c r="BF189" i="9" s="1"/>
  <c r="AO189" i="9" a="1"/>
  <c r="AO189" i="9" s="1"/>
  <c r="AS189" i="9" a="1"/>
  <c r="AS189" i="9" s="1"/>
  <c r="AU189" i="9" s="1"/>
  <c r="AV189" i="9" a="1"/>
  <c r="AV189" i="9" s="1"/>
  <c r="AX189" i="9" s="1"/>
  <c r="AY189" i="9" s="1"/>
  <c r="AZ189" i="9" s="1"/>
  <c r="AP48" i="9" a="1"/>
  <c r="AP48" i="9" s="1"/>
  <c r="AQ48" i="9" s="1"/>
  <c r="AR48" i="9" s="1" a="1"/>
  <c r="AR48" i="9" s="1"/>
  <c r="BF48" i="9" s="1"/>
  <c r="AO48" i="9" a="1"/>
  <c r="AO48" i="9" s="1"/>
  <c r="AS48" i="9" a="1"/>
  <c r="AS48" i="9" s="1"/>
  <c r="AU48" i="9" s="1"/>
  <c r="AV48" i="9" a="1"/>
  <c r="AV48" i="9" s="1"/>
  <c r="AX48" i="9" s="1"/>
  <c r="AY48" i="9" s="1"/>
  <c r="AZ48" i="9" s="1"/>
  <c r="AP185" i="9" a="1"/>
  <c r="AP185" i="9" s="1"/>
  <c r="AQ185" i="9" s="1"/>
  <c r="AR185" i="9" s="1" a="1"/>
  <c r="AR185" i="9" s="1"/>
  <c r="BF185" i="9" s="1"/>
  <c r="AO185" i="9" a="1"/>
  <c r="AO185" i="9" s="1"/>
  <c r="AS185" i="9" a="1"/>
  <c r="AS185" i="9" s="1"/>
  <c r="AU185" i="9" s="1"/>
  <c r="AV185" i="9" a="1"/>
  <c r="AV185" i="9" s="1"/>
  <c r="AX185" i="9" s="1"/>
  <c r="AY185" i="9" s="1"/>
  <c r="AZ185" i="9" s="1"/>
  <c r="AP44" i="9" a="1"/>
  <c r="AP44" i="9" s="1"/>
  <c r="AQ44" i="9" s="1"/>
  <c r="AR44" i="9" s="1" a="1"/>
  <c r="AR44" i="9" s="1"/>
  <c r="BF44" i="9" s="1"/>
  <c r="AO44" i="9" a="1"/>
  <c r="AO44" i="9" s="1"/>
  <c r="AS44" i="9" a="1"/>
  <c r="AS44" i="9" s="1"/>
  <c r="AU44" i="9" s="1"/>
  <c r="AV44" i="9" a="1"/>
  <c r="AV44" i="9" s="1"/>
  <c r="AX44" i="9" s="1"/>
  <c r="AY44" i="9" s="1"/>
  <c r="AZ44" i="9" s="1"/>
  <c r="AP123" i="9" a="1"/>
  <c r="AP123" i="9" s="1"/>
  <c r="AQ123" i="9" s="1"/>
  <c r="AR123" i="9" s="1" a="1"/>
  <c r="AR123" i="9" s="1"/>
  <c r="BF123" i="9" s="1"/>
  <c r="AO123" i="9" a="1"/>
  <c r="AO123" i="9" s="1"/>
  <c r="AS123" i="9" a="1"/>
  <c r="AS123" i="9" s="1"/>
  <c r="AU123" i="9" s="1"/>
  <c r="AV123" i="9" a="1"/>
  <c r="AV123" i="9" s="1"/>
  <c r="AX123" i="9" s="1"/>
  <c r="AY123" i="9" s="1"/>
  <c r="AZ123" i="9" s="1"/>
  <c r="AP47" i="9" a="1"/>
  <c r="AP47" i="9" s="1"/>
  <c r="AQ47" i="9" s="1"/>
  <c r="AR47" i="9" s="1" a="1"/>
  <c r="AR47" i="9" s="1"/>
  <c r="BF47" i="9" s="1"/>
  <c r="AO47" i="9" a="1"/>
  <c r="AO47" i="9" s="1"/>
  <c r="AS47" i="9" a="1"/>
  <c r="AS47" i="9" s="1"/>
  <c r="AU47" i="9" s="1"/>
  <c r="AV47" i="9" a="1"/>
  <c r="AV47" i="9" s="1"/>
  <c r="AX47" i="9" s="1"/>
  <c r="AY47" i="9" s="1"/>
  <c r="AZ47" i="9" s="1"/>
  <c r="AP29" i="9" a="1"/>
  <c r="AP29" i="9" s="1"/>
  <c r="AQ29" i="9" s="1"/>
  <c r="AR29" i="9" s="1" a="1"/>
  <c r="AR29" i="9" s="1"/>
  <c r="BF29" i="9" s="1"/>
  <c r="AO29" i="9" a="1"/>
  <c r="AO29" i="9" s="1"/>
  <c r="AS29" i="9" a="1"/>
  <c r="AS29" i="9" s="1"/>
  <c r="AU29" i="9" s="1"/>
  <c r="AV29" i="9" a="1"/>
  <c r="AV29" i="9" s="1"/>
  <c r="AX29" i="9" s="1"/>
  <c r="AY29" i="9" s="1"/>
  <c r="AZ29" i="9" s="1"/>
  <c r="AP182" i="9" a="1"/>
  <c r="AP182" i="9" s="1"/>
  <c r="AQ182" i="9" s="1"/>
  <c r="AR182" i="9" s="1" a="1"/>
  <c r="AR182" i="9" s="1"/>
  <c r="BF182" i="9" s="1"/>
  <c r="AO182" i="9" a="1"/>
  <c r="AO182" i="9" s="1"/>
  <c r="AS182" i="9" a="1"/>
  <c r="AS182" i="9" s="1"/>
  <c r="AU182" i="9" s="1"/>
  <c r="AV182" i="9" a="1"/>
  <c r="AV182" i="9" s="1"/>
  <c r="AX182" i="9" s="1"/>
  <c r="AY182" i="9" s="1"/>
  <c r="AZ182" i="9" s="1"/>
  <c r="AP157" i="9" a="1"/>
  <c r="AP157" i="9" s="1"/>
  <c r="AQ157" i="9" s="1"/>
  <c r="AR157" i="9" s="1" a="1"/>
  <c r="AR157" i="9" s="1"/>
  <c r="BF157" i="9" s="1"/>
  <c r="AO157" i="9" a="1"/>
  <c r="AO157" i="9" s="1"/>
  <c r="AS157" i="9" a="1"/>
  <c r="AS157" i="9" s="1"/>
  <c r="AU157" i="9" s="1"/>
  <c r="AV157" i="9" a="1"/>
  <c r="AV157" i="9" s="1"/>
  <c r="AX157" i="9" s="1"/>
  <c r="AY157" i="9" s="1"/>
  <c r="AZ157" i="9" s="1"/>
  <c r="AP71" i="9" a="1"/>
  <c r="AP71" i="9" s="1"/>
  <c r="AQ71" i="9" s="1"/>
  <c r="AR71" i="9" s="1" a="1"/>
  <c r="AR71" i="9" s="1"/>
  <c r="BF71" i="9" s="1"/>
  <c r="AO71" i="9" a="1"/>
  <c r="AO71" i="9" s="1"/>
  <c r="AS71" i="9" a="1"/>
  <c r="AS71" i="9" s="1"/>
  <c r="AU71" i="9" s="1"/>
  <c r="AV71" i="9" a="1"/>
  <c r="AV71" i="9" s="1"/>
  <c r="AX71" i="9" s="1"/>
  <c r="AY71" i="9" s="1"/>
  <c r="AZ71" i="9" s="1"/>
  <c r="DE24" i="2"/>
  <c r="DF23" i="2"/>
  <c r="DG23" i="2"/>
  <c r="AP128" i="9" a="1"/>
  <c r="AP128" i="9" s="1"/>
  <c r="AQ128" i="9" s="1"/>
  <c r="AR128" i="9" s="1" a="1"/>
  <c r="AR128" i="9" s="1"/>
  <c r="BF128" i="9" s="1"/>
  <c r="AO128" i="9" a="1"/>
  <c r="AO128" i="9" s="1"/>
  <c r="AS128" i="9" a="1"/>
  <c r="AS128" i="9" s="1"/>
  <c r="AU128" i="9" s="1"/>
  <c r="AV128" i="9" a="1"/>
  <c r="AV128" i="9" s="1"/>
  <c r="AX128" i="9" s="1"/>
  <c r="AY128" i="9" s="1"/>
  <c r="AZ128" i="9" s="1"/>
  <c r="AP159" i="9" a="1"/>
  <c r="AP159" i="9" s="1"/>
  <c r="AQ159" i="9" s="1"/>
  <c r="AR159" i="9" s="1" a="1"/>
  <c r="AR159" i="9" s="1"/>
  <c r="BF159" i="9" s="1"/>
  <c r="AO159" i="9" a="1"/>
  <c r="AO159" i="9" s="1"/>
  <c r="AS159" i="9" a="1"/>
  <c r="AS159" i="9" s="1"/>
  <c r="AU159" i="9" s="1"/>
  <c r="AV159" i="9" a="1"/>
  <c r="AV159" i="9" s="1"/>
  <c r="AX159" i="9" s="1"/>
  <c r="AY159" i="9" s="1"/>
  <c r="AZ159" i="9" s="1"/>
  <c r="AP60" i="9" a="1"/>
  <c r="AP60" i="9" s="1"/>
  <c r="AQ60" i="9" s="1"/>
  <c r="AR60" i="9" s="1" a="1"/>
  <c r="AR60" i="9" s="1"/>
  <c r="BF60" i="9" s="1"/>
  <c r="AO60" i="9" a="1"/>
  <c r="AO60" i="9" s="1"/>
  <c r="AS60" i="9" a="1"/>
  <c r="AS60" i="9" s="1"/>
  <c r="AU60" i="9" s="1"/>
  <c r="AV60" i="9" a="1"/>
  <c r="AV60" i="9" s="1"/>
  <c r="AX60" i="9" s="1"/>
  <c r="AY60" i="9" s="1"/>
  <c r="AZ60" i="9" s="1"/>
  <c r="AP41" i="9" a="1"/>
  <c r="AP41" i="9" s="1"/>
  <c r="AQ41" i="9" s="1"/>
  <c r="AR41" i="9" s="1" a="1"/>
  <c r="AR41" i="9" s="1"/>
  <c r="BF41" i="9" s="1"/>
  <c r="AO41" i="9" a="1"/>
  <c r="AO41" i="9" s="1"/>
  <c r="AS41" i="9" a="1"/>
  <c r="AS41" i="9" s="1"/>
  <c r="AU41" i="9" s="1"/>
  <c r="AV41" i="9" a="1"/>
  <c r="AV41" i="9" s="1"/>
  <c r="AX41" i="9" s="1"/>
  <c r="AY41" i="9" s="1"/>
  <c r="AZ41" i="9" s="1"/>
  <c r="AP81" i="9" a="1"/>
  <c r="AP81" i="9" s="1"/>
  <c r="AQ81" i="9" s="1"/>
  <c r="AR81" i="9" s="1" a="1"/>
  <c r="AR81" i="9" s="1"/>
  <c r="BF81" i="9" s="1"/>
  <c r="AO81" i="9" a="1"/>
  <c r="AO81" i="9" s="1"/>
  <c r="AS81" i="9" a="1"/>
  <c r="AS81" i="9" s="1"/>
  <c r="AU81" i="9" s="1"/>
  <c r="AV81" i="9" a="1"/>
  <c r="AV81" i="9" s="1"/>
  <c r="AX81" i="9" s="1"/>
  <c r="AY81" i="9" s="1"/>
  <c r="AZ81" i="9" s="1"/>
  <c r="AP129" i="9" a="1"/>
  <c r="AP129" i="9" s="1"/>
  <c r="AQ129" i="9" s="1"/>
  <c r="AR129" i="9" s="1" a="1"/>
  <c r="AR129" i="9" s="1"/>
  <c r="BF129" i="9" s="1"/>
  <c r="AO129" i="9" a="1"/>
  <c r="AO129" i="9" s="1"/>
  <c r="AS129" i="9" a="1"/>
  <c r="AS129" i="9" s="1"/>
  <c r="AU129" i="9" s="1"/>
  <c r="AV129" i="9" a="1"/>
  <c r="AV129" i="9" s="1"/>
  <c r="AX129" i="9" s="1"/>
  <c r="AY129" i="9" s="1"/>
  <c r="AZ129" i="9" s="1"/>
  <c r="AP144" i="9" a="1"/>
  <c r="AP144" i="9" s="1"/>
  <c r="AQ144" i="9" s="1"/>
  <c r="AR144" i="9" s="1" a="1"/>
  <c r="AR144" i="9" s="1"/>
  <c r="BF144" i="9" s="1"/>
  <c r="AO144" i="9" a="1"/>
  <c r="AO144" i="9" s="1"/>
  <c r="AS144" i="9" a="1"/>
  <c r="AS144" i="9" s="1"/>
  <c r="AU144" i="9" s="1"/>
  <c r="AV144" i="9" a="1"/>
  <c r="AV144" i="9" s="1"/>
  <c r="AX144" i="9" s="1"/>
  <c r="AY144" i="9" s="1"/>
  <c r="AZ144" i="9" s="1"/>
  <c r="AP69" i="9" a="1"/>
  <c r="AP69" i="9" s="1"/>
  <c r="AQ69" i="9" s="1"/>
  <c r="AR69" i="9" s="1" a="1"/>
  <c r="AR69" i="9" s="1"/>
  <c r="BF69" i="9" s="1"/>
  <c r="AO69" i="9" a="1"/>
  <c r="AO69" i="9" s="1"/>
  <c r="AS69" i="9" a="1"/>
  <c r="AS69" i="9" s="1"/>
  <c r="AU69" i="9" s="1"/>
  <c r="AV69" i="9" a="1"/>
  <c r="AV69" i="9" s="1"/>
  <c r="AX69" i="9" s="1"/>
  <c r="AY69" i="9" s="1"/>
  <c r="AZ69" i="9" s="1"/>
  <c r="AP112" i="9" a="1"/>
  <c r="AP112" i="9" s="1"/>
  <c r="AQ112" i="9" s="1"/>
  <c r="AR112" i="9" s="1" a="1"/>
  <c r="AR112" i="9" s="1"/>
  <c r="BF112" i="9" s="1"/>
  <c r="AO112" i="9" a="1"/>
  <c r="AO112" i="9" s="1"/>
  <c r="AS112" i="9" a="1"/>
  <c r="AS112" i="9" s="1"/>
  <c r="AU112" i="9" s="1"/>
  <c r="AV112" i="9" a="1"/>
  <c r="AV112" i="9" s="1"/>
  <c r="AX112" i="9" s="1"/>
  <c r="AY112" i="9" s="1"/>
  <c r="AZ112" i="9" s="1"/>
  <c r="AV1" i="9" a="1"/>
  <c r="AV1" i="9" s="1"/>
  <c r="AP51" i="9" a="1"/>
  <c r="AP51" i="9" s="1"/>
  <c r="AQ51" i="9" s="1"/>
  <c r="AR51" i="9" s="1" a="1"/>
  <c r="AR51" i="9" s="1"/>
  <c r="BF51" i="9" s="1"/>
  <c r="AO51" i="9" a="1"/>
  <c r="AO51" i="9" s="1"/>
  <c r="AS51" i="9" a="1"/>
  <c r="AS51" i="9" s="1"/>
  <c r="AU51" i="9" s="1"/>
  <c r="AV51" i="9" a="1"/>
  <c r="AV51" i="9" s="1"/>
  <c r="AX51" i="9" s="1"/>
  <c r="AY51" i="9" s="1"/>
  <c r="AZ51" i="9" s="1"/>
  <c r="AP165" i="9" a="1"/>
  <c r="AP165" i="9" s="1"/>
  <c r="AQ165" i="9" s="1"/>
  <c r="AR165" i="9" s="1" a="1"/>
  <c r="AR165" i="9" s="1"/>
  <c r="BF165" i="9" s="1"/>
  <c r="AO165" i="9" a="1"/>
  <c r="AO165" i="9" s="1"/>
  <c r="AS165" i="9" a="1"/>
  <c r="AS165" i="9" s="1"/>
  <c r="AU165" i="9" s="1"/>
  <c r="AV165" i="9" a="1"/>
  <c r="AV165" i="9" s="1"/>
  <c r="AX165" i="9" s="1"/>
  <c r="AY165" i="9" s="1"/>
  <c r="AZ165" i="9" s="1"/>
  <c r="AP199" i="9" a="1"/>
  <c r="AP199" i="9" s="1"/>
  <c r="AQ199" i="9" s="1"/>
  <c r="AR199" i="9" s="1" a="1"/>
  <c r="AR199" i="9" s="1"/>
  <c r="BF199" i="9" s="1"/>
  <c r="AO199" i="9" a="1"/>
  <c r="AO199" i="9" s="1"/>
  <c r="AS199" i="9" a="1"/>
  <c r="AS199" i="9" s="1"/>
  <c r="AU199" i="9" s="1"/>
  <c r="AV199" i="9" a="1"/>
  <c r="AV199" i="9" s="1"/>
  <c r="AX199" i="9" s="1"/>
  <c r="AY199" i="9" s="1"/>
  <c r="AZ199" i="9" s="1"/>
  <c r="AP171" i="9" a="1"/>
  <c r="AP171" i="9" s="1"/>
  <c r="AQ171" i="9" s="1"/>
  <c r="AR171" i="9" s="1" a="1"/>
  <c r="AR171" i="9" s="1"/>
  <c r="BF171" i="9" s="1"/>
  <c r="AO171" i="9" a="1"/>
  <c r="AO171" i="9" s="1"/>
  <c r="AS171" i="9" a="1"/>
  <c r="AS171" i="9" s="1"/>
  <c r="AU171" i="9" s="1"/>
  <c r="AV171" i="9" a="1"/>
  <c r="AV171" i="9" s="1"/>
  <c r="AX171" i="9" s="1"/>
  <c r="AY171" i="9" s="1"/>
  <c r="AZ171" i="9" s="1"/>
  <c r="AM5" i="9"/>
  <c r="AN5" i="9"/>
  <c r="AW5" i="9" s="1" a="1"/>
  <c r="AW5" i="9" s="1"/>
  <c r="AK5" i="9"/>
  <c r="AL5" i="9"/>
  <c r="AP131" i="9" a="1"/>
  <c r="AP131" i="9" s="1"/>
  <c r="AQ131" i="9" s="1"/>
  <c r="AR131" i="9" s="1" a="1"/>
  <c r="AR131" i="9" s="1"/>
  <c r="BF131" i="9" s="1"/>
  <c r="AO131" i="9" a="1"/>
  <c r="AO131" i="9" s="1"/>
  <c r="AS131" i="9" a="1"/>
  <c r="AS131" i="9" s="1"/>
  <c r="AU131" i="9" s="1"/>
  <c r="AV131" i="9" a="1"/>
  <c r="AV131" i="9" s="1"/>
  <c r="AX131" i="9" s="1"/>
  <c r="AY131" i="9" s="1"/>
  <c r="AZ131" i="9" s="1"/>
  <c r="AP118" i="9" a="1"/>
  <c r="AP118" i="9" s="1"/>
  <c r="AQ118" i="9" s="1"/>
  <c r="AR118" i="9" s="1" a="1"/>
  <c r="AR118" i="9" s="1"/>
  <c r="BF118" i="9" s="1"/>
  <c r="AO118" i="9" a="1"/>
  <c r="AO118" i="9" s="1"/>
  <c r="AS118" i="9" a="1"/>
  <c r="AS118" i="9" s="1"/>
  <c r="AU118" i="9" s="1"/>
  <c r="AV118" i="9" a="1"/>
  <c r="AV118" i="9" s="1"/>
  <c r="AX118" i="9" s="1"/>
  <c r="AY118" i="9" s="1"/>
  <c r="AZ118" i="9" s="1"/>
  <c r="AP147" i="9" a="1"/>
  <c r="AP147" i="9" s="1"/>
  <c r="AQ147" i="9" s="1"/>
  <c r="AR147" i="9" s="1" a="1"/>
  <c r="AR147" i="9" s="1"/>
  <c r="BF147" i="9" s="1"/>
  <c r="AO147" i="9" a="1"/>
  <c r="AO147" i="9" s="1"/>
  <c r="AS147" i="9" a="1"/>
  <c r="AS147" i="9" s="1"/>
  <c r="AU147" i="9" s="1"/>
  <c r="AV147" i="9" a="1"/>
  <c r="AV147" i="9" s="1"/>
  <c r="AX147" i="9" s="1"/>
  <c r="AY147" i="9" s="1"/>
  <c r="AZ147" i="9" s="1"/>
  <c r="AP34" i="9" a="1"/>
  <c r="AP34" i="9" s="1"/>
  <c r="AQ34" i="9" s="1"/>
  <c r="AR34" i="9" s="1" a="1"/>
  <c r="AR34" i="9" s="1"/>
  <c r="BF34" i="9" s="1"/>
  <c r="AO34" i="9" a="1"/>
  <c r="AO34" i="9" s="1"/>
  <c r="AS34" i="9" a="1"/>
  <c r="AS34" i="9" s="1"/>
  <c r="AU34" i="9" s="1"/>
  <c r="AV34" i="9" a="1"/>
  <c r="AV34" i="9" s="1"/>
  <c r="AX34" i="9" s="1"/>
  <c r="AY34" i="9" s="1"/>
  <c r="AZ34" i="9" s="1"/>
  <c r="AP151" i="9" a="1"/>
  <c r="AP151" i="9" s="1"/>
  <c r="AQ151" i="9" s="1"/>
  <c r="AR151" i="9" s="1" a="1"/>
  <c r="AR151" i="9" s="1"/>
  <c r="BF151" i="9" s="1"/>
  <c r="AO151" i="9" a="1"/>
  <c r="AO151" i="9" s="1"/>
  <c r="AS151" i="9" a="1"/>
  <c r="AS151" i="9" s="1"/>
  <c r="AU151" i="9" s="1"/>
  <c r="AV151" i="9" a="1"/>
  <c r="AV151" i="9" s="1"/>
  <c r="AX151" i="9" s="1"/>
  <c r="AY151" i="9" s="1"/>
  <c r="AZ151" i="9" s="1"/>
  <c r="AP121" i="9" a="1"/>
  <c r="AP121" i="9" s="1"/>
  <c r="AQ121" i="9" s="1"/>
  <c r="AR121" i="9" s="1" a="1"/>
  <c r="AR121" i="9" s="1"/>
  <c r="BF121" i="9" s="1"/>
  <c r="AO121" i="9" a="1"/>
  <c r="AO121" i="9" s="1"/>
  <c r="AS121" i="9" a="1"/>
  <c r="AS121" i="9" s="1"/>
  <c r="AU121" i="9" s="1"/>
  <c r="AV121" i="9" a="1"/>
  <c r="AV121" i="9" s="1"/>
  <c r="AX121" i="9" s="1"/>
  <c r="AY121" i="9" s="1"/>
  <c r="AZ121" i="9" s="1"/>
  <c r="AP19" i="9" a="1"/>
  <c r="AP19" i="9" s="1"/>
  <c r="AQ19" i="9" s="1"/>
  <c r="AR19" i="9" s="1" a="1"/>
  <c r="AR19" i="9" s="1"/>
  <c r="BF19" i="9" s="1"/>
  <c r="AO19" i="9" a="1"/>
  <c r="AO19" i="9" s="1"/>
  <c r="AS19" i="9" a="1"/>
  <c r="AS19" i="9" s="1"/>
  <c r="AU19" i="9" s="1"/>
  <c r="AV19" i="9" a="1"/>
  <c r="AV19" i="9" s="1"/>
  <c r="AX19" i="9" s="1"/>
  <c r="AY19" i="9" s="1"/>
  <c r="AZ19" i="9" s="1"/>
  <c r="AP120" i="2"/>
  <c r="AP122" i="2" s="1"/>
  <c r="AQ20" i="2"/>
  <c r="AQ21" i="2" s="1"/>
  <c r="AQ22" i="2" s="1"/>
  <c r="AQ23" i="2" s="1"/>
  <c r="AQ24" i="2" s="1"/>
  <c r="AQ25" i="2" s="1"/>
  <c r="AQ26" i="2" s="1"/>
  <c r="AQ27" i="2" s="1"/>
  <c r="AQ28" i="2" s="1"/>
  <c r="AQ29" i="2" s="1"/>
  <c r="AQ30" i="2" s="1"/>
  <c r="AQ31" i="2" s="1"/>
  <c r="AQ32" i="2" s="1"/>
  <c r="AQ33" i="2" s="1"/>
  <c r="AQ34" i="2" s="1"/>
  <c r="AQ35" i="2" s="1"/>
  <c r="AQ36" i="2" s="1"/>
  <c r="AQ37" i="2" s="1"/>
  <c r="AQ38" i="2" s="1"/>
  <c r="AQ39" i="2" s="1"/>
  <c r="AQ40" i="2" s="1"/>
  <c r="AQ41" i="2" s="1"/>
  <c r="AQ42" i="2" s="1"/>
  <c r="AQ43" i="2" s="1"/>
  <c r="AQ44" i="2" s="1"/>
  <c r="AQ45" i="2" s="1"/>
  <c r="AQ46" i="2" s="1"/>
  <c r="AQ47" i="2" s="1"/>
  <c r="AQ48" i="2" s="1"/>
  <c r="AQ49" i="2" s="1"/>
  <c r="AQ50" i="2" s="1"/>
  <c r="AQ51" i="2" s="1"/>
  <c r="AQ52" i="2" s="1"/>
  <c r="AQ53" i="2" s="1"/>
  <c r="AQ54" i="2" s="1"/>
  <c r="AQ55" i="2" s="1"/>
  <c r="AQ56" i="2" s="1"/>
  <c r="AQ57" i="2" s="1"/>
  <c r="AQ58" i="2" s="1"/>
  <c r="AQ59" i="2" s="1"/>
  <c r="AQ60" i="2" s="1"/>
  <c r="AQ61" i="2" s="1"/>
  <c r="AQ62" i="2" s="1"/>
  <c r="AQ63" i="2" s="1"/>
  <c r="AQ64" i="2" s="1"/>
  <c r="AQ65" i="2" s="1"/>
  <c r="AQ66" i="2" s="1"/>
  <c r="AQ67" i="2" s="1"/>
  <c r="AQ68" i="2" s="1"/>
  <c r="AQ69" i="2" s="1"/>
  <c r="AQ70" i="2" s="1"/>
  <c r="AQ71" i="2" s="1"/>
  <c r="AQ72" i="2" s="1"/>
  <c r="AQ73" i="2" s="1"/>
  <c r="AQ74" i="2" s="1"/>
  <c r="AQ75" i="2" s="1"/>
  <c r="AQ76" i="2" s="1"/>
  <c r="AQ77" i="2" s="1"/>
  <c r="AQ78" i="2" s="1"/>
  <c r="AQ79" i="2" s="1"/>
  <c r="AQ80" i="2" s="1"/>
  <c r="AQ81" i="2" s="1"/>
  <c r="AQ82" i="2" s="1"/>
  <c r="AQ83" i="2" s="1"/>
  <c r="AQ84" i="2" s="1"/>
  <c r="AQ85" i="2" s="1"/>
  <c r="AQ86" i="2" s="1"/>
  <c r="AQ87" i="2" s="1"/>
  <c r="AQ88" i="2" s="1"/>
  <c r="AQ89" i="2" s="1"/>
  <c r="AQ90" i="2" s="1"/>
  <c r="AQ91" i="2" s="1"/>
  <c r="AQ92" i="2" s="1"/>
  <c r="AQ93" i="2" s="1"/>
  <c r="AQ94" i="2" s="1"/>
  <c r="AQ95" i="2" s="1"/>
  <c r="AQ96" i="2" s="1"/>
  <c r="AQ97" i="2" s="1"/>
  <c r="AQ98" i="2" s="1"/>
  <c r="AQ99" i="2" s="1"/>
  <c r="AQ100" i="2" s="1"/>
  <c r="AQ101" i="2" s="1"/>
  <c r="AQ102" i="2" s="1"/>
  <c r="AQ103" i="2" s="1"/>
  <c r="AQ104" i="2" s="1"/>
  <c r="AQ105" i="2" s="1"/>
  <c r="AQ106" i="2" s="1"/>
  <c r="AQ107" i="2" s="1"/>
  <c r="AQ108" i="2" s="1"/>
  <c r="AQ109" i="2" s="1"/>
  <c r="AQ110" i="2" s="1"/>
  <c r="AQ111" i="2" s="1"/>
  <c r="AQ112" i="2" s="1"/>
  <c r="AQ113" i="2" s="1"/>
  <c r="AQ114" i="2" s="1"/>
  <c r="AQ115" i="2" s="1"/>
  <c r="AQ116" i="2" s="1"/>
  <c r="AQ117" i="2" s="1"/>
  <c r="AQ118" i="2" s="1"/>
  <c r="AQ119" i="2" s="1"/>
  <c r="AP89" i="9" a="1"/>
  <c r="AP89" i="9" s="1"/>
  <c r="AQ89" i="9" s="1"/>
  <c r="AR89" i="9" s="1" a="1"/>
  <c r="AR89" i="9" s="1"/>
  <c r="BF89" i="9" s="1"/>
  <c r="AO89" i="9" a="1"/>
  <c r="AO89" i="9" s="1"/>
  <c r="AS89" i="9" a="1"/>
  <c r="AS89" i="9" s="1"/>
  <c r="AU89" i="9" s="1"/>
  <c r="AV89" i="9" a="1"/>
  <c r="AV89" i="9" s="1"/>
  <c r="AX89" i="9" s="1"/>
  <c r="AY89" i="9" s="1"/>
  <c r="AZ89" i="9" s="1"/>
  <c r="AP135" i="9" a="1"/>
  <c r="AP135" i="9" s="1"/>
  <c r="AQ135" i="9" s="1"/>
  <c r="AR135" i="9" s="1" a="1"/>
  <c r="AR135" i="9" s="1"/>
  <c r="BF135" i="9" s="1"/>
  <c r="AO135" i="9" a="1"/>
  <c r="AO135" i="9" s="1"/>
  <c r="AS135" i="9" a="1"/>
  <c r="AS135" i="9" s="1"/>
  <c r="AU135" i="9" s="1"/>
  <c r="AV135" i="9" a="1"/>
  <c r="AV135" i="9" s="1"/>
  <c r="AX135" i="9" s="1"/>
  <c r="AY135" i="9" s="1"/>
  <c r="AZ135" i="9" s="1"/>
  <c r="AP187" i="9" a="1"/>
  <c r="AP187" i="9" s="1"/>
  <c r="AQ187" i="9" s="1"/>
  <c r="AR187" i="9" s="1" a="1"/>
  <c r="AR187" i="9" s="1"/>
  <c r="BF187" i="9" s="1"/>
  <c r="AO187" i="9" a="1"/>
  <c r="AO187" i="9" s="1"/>
  <c r="AS187" i="9" a="1"/>
  <c r="AS187" i="9" s="1"/>
  <c r="AU187" i="9" s="1"/>
  <c r="AV187" i="9" a="1"/>
  <c r="AV187" i="9" s="1"/>
  <c r="AX187" i="9" s="1"/>
  <c r="AY187" i="9" s="1"/>
  <c r="AZ187" i="9" s="1"/>
  <c r="AP141" i="9" a="1"/>
  <c r="AP141" i="9" s="1"/>
  <c r="AQ141" i="9" s="1"/>
  <c r="AR141" i="9" s="1" a="1"/>
  <c r="AR141" i="9" s="1"/>
  <c r="BF141" i="9" s="1"/>
  <c r="AO141" i="9" a="1"/>
  <c r="AO141" i="9" s="1"/>
  <c r="AS141" i="9" a="1"/>
  <c r="AS141" i="9" s="1"/>
  <c r="AU141" i="9" s="1"/>
  <c r="AV141" i="9" a="1"/>
  <c r="AV141" i="9" s="1"/>
  <c r="AX141" i="9" s="1"/>
  <c r="AY141" i="9" s="1"/>
  <c r="AZ141" i="9" s="1"/>
  <c r="AP65" i="9" a="1"/>
  <c r="AP65" i="9" s="1"/>
  <c r="AQ65" i="9" s="1"/>
  <c r="AR65" i="9" s="1" a="1"/>
  <c r="AR65" i="9" s="1"/>
  <c r="BF65" i="9" s="1"/>
  <c r="AO65" i="9" a="1"/>
  <c r="AO65" i="9" s="1"/>
  <c r="AS65" i="9" a="1"/>
  <c r="AS65" i="9" s="1"/>
  <c r="AU65" i="9" s="1"/>
  <c r="AV65" i="9" a="1"/>
  <c r="AV65" i="9" s="1"/>
  <c r="AX65" i="9" s="1"/>
  <c r="AY65" i="9" s="1"/>
  <c r="AZ65" i="9" s="1"/>
  <c r="AP172" i="9" a="1"/>
  <c r="AP172" i="9" s="1"/>
  <c r="AQ172" i="9" s="1"/>
  <c r="AR172" i="9" s="1" a="1"/>
  <c r="AR172" i="9" s="1"/>
  <c r="BF172" i="9" s="1"/>
  <c r="AO172" i="9" a="1"/>
  <c r="AO172" i="9" s="1"/>
  <c r="AS172" i="9" a="1"/>
  <c r="AS172" i="9" s="1"/>
  <c r="AU172" i="9" s="1"/>
  <c r="AV172" i="9" a="1"/>
  <c r="AV172" i="9" s="1"/>
  <c r="AX172" i="9" s="1"/>
  <c r="AY172" i="9" s="1"/>
  <c r="AZ172" i="9" s="1"/>
  <c r="AP86" i="9" a="1"/>
  <c r="AP86" i="9" s="1"/>
  <c r="AQ86" i="9" s="1"/>
  <c r="AR86" i="9" s="1" a="1"/>
  <c r="AR86" i="9" s="1"/>
  <c r="BF86" i="9" s="1"/>
  <c r="AO86" i="9" a="1"/>
  <c r="AO86" i="9" s="1"/>
  <c r="AS86" i="9" a="1"/>
  <c r="AS86" i="9" s="1"/>
  <c r="AU86" i="9" s="1"/>
  <c r="AV86" i="9" a="1"/>
  <c r="AV86" i="9" s="1"/>
  <c r="AX86" i="9" s="1"/>
  <c r="AY86" i="9" s="1"/>
  <c r="AZ86" i="9" s="1"/>
  <c r="AP109" i="9" a="1"/>
  <c r="AP109" i="9" s="1"/>
  <c r="AQ109" i="9" s="1"/>
  <c r="AR109" i="9" s="1" a="1"/>
  <c r="AR109" i="9" s="1"/>
  <c r="BF109" i="9" s="1"/>
  <c r="AO109" i="9" a="1"/>
  <c r="AO109" i="9" s="1"/>
  <c r="AS109" i="9" a="1"/>
  <c r="AS109" i="9" s="1"/>
  <c r="AU109" i="9" s="1"/>
  <c r="AV109" i="9" a="1"/>
  <c r="AV109" i="9" s="1"/>
  <c r="AX109" i="9" s="1"/>
  <c r="AY109" i="9" s="1"/>
  <c r="AZ109" i="9" s="1"/>
  <c r="AP161" i="9" a="1"/>
  <c r="AP161" i="9" s="1"/>
  <c r="AQ161" i="9" s="1"/>
  <c r="AR161" i="9" s="1" a="1"/>
  <c r="AR161" i="9" s="1"/>
  <c r="BF161" i="9" s="1"/>
  <c r="AO161" i="9" a="1"/>
  <c r="AO161" i="9" s="1"/>
  <c r="AS161" i="9" a="1"/>
  <c r="AS161" i="9" s="1"/>
  <c r="AU161" i="9" s="1"/>
  <c r="AV161" i="9" a="1"/>
  <c r="AV161" i="9" s="1"/>
  <c r="AX161" i="9" s="1"/>
  <c r="AY161" i="9" s="1"/>
  <c r="AZ161" i="9" s="1"/>
  <c r="AP134" i="9" a="1"/>
  <c r="AP134" i="9" s="1"/>
  <c r="AQ134" i="9" s="1"/>
  <c r="AR134" i="9" s="1" a="1"/>
  <c r="AR134" i="9" s="1"/>
  <c r="BF134" i="9" s="1"/>
  <c r="AO134" i="9" a="1"/>
  <c r="AO134" i="9" s="1"/>
  <c r="AS134" i="9" a="1"/>
  <c r="AS134" i="9" s="1"/>
  <c r="AU134" i="9" s="1"/>
  <c r="AV134" i="9" a="1"/>
  <c r="AV134" i="9" s="1"/>
  <c r="AX134" i="9" s="1"/>
  <c r="AY134" i="9" s="1"/>
  <c r="AZ134" i="9" s="1"/>
  <c r="AW1" i="9" a="1"/>
  <c r="AW1" i="9" s="1"/>
  <c r="AP72" i="9" a="1"/>
  <c r="AP72" i="9" s="1"/>
  <c r="AQ72" i="9" s="1"/>
  <c r="AR72" i="9" s="1" a="1"/>
  <c r="AR72" i="9" s="1"/>
  <c r="BF72" i="9" s="1"/>
  <c r="AO72" i="9" a="1"/>
  <c r="AO72" i="9" s="1"/>
  <c r="AS72" i="9" a="1"/>
  <c r="AS72" i="9" s="1"/>
  <c r="AU72" i="9" s="1"/>
  <c r="AV72" i="9" a="1"/>
  <c r="AV72" i="9" s="1"/>
  <c r="AX72" i="9" s="1"/>
  <c r="AY72" i="9" s="1"/>
  <c r="AZ72" i="9" s="1"/>
  <c r="AP28" i="9" a="1"/>
  <c r="AP28" i="9" s="1"/>
  <c r="AQ28" i="9" s="1"/>
  <c r="AR28" i="9" s="1" a="1"/>
  <c r="AR28" i="9" s="1"/>
  <c r="BF28" i="9" s="1"/>
  <c r="AO28" i="9" a="1"/>
  <c r="AO28" i="9" s="1"/>
  <c r="AS28" i="9" a="1"/>
  <c r="AS28" i="9" s="1"/>
  <c r="AU28" i="9" s="1"/>
  <c r="AV28" i="9" a="1"/>
  <c r="AV28" i="9" s="1"/>
  <c r="AX28" i="9" s="1"/>
  <c r="AY28" i="9" s="1"/>
  <c r="AZ28" i="9" s="1"/>
  <c r="AP46" i="9" a="1"/>
  <c r="AP46" i="9" s="1"/>
  <c r="AQ46" i="9" s="1"/>
  <c r="AR46" i="9" s="1" a="1"/>
  <c r="AR46" i="9" s="1"/>
  <c r="BF46" i="9" s="1"/>
  <c r="AO46" i="9" a="1"/>
  <c r="AO46" i="9" s="1"/>
  <c r="AS46" i="9" a="1"/>
  <c r="AS46" i="9" s="1"/>
  <c r="AU46" i="9" s="1"/>
  <c r="AV46" i="9" a="1"/>
  <c r="AV46" i="9" s="1"/>
  <c r="AX46" i="9" s="1"/>
  <c r="AY46" i="9" s="1"/>
  <c r="AZ46" i="9" s="1"/>
  <c r="AP152" i="9" a="1"/>
  <c r="AP152" i="9" s="1"/>
  <c r="AQ152" i="9" s="1"/>
  <c r="AR152" i="9" s="1" a="1"/>
  <c r="AR152" i="9" s="1"/>
  <c r="BF152" i="9" s="1"/>
  <c r="AO152" i="9" a="1"/>
  <c r="AO152" i="9" s="1"/>
  <c r="AS152" i="9" a="1"/>
  <c r="AS152" i="9" s="1"/>
  <c r="AU152" i="9" s="1"/>
  <c r="AV152" i="9" a="1"/>
  <c r="AV152" i="9" s="1"/>
  <c r="AX152" i="9" s="1"/>
  <c r="AY152" i="9" s="1"/>
  <c r="AZ152" i="9" s="1"/>
  <c r="AP162" i="9" a="1"/>
  <c r="AP162" i="9" s="1"/>
  <c r="AQ162" i="9" s="1"/>
  <c r="AR162" i="9" s="1" a="1"/>
  <c r="AR162" i="9" s="1"/>
  <c r="BF162" i="9" s="1"/>
  <c r="AO162" i="9" a="1"/>
  <c r="AO162" i="9" s="1"/>
  <c r="AS162" i="9" a="1"/>
  <c r="AS162" i="9" s="1"/>
  <c r="AU162" i="9" s="1"/>
  <c r="AV162" i="9" a="1"/>
  <c r="AV162" i="9" s="1"/>
  <c r="AX162" i="9" s="1"/>
  <c r="AY162" i="9" s="1"/>
  <c r="AZ162" i="9" s="1"/>
  <c r="AP25" i="9" a="1"/>
  <c r="AP25" i="9" s="1"/>
  <c r="AQ25" i="9" s="1"/>
  <c r="AR25" i="9" s="1" a="1"/>
  <c r="AR25" i="9" s="1"/>
  <c r="BF25" i="9" s="1"/>
  <c r="AO25" i="9" a="1"/>
  <c r="AO25" i="9" s="1"/>
  <c r="AS25" i="9" a="1"/>
  <c r="AS25" i="9" s="1"/>
  <c r="AU25" i="9" s="1"/>
  <c r="AV25" i="9" a="1"/>
  <c r="AV25" i="9" s="1"/>
  <c r="AX25" i="9" s="1"/>
  <c r="AY25" i="9" s="1"/>
  <c r="AZ25" i="9" s="1"/>
  <c r="AP40" i="9" a="1"/>
  <c r="AP40" i="9" s="1"/>
  <c r="AQ40" i="9" s="1"/>
  <c r="AR40" i="9" s="1" a="1"/>
  <c r="AR40" i="9" s="1"/>
  <c r="BF40" i="9" s="1"/>
  <c r="AO40" i="9" a="1"/>
  <c r="AO40" i="9" s="1"/>
  <c r="AS40" i="9" a="1"/>
  <c r="AS40" i="9" s="1"/>
  <c r="AU40" i="9" s="1"/>
  <c r="AV40" i="9" a="1"/>
  <c r="AV40" i="9" s="1"/>
  <c r="AX40" i="9" s="1"/>
  <c r="AY40" i="9" s="1"/>
  <c r="AZ40" i="9" s="1"/>
  <c r="AP20" i="9" a="1"/>
  <c r="AP20" i="9" s="1"/>
  <c r="AQ20" i="9" s="1"/>
  <c r="AR20" i="9" s="1" a="1"/>
  <c r="AR20" i="9" s="1"/>
  <c r="BF20" i="9" s="1"/>
  <c r="AO20" i="9" a="1"/>
  <c r="AO20" i="9" s="1"/>
  <c r="AS20" i="9" a="1"/>
  <c r="AS20" i="9" s="1"/>
  <c r="AU20" i="9" s="1"/>
  <c r="AV20" i="9" a="1"/>
  <c r="AV20" i="9" s="1"/>
  <c r="AX20" i="9" s="1"/>
  <c r="AY20" i="9" s="1"/>
  <c r="AZ20" i="9" s="1"/>
  <c r="AP102" i="9" a="1"/>
  <c r="AP102" i="9" s="1"/>
  <c r="AQ102" i="9" s="1"/>
  <c r="AR102" i="9" s="1" a="1"/>
  <c r="AR102" i="9" s="1"/>
  <c r="BF102" i="9" s="1"/>
  <c r="AO102" i="9" a="1"/>
  <c r="AO102" i="9" s="1"/>
  <c r="AS102" i="9" a="1"/>
  <c r="AS102" i="9" s="1"/>
  <c r="AU102" i="9" s="1"/>
  <c r="AV102" i="9" a="1"/>
  <c r="AV102" i="9" s="1"/>
  <c r="AX102" i="9" s="1"/>
  <c r="AY102" i="9" s="1"/>
  <c r="AZ102" i="9" s="1"/>
  <c r="AP61" i="9" a="1"/>
  <c r="AP61" i="9" s="1"/>
  <c r="AQ61" i="9" s="1"/>
  <c r="AR61" i="9" s="1" a="1"/>
  <c r="AR61" i="9" s="1"/>
  <c r="BF61" i="9" s="1"/>
  <c r="AO61" i="9" a="1"/>
  <c r="AO61" i="9" s="1"/>
  <c r="AS61" i="9" a="1"/>
  <c r="AS61" i="9" s="1"/>
  <c r="AU61" i="9" s="1"/>
  <c r="AV61" i="9" a="1"/>
  <c r="AV61" i="9" s="1"/>
  <c r="AX61" i="9" s="1"/>
  <c r="AY61" i="9" s="1"/>
  <c r="AZ61" i="9" s="1"/>
  <c r="AP155" i="9" a="1"/>
  <c r="AP155" i="9" s="1"/>
  <c r="AQ155" i="9" s="1"/>
  <c r="AR155" i="9" s="1" a="1"/>
  <c r="AR155" i="9" s="1"/>
  <c r="BF155" i="9" s="1"/>
  <c r="AO155" i="9" a="1"/>
  <c r="AO155" i="9" s="1"/>
  <c r="AS155" i="9" a="1"/>
  <c r="AS155" i="9" s="1"/>
  <c r="AU155" i="9" s="1"/>
  <c r="AV155" i="9" a="1"/>
  <c r="AV155" i="9" s="1"/>
  <c r="AX155" i="9" s="1"/>
  <c r="AY155" i="9" s="1"/>
  <c r="AZ155" i="9" s="1"/>
  <c r="AP73" i="9" a="1"/>
  <c r="AP73" i="9" s="1"/>
  <c r="AQ73" i="9" s="1"/>
  <c r="AR73" i="9" s="1" a="1"/>
  <c r="AR73" i="9" s="1"/>
  <c r="BF73" i="9" s="1"/>
  <c r="AO73" i="9" a="1"/>
  <c r="AO73" i="9" s="1"/>
  <c r="AS73" i="9" a="1"/>
  <c r="AS73" i="9" s="1"/>
  <c r="AU73" i="9" s="1"/>
  <c r="AV73" i="9" a="1"/>
  <c r="AV73" i="9" s="1"/>
  <c r="AX73" i="9" s="1"/>
  <c r="AY73" i="9" s="1"/>
  <c r="AZ73" i="9" s="1"/>
  <c r="AP186" i="9" a="1"/>
  <c r="AP186" i="9" s="1"/>
  <c r="AQ186" i="9" s="1"/>
  <c r="AR186" i="9" s="1" a="1"/>
  <c r="AR186" i="9" s="1"/>
  <c r="BF186" i="9" s="1"/>
  <c r="AO186" i="9" a="1"/>
  <c r="AO186" i="9" s="1"/>
  <c r="AS186" i="9" a="1"/>
  <c r="AS186" i="9" s="1"/>
  <c r="AU186" i="9" s="1"/>
  <c r="AV186" i="9" a="1"/>
  <c r="AV186" i="9" s="1"/>
  <c r="AX186" i="9" s="1"/>
  <c r="AY186" i="9" s="1"/>
  <c r="AZ186" i="9" s="1"/>
  <c r="AP39" i="9" a="1"/>
  <c r="AP39" i="9" s="1"/>
  <c r="AQ39" i="9" s="1"/>
  <c r="AR39" i="9" s="1" a="1"/>
  <c r="AR39" i="9" s="1"/>
  <c r="BF39" i="9" s="1"/>
  <c r="AO39" i="9" a="1"/>
  <c r="AO39" i="9" s="1"/>
  <c r="AS39" i="9" a="1"/>
  <c r="AS39" i="9" s="1"/>
  <c r="AU39" i="9" s="1"/>
  <c r="AV39" i="9" a="1"/>
  <c r="AV39" i="9" s="1"/>
  <c r="AX39" i="9" s="1"/>
  <c r="AY39" i="9" s="1"/>
  <c r="AZ39" i="9" s="1"/>
  <c r="AP26" i="9" a="1"/>
  <c r="AP26" i="9" s="1"/>
  <c r="AQ26" i="9" s="1"/>
  <c r="AR26" i="9" s="1" a="1"/>
  <c r="AR26" i="9" s="1"/>
  <c r="BF26" i="9" s="1"/>
  <c r="AO26" i="9" a="1"/>
  <c r="AO26" i="9" s="1"/>
  <c r="AS26" i="9" a="1"/>
  <c r="AS26" i="9" s="1"/>
  <c r="AU26" i="9" s="1"/>
  <c r="AV26" i="9" a="1"/>
  <c r="AV26" i="9" s="1"/>
  <c r="AX26" i="9" s="1"/>
  <c r="AY26" i="9" s="1"/>
  <c r="AZ26" i="9" s="1"/>
  <c r="AM13" i="9"/>
  <c r="AN13" i="9"/>
  <c r="AW13" i="9" s="1" a="1"/>
  <c r="AW13" i="9" s="1"/>
  <c r="AK13" i="9"/>
  <c r="AL13" i="9"/>
  <c r="AP108" i="9" a="1"/>
  <c r="AP108" i="9" s="1"/>
  <c r="AQ108" i="9" s="1"/>
  <c r="AR108" i="9" s="1" a="1"/>
  <c r="AR108" i="9" s="1"/>
  <c r="BF108" i="9" s="1"/>
  <c r="AO108" i="9" a="1"/>
  <c r="AO108" i="9" s="1"/>
  <c r="AS108" i="9" a="1"/>
  <c r="AS108" i="9" s="1"/>
  <c r="AU108" i="9" s="1"/>
  <c r="AV108" i="9" a="1"/>
  <c r="AV108" i="9" s="1"/>
  <c r="AX108" i="9" s="1"/>
  <c r="AY108" i="9" s="1"/>
  <c r="AZ108" i="9" s="1"/>
  <c r="AP120" i="9" a="1"/>
  <c r="AP120" i="9" s="1"/>
  <c r="AQ120" i="9" s="1"/>
  <c r="AR120" i="9" s="1" a="1"/>
  <c r="AR120" i="9" s="1"/>
  <c r="BF120" i="9" s="1"/>
  <c r="AO120" i="9" a="1"/>
  <c r="AO120" i="9" s="1"/>
  <c r="AS120" i="9" a="1"/>
  <c r="AS120" i="9" s="1"/>
  <c r="AU120" i="9" s="1"/>
  <c r="AV120" i="9" a="1"/>
  <c r="AV120" i="9" s="1"/>
  <c r="AX120" i="9" s="1"/>
  <c r="AY120" i="9" s="1"/>
  <c r="AZ120" i="9" s="1"/>
  <c r="AM16" i="9"/>
  <c r="AN16" i="9"/>
  <c r="AW16" i="9" s="1" a="1"/>
  <c r="AW16" i="9" s="1"/>
  <c r="AK16" i="9"/>
  <c r="AL16" i="9"/>
  <c r="AP193" i="9" a="1"/>
  <c r="AP193" i="9" s="1"/>
  <c r="AQ193" i="9" s="1"/>
  <c r="AR193" i="9" s="1" a="1"/>
  <c r="AR193" i="9" s="1"/>
  <c r="BF193" i="9" s="1"/>
  <c r="AO193" i="9" a="1"/>
  <c r="AO193" i="9" s="1"/>
  <c r="AS193" i="9" a="1"/>
  <c r="AS193" i="9" s="1"/>
  <c r="AU193" i="9" s="1"/>
  <c r="AV193" i="9" a="1"/>
  <c r="AV193" i="9" s="1"/>
  <c r="AX193" i="9" s="1"/>
  <c r="AY193" i="9" s="1"/>
  <c r="AZ193" i="9" s="1"/>
  <c r="AE26" i="2"/>
  <c r="AD26" i="2"/>
  <c r="AP177" i="9" a="1"/>
  <c r="AP177" i="9" s="1"/>
  <c r="AQ177" i="9" s="1"/>
  <c r="AR177" i="9" s="1" a="1"/>
  <c r="AR177" i="9" s="1"/>
  <c r="BF177" i="9" s="1"/>
  <c r="AO177" i="9" a="1"/>
  <c r="AO177" i="9" s="1"/>
  <c r="AS177" i="9" a="1"/>
  <c r="AS177" i="9" s="1"/>
  <c r="AU177" i="9" s="1"/>
  <c r="AV177" i="9" a="1"/>
  <c r="AV177" i="9" s="1"/>
  <c r="AX177" i="9" s="1"/>
  <c r="AY177" i="9" s="1"/>
  <c r="AZ177" i="9" s="1"/>
  <c r="AS25" i="2"/>
  <c r="AP91" i="9" a="1"/>
  <c r="AP91" i="9" s="1"/>
  <c r="AQ91" i="9" s="1"/>
  <c r="AR91" i="9" s="1" a="1"/>
  <c r="AR91" i="9" s="1"/>
  <c r="BF91" i="9" s="1"/>
  <c r="AO91" i="9" a="1"/>
  <c r="AO91" i="9" s="1"/>
  <c r="AS91" i="9" a="1"/>
  <c r="AS91" i="9" s="1"/>
  <c r="AU91" i="9" s="1"/>
  <c r="AV91" i="9" a="1"/>
  <c r="AV91" i="9" s="1"/>
  <c r="AX91" i="9" s="1"/>
  <c r="AY91" i="9" s="1"/>
  <c r="AZ91" i="9" s="1"/>
  <c r="AP183" i="9" a="1"/>
  <c r="AP183" i="9" s="1"/>
  <c r="AQ183" i="9" s="1"/>
  <c r="AR183" i="9" s="1" a="1"/>
  <c r="AR183" i="9" s="1"/>
  <c r="BF183" i="9" s="1"/>
  <c r="AO183" i="9" a="1"/>
  <c r="AO183" i="9" s="1"/>
  <c r="AS183" i="9" a="1"/>
  <c r="AS183" i="9" s="1"/>
  <c r="AU183" i="9" s="1"/>
  <c r="AV183" i="9" a="1"/>
  <c r="AV183" i="9" s="1"/>
  <c r="AX183" i="9" s="1"/>
  <c r="AY183" i="9" s="1"/>
  <c r="AZ183" i="9" s="1"/>
  <c r="AP38" i="9" a="1"/>
  <c r="AP38" i="9" s="1"/>
  <c r="AQ38" i="9" s="1"/>
  <c r="AR38" i="9" s="1" a="1"/>
  <c r="AR38" i="9" s="1"/>
  <c r="BF38" i="9" s="1"/>
  <c r="AO38" i="9" a="1"/>
  <c r="AO38" i="9" s="1"/>
  <c r="AS38" i="9" a="1"/>
  <c r="AS38" i="9" s="1"/>
  <c r="AU38" i="9" s="1"/>
  <c r="AV38" i="9" a="1"/>
  <c r="AV38" i="9" s="1"/>
  <c r="AX38" i="9" s="1"/>
  <c r="AY38" i="9" s="1"/>
  <c r="AZ38" i="9" s="1"/>
  <c r="AP27" i="9" a="1"/>
  <c r="AP27" i="9" s="1"/>
  <c r="AQ27" i="9" s="1"/>
  <c r="AR27" i="9" s="1" a="1"/>
  <c r="AR27" i="9" s="1"/>
  <c r="BF27" i="9" s="1"/>
  <c r="AO27" i="9" a="1"/>
  <c r="AO27" i="9" s="1"/>
  <c r="AS27" i="9" a="1"/>
  <c r="AS27" i="9" s="1"/>
  <c r="AU27" i="9" s="1"/>
  <c r="AV27" i="9" a="1"/>
  <c r="AV27" i="9" s="1"/>
  <c r="AX27" i="9" s="1"/>
  <c r="AY27" i="9" s="1"/>
  <c r="AZ27" i="9" s="1"/>
  <c r="AM11" i="9"/>
  <c r="AN11" i="9"/>
  <c r="AW11" i="9" s="1" a="1"/>
  <c r="AW11" i="9" s="1"/>
  <c r="AL11" i="9"/>
  <c r="AK11" i="9"/>
  <c r="AP43" i="9" a="1"/>
  <c r="AP43" i="9" s="1"/>
  <c r="AQ43" i="9" s="1"/>
  <c r="AR43" i="9" s="1" a="1"/>
  <c r="AR43" i="9" s="1"/>
  <c r="BF43" i="9" s="1"/>
  <c r="AO43" i="9" a="1"/>
  <c r="AO43" i="9" s="1"/>
  <c r="AS43" i="9" a="1"/>
  <c r="AS43" i="9" s="1"/>
  <c r="AU43" i="9" s="1"/>
  <c r="AV43" i="9" a="1"/>
  <c r="AV43" i="9" s="1"/>
  <c r="AX43" i="9" s="1"/>
  <c r="AY43" i="9" s="1"/>
  <c r="AZ43" i="9" s="1"/>
  <c r="AP160" i="9" a="1"/>
  <c r="AP160" i="9" s="1"/>
  <c r="AQ160" i="9" s="1"/>
  <c r="AR160" i="9" s="1" a="1"/>
  <c r="AR160" i="9" s="1"/>
  <c r="BF160" i="9" s="1"/>
  <c r="AO160" i="9" a="1"/>
  <c r="AO160" i="9" s="1"/>
  <c r="AS160" i="9" a="1"/>
  <c r="AS160" i="9" s="1"/>
  <c r="AU160" i="9" s="1"/>
  <c r="AV160" i="9" a="1"/>
  <c r="AV160" i="9" s="1"/>
  <c r="AX160" i="9" s="1"/>
  <c r="AY160" i="9" s="1"/>
  <c r="AZ160" i="9" s="1"/>
  <c r="AP167" i="9" a="1"/>
  <c r="AP167" i="9" s="1"/>
  <c r="AQ167" i="9" s="1"/>
  <c r="AR167" i="9" s="1" a="1"/>
  <c r="AR167" i="9" s="1"/>
  <c r="BF167" i="9" s="1"/>
  <c r="AO167" i="9" a="1"/>
  <c r="AO167" i="9" s="1"/>
  <c r="AS167" i="9" a="1"/>
  <c r="AS167" i="9" s="1"/>
  <c r="AU167" i="9" s="1"/>
  <c r="AV167" i="9" a="1"/>
  <c r="AV167" i="9" s="1"/>
  <c r="AX167" i="9" s="1"/>
  <c r="AY167" i="9" s="1"/>
  <c r="AZ167" i="9" s="1"/>
  <c r="AP66" i="9" a="1"/>
  <c r="AP66" i="9" s="1"/>
  <c r="AQ66" i="9" s="1"/>
  <c r="AR66" i="9" s="1" a="1"/>
  <c r="AR66" i="9" s="1"/>
  <c r="BF66" i="9" s="1"/>
  <c r="AO66" i="9" a="1"/>
  <c r="AO66" i="9" s="1"/>
  <c r="AS66" i="9" a="1"/>
  <c r="AS66" i="9" s="1"/>
  <c r="AU66" i="9" s="1"/>
  <c r="AV66" i="9" a="1"/>
  <c r="AV66" i="9" s="1"/>
  <c r="AX66" i="9" s="1"/>
  <c r="AY66" i="9" s="1"/>
  <c r="AZ66" i="9" s="1"/>
  <c r="AP106" i="9" a="1"/>
  <c r="AP106" i="9" s="1"/>
  <c r="AQ106" i="9" s="1"/>
  <c r="AR106" i="9" s="1" a="1"/>
  <c r="AR106" i="9" s="1"/>
  <c r="BF106" i="9" s="1"/>
  <c r="AO106" i="9" a="1"/>
  <c r="AO106" i="9" s="1"/>
  <c r="AS106" i="9" a="1"/>
  <c r="AS106" i="9" s="1"/>
  <c r="AU106" i="9" s="1"/>
  <c r="AV106" i="9" a="1"/>
  <c r="AV106" i="9" s="1"/>
  <c r="AX106" i="9" s="1"/>
  <c r="AY106" i="9" s="1"/>
  <c r="AZ106" i="9" s="1"/>
  <c r="AP178" i="9" a="1"/>
  <c r="AP178" i="9" s="1"/>
  <c r="AQ178" i="9" s="1"/>
  <c r="AR178" i="9" s="1" a="1"/>
  <c r="AR178" i="9" s="1"/>
  <c r="BF178" i="9" s="1"/>
  <c r="AO178" i="9" a="1"/>
  <c r="AO178" i="9" s="1"/>
  <c r="AS178" i="9" a="1"/>
  <c r="AS178" i="9" s="1"/>
  <c r="AU178" i="9" s="1"/>
  <c r="AV178" i="9" a="1"/>
  <c r="AV178" i="9" s="1"/>
  <c r="AX178" i="9" s="1"/>
  <c r="AY178" i="9" s="1"/>
  <c r="AZ178" i="9" s="1"/>
  <c r="AP83" i="9" a="1"/>
  <c r="AP83" i="9" s="1"/>
  <c r="AQ83" i="9" s="1"/>
  <c r="AR83" i="9" s="1" a="1"/>
  <c r="AR83" i="9" s="1"/>
  <c r="BF83" i="9" s="1"/>
  <c r="AO83" i="9" a="1"/>
  <c r="AO83" i="9" s="1"/>
  <c r="AS83" i="9" a="1"/>
  <c r="AS83" i="9" s="1"/>
  <c r="AU83" i="9" s="1"/>
  <c r="AV83" i="9" a="1"/>
  <c r="AV83" i="9" s="1"/>
  <c r="AX83" i="9" s="1"/>
  <c r="AY83" i="9" s="1"/>
  <c r="AZ83" i="9" s="1"/>
  <c r="AP198" i="9" a="1"/>
  <c r="AP198" i="9" s="1"/>
  <c r="AQ198" i="9" s="1"/>
  <c r="AR198" i="9" s="1" a="1"/>
  <c r="AR198" i="9" s="1"/>
  <c r="BF198" i="9" s="1"/>
  <c r="AO198" i="9" a="1"/>
  <c r="AO198" i="9" s="1"/>
  <c r="AS198" i="9" a="1"/>
  <c r="AS198" i="9" s="1"/>
  <c r="AU198" i="9" s="1"/>
  <c r="AV198" i="9" a="1"/>
  <c r="AV198" i="9" s="1"/>
  <c r="AX198" i="9" s="1"/>
  <c r="AY198" i="9" s="1"/>
  <c r="AZ198" i="9" s="1"/>
  <c r="AP105" i="9" a="1"/>
  <c r="AP105" i="9" s="1"/>
  <c r="AQ105" i="9" s="1"/>
  <c r="AR105" i="9" s="1" a="1"/>
  <c r="AR105" i="9" s="1"/>
  <c r="BF105" i="9" s="1"/>
  <c r="AO105" i="9" a="1"/>
  <c r="AO105" i="9" s="1"/>
  <c r="AS105" i="9" a="1"/>
  <c r="AS105" i="9" s="1"/>
  <c r="AU105" i="9" s="1"/>
  <c r="AV105" i="9" a="1"/>
  <c r="AV105" i="9" s="1"/>
  <c r="AX105" i="9" s="1"/>
  <c r="AY105" i="9" s="1"/>
  <c r="AZ105" i="9" s="1"/>
  <c r="AP87" i="9" a="1"/>
  <c r="AP87" i="9" s="1"/>
  <c r="AQ87" i="9" s="1"/>
  <c r="AR87" i="9" s="1" a="1"/>
  <c r="AR87" i="9" s="1"/>
  <c r="BF87" i="9" s="1"/>
  <c r="AO87" i="9" a="1"/>
  <c r="AO87" i="9" s="1"/>
  <c r="AS87" i="9" a="1"/>
  <c r="AS87" i="9" s="1"/>
  <c r="AU87" i="9" s="1"/>
  <c r="AV87" i="9" a="1"/>
  <c r="AV87" i="9" s="1"/>
  <c r="AX87" i="9" s="1"/>
  <c r="AY87" i="9" s="1"/>
  <c r="AZ87" i="9" s="1"/>
  <c r="AM12" i="9"/>
  <c r="AN12" i="9"/>
  <c r="AW12" i="9" s="1" a="1"/>
  <c r="AW12" i="9" s="1"/>
  <c r="AL12" i="9"/>
  <c r="AK12" i="9"/>
  <c r="AP42" i="9" a="1"/>
  <c r="AP42" i="9" s="1"/>
  <c r="AQ42" i="9" s="1"/>
  <c r="AR42" i="9" s="1" a="1"/>
  <c r="AR42" i="9" s="1"/>
  <c r="BF42" i="9" s="1"/>
  <c r="AO42" i="9" a="1"/>
  <c r="AO42" i="9" s="1"/>
  <c r="AS42" i="9" a="1"/>
  <c r="AS42" i="9" s="1"/>
  <c r="AU42" i="9" s="1"/>
  <c r="AV42" i="9" a="1"/>
  <c r="AV42" i="9" s="1"/>
  <c r="AX42" i="9" s="1"/>
  <c r="AY42" i="9" s="1"/>
  <c r="AZ42" i="9" s="1"/>
  <c r="AP169" i="9" a="1"/>
  <c r="AP169" i="9" s="1"/>
  <c r="AQ169" i="9" s="1"/>
  <c r="AR169" i="9" s="1" a="1"/>
  <c r="AR169" i="9" s="1"/>
  <c r="BF169" i="9" s="1"/>
  <c r="AO169" i="9" a="1"/>
  <c r="AO169" i="9" s="1"/>
  <c r="AS169" i="9" a="1"/>
  <c r="AS169" i="9" s="1"/>
  <c r="AU169" i="9" s="1"/>
  <c r="AV169" i="9" a="1"/>
  <c r="AV169" i="9" s="1"/>
  <c r="AX169" i="9" s="1"/>
  <c r="AY169" i="9" s="1"/>
  <c r="AZ169" i="9" s="1"/>
  <c r="AP166" i="9" a="1"/>
  <c r="AP166" i="9" s="1"/>
  <c r="AQ166" i="9" s="1"/>
  <c r="AR166" i="9" s="1" a="1"/>
  <c r="AR166" i="9" s="1"/>
  <c r="BF166" i="9" s="1"/>
  <c r="AO166" i="9" a="1"/>
  <c r="AO166" i="9" s="1"/>
  <c r="AS166" i="9" a="1"/>
  <c r="AS166" i="9" s="1"/>
  <c r="AU166" i="9" s="1"/>
  <c r="AV166" i="9" a="1"/>
  <c r="AV166" i="9" s="1"/>
  <c r="AX166" i="9" s="1"/>
  <c r="AY166" i="9" s="1"/>
  <c r="AZ166" i="9" s="1"/>
  <c r="AR25" i="2" l="1"/>
  <c r="AZ25" i="2" s="1"/>
  <c r="BM2" i="9"/>
  <c r="AP16" i="9" a="1"/>
  <c r="AP16" i="9" s="1"/>
  <c r="AQ16" i="9" s="1"/>
  <c r="AR16" i="9" s="1" a="1"/>
  <c r="AR16" i="9" s="1"/>
  <c r="BF16" i="9" s="1"/>
  <c r="AO16" i="9" a="1"/>
  <c r="AO16" i="9" s="1"/>
  <c r="AS16" i="9" a="1"/>
  <c r="AS16" i="9" s="1"/>
  <c r="AU16" i="9" s="1"/>
  <c r="AV16" i="9" a="1"/>
  <c r="AV16" i="9" s="1"/>
  <c r="AX16" i="9" s="1"/>
  <c r="AY16" i="9" s="1"/>
  <c r="AZ16" i="9" s="1"/>
  <c r="AP2" i="9" a="1"/>
  <c r="AP2" i="9" s="1"/>
  <c r="AQ2" i="9" s="1"/>
  <c r="AR2" i="9" s="1" a="1"/>
  <c r="AR2" i="9" s="1"/>
  <c r="BF2" i="9" s="1"/>
  <c r="AO2" i="9" a="1"/>
  <c r="AO2" i="9" s="1"/>
  <c r="AS2" i="9" a="1"/>
  <c r="AS2" i="9" s="1"/>
  <c r="AT168" i="9" s="1"/>
  <c r="AV2" i="9" a="1"/>
  <c r="AV2" i="9" s="1"/>
  <c r="AX2" i="9" s="1"/>
  <c r="AY2" i="9" s="1"/>
  <c r="AZ2" i="9" s="1"/>
  <c r="AP14" i="9" a="1"/>
  <c r="AP14" i="9" s="1"/>
  <c r="AS14" i="9" a="1"/>
  <c r="AS14" i="9" s="1"/>
  <c r="AV14" i="9" a="1"/>
  <c r="AV14" i="9" s="1"/>
  <c r="AX14" i="9" s="1"/>
  <c r="AY14" i="9" s="1"/>
  <c r="AT14" i="9"/>
  <c r="AO14" i="9" a="1"/>
  <c r="AO14" i="9" s="1"/>
  <c r="BG181" i="9" a="1"/>
  <c r="BG181" i="9" s="1"/>
  <c r="BH181" i="9" s="1"/>
  <c r="BM181" i="9"/>
  <c r="BG189" i="9" a="1"/>
  <c r="BG189" i="9" s="1"/>
  <c r="BH189" i="9" s="1"/>
  <c r="BM189" i="9"/>
  <c r="BG141" i="9" a="1"/>
  <c r="BG141" i="9" s="1"/>
  <c r="BH141" i="9" s="1"/>
  <c r="BM141" i="9"/>
  <c r="BG176" i="9" a="1"/>
  <c r="BG176" i="9" s="1"/>
  <c r="BH176" i="9" s="1"/>
  <c r="BM176" i="9"/>
  <c r="BG195" i="9" a="1"/>
  <c r="BG195" i="9" s="1"/>
  <c r="BH195" i="9" s="1"/>
  <c r="BM195" i="9"/>
  <c r="BG131" i="9" a="1"/>
  <c r="BG131" i="9" s="1"/>
  <c r="BH131" i="9" s="1"/>
  <c r="BM131" i="9"/>
  <c r="BG166" i="9" a="1"/>
  <c r="BG166" i="9" s="1"/>
  <c r="BH166" i="9" s="1"/>
  <c r="BM166" i="9"/>
  <c r="BG193" i="9" a="1"/>
  <c r="BG193" i="9" s="1"/>
  <c r="BH193" i="9" s="1"/>
  <c r="BM193" i="9"/>
  <c r="BG121" i="9" a="1"/>
  <c r="BG121" i="9" s="1"/>
  <c r="BH121" i="9" s="1"/>
  <c r="BM121" i="9"/>
  <c r="BG148" i="9" a="1"/>
  <c r="BG148" i="9" s="1"/>
  <c r="BH148" i="9" s="1"/>
  <c r="BM148" i="9"/>
  <c r="BG175" i="9" a="1"/>
  <c r="BG175" i="9" s="1"/>
  <c r="BH175" i="9" s="1"/>
  <c r="BM175" i="9"/>
  <c r="BG34" i="9" a="1"/>
  <c r="BG34" i="9" s="1"/>
  <c r="BH34" i="9" s="1"/>
  <c r="BM34" i="9"/>
  <c r="BG105" i="9" a="1"/>
  <c r="BG105" i="9" s="1"/>
  <c r="BH105" i="9" s="1"/>
  <c r="BM105" i="9"/>
  <c r="BG116" i="9" a="1"/>
  <c r="BG116" i="9" s="1"/>
  <c r="BH116" i="9" s="1"/>
  <c r="BM116" i="9"/>
  <c r="BG119" i="9" a="1"/>
  <c r="BG119" i="9" s="1"/>
  <c r="BH119" i="9" s="1"/>
  <c r="BM119" i="9"/>
  <c r="BG45" i="9" a="1"/>
  <c r="BG45" i="9" s="1"/>
  <c r="BH45" i="9" s="1"/>
  <c r="BM45" i="9"/>
  <c r="BG82" i="9" a="1"/>
  <c r="BG82" i="9" s="1"/>
  <c r="BH82" i="9" s="1"/>
  <c r="BM82" i="9"/>
  <c r="BG85" i="9" a="1"/>
  <c r="BG85" i="9" s="1"/>
  <c r="BH85" i="9" s="1"/>
  <c r="BM85" i="9"/>
  <c r="BG13" i="9" a="1"/>
  <c r="BG13" i="9" s="1"/>
  <c r="BH13" i="9" s="1"/>
  <c r="BM13" i="9"/>
  <c r="BG46" i="9" a="1"/>
  <c r="BG46" i="9" s="1"/>
  <c r="BH46" i="9" s="1"/>
  <c r="BM46" i="9"/>
  <c r="BG76" i="9" a="1"/>
  <c r="BG76" i="9" s="1"/>
  <c r="BH76" i="9" s="1"/>
  <c r="BM76" i="9"/>
  <c r="BG63" i="9" a="1"/>
  <c r="BG63" i="9" s="1"/>
  <c r="BH63" i="9" s="1"/>
  <c r="BM63" i="9"/>
  <c r="BE1" i="9"/>
  <c r="BG24" i="9" a="1"/>
  <c r="BG24" i="9" s="1"/>
  <c r="BH24" i="9" s="1"/>
  <c r="BM24" i="9"/>
  <c r="BG30" i="9" a="1"/>
  <c r="BG30" i="9" s="1"/>
  <c r="BH30" i="9" s="1"/>
  <c r="BM30" i="9"/>
  <c r="AT96" i="9"/>
  <c r="AT111" i="9"/>
  <c r="AS26" i="2"/>
  <c r="AR26" i="2"/>
  <c r="AP11" i="9" a="1"/>
  <c r="AP11" i="9" s="1"/>
  <c r="AQ11" i="9" s="1"/>
  <c r="AR11" i="9" s="1" a="1"/>
  <c r="AR11" i="9" s="1"/>
  <c r="BF11" i="9" s="1"/>
  <c r="AO11" i="9" a="1"/>
  <c r="AO11" i="9" s="1"/>
  <c r="AV11" i="9" a="1"/>
  <c r="AV11" i="9" s="1"/>
  <c r="AX11" i="9" s="1"/>
  <c r="AY11" i="9" s="1"/>
  <c r="AZ11" i="9" s="1"/>
  <c r="AS11" i="9" a="1"/>
  <c r="AS11" i="9" s="1"/>
  <c r="AU11" i="9" s="1"/>
  <c r="AP8" i="9" a="1"/>
  <c r="AP8" i="9" s="1"/>
  <c r="AQ8" i="9" s="1"/>
  <c r="AR8" i="9" s="1" a="1"/>
  <c r="AR8" i="9" s="1"/>
  <c r="BF8" i="9" s="1"/>
  <c r="AO8" i="9" a="1"/>
  <c r="AO8" i="9" s="1"/>
  <c r="AS8" i="9" a="1"/>
  <c r="AS8" i="9" s="1"/>
  <c r="AU8" i="9" s="1"/>
  <c r="AV8" i="9" a="1"/>
  <c r="AV8" i="9" s="1"/>
  <c r="AX8" i="9" s="1"/>
  <c r="AY8" i="9" s="1"/>
  <c r="AZ8" i="9" s="1"/>
  <c r="AG23" i="2"/>
  <c r="AT153" i="9"/>
  <c r="AT174" i="9"/>
  <c r="BG178" i="9" a="1"/>
  <c r="BG178" i="9" s="1"/>
  <c r="BH178" i="9" s="1"/>
  <c r="BM178" i="9"/>
  <c r="BG154" i="9" a="1"/>
  <c r="BG154" i="9" s="1"/>
  <c r="BH154" i="9" s="1"/>
  <c r="BM154" i="9"/>
  <c r="BG133" i="9" a="1"/>
  <c r="BG133" i="9" s="1"/>
  <c r="BH133" i="9" s="1"/>
  <c r="BM133" i="9"/>
  <c r="BG168" i="9" a="1"/>
  <c r="BG168" i="9" s="1"/>
  <c r="BH168" i="9" s="1"/>
  <c r="BM168" i="9"/>
  <c r="BG187" i="9" a="1"/>
  <c r="BG187" i="9" s="1"/>
  <c r="BH187" i="9" s="1"/>
  <c r="BM187" i="9"/>
  <c r="BG115" i="9" a="1"/>
  <c r="BG115" i="9" s="1"/>
  <c r="BH115" i="9" s="1"/>
  <c r="BM115" i="9"/>
  <c r="BG158" i="9" a="1"/>
  <c r="BG158" i="9" s="1"/>
  <c r="BH158" i="9" s="1"/>
  <c r="BM158" i="9"/>
  <c r="BG185" i="9" a="1"/>
  <c r="BG185" i="9" s="1"/>
  <c r="BH185" i="9" s="1"/>
  <c r="BM185" i="9"/>
  <c r="BG104" i="9" a="1"/>
  <c r="BG104" i="9" s="1"/>
  <c r="BH104" i="9" s="1"/>
  <c r="BM104" i="9"/>
  <c r="BG140" i="9" a="1"/>
  <c r="BG140" i="9" s="1"/>
  <c r="BH140" i="9" s="1"/>
  <c r="BM140" i="9"/>
  <c r="BG167" i="9" a="1"/>
  <c r="BG167" i="9" s="1"/>
  <c r="BH167" i="9" s="1"/>
  <c r="BM167" i="9"/>
  <c r="BG110" i="9" a="1"/>
  <c r="BG110" i="9" s="1"/>
  <c r="BH110" i="9" s="1"/>
  <c r="BM110" i="9"/>
  <c r="BG97" i="9" a="1"/>
  <c r="BG97" i="9" s="1"/>
  <c r="BH97" i="9" s="1"/>
  <c r="BM97" i="9"/>
  <c r="BG108" i="9" a="1"/>
  <c r="BG108" i="9" s="1"/>
  <c r="BH108" i="9" s="1"/>
  <c r="BM108" i="9"/>
  <c r="BG111" i="9" a="1"/>
  <c r="BG111" i="9" s="1"/>
  <c r="BH111" i="9" s="1"/>
  <c r="BM111" i="9"/>
  <c r="BG20" i="9" a="1"/>
  <c r="BG20" i="9" s="1"/>
  <c r="BH20" i="9" s="1"/>
  <c r="BM20" i="9"/>
  <c r="BG67" i="9" a="1"/>
  <c r="BG67" i="9" s="1"/>
  <c r="BH67" i="9" s="1"/>
  <c r="BM67" i="9"/>
  <c r="BG77" i="9" a="1"/>
  <c r="BG77" i="9" s="1"/>
  <c r="BH77" i="9" s="1"/>
  <c r="BM77" i="9"/>
  <c r="BG51" i="9" a="1"/>
  <c r="BG51" i="9" s="1"/>
  <c r="BH51" i="9" s="1"/>
  <c r="BM51" i="9"/>
  <c r="BG38" i="9" a="1"/>
  <c r="BG38" i="9" s="1"/>
  <c r="BH38" i="9" s="1"/>
  <c r="BM38" i="9"/>
  <c r="BG68" i="9" a="1"/>
  <c r="BG68" i="9" s="1"/>
  <c r="BH68" i="9" s="1"/>
  <c r="BM68" i="9"/>
  <c r="BG55" i="9" a="1"/>
  <c r="BG55" i="9" s="1"/>
  <c r="BH55" i="9" s="1"/>
  <c r="BM55" i="9"/>
  <c r="BG26" i="9" a="1"/>
  <c r="BG26" i="9" s="1"/>
  <c r="BH26" i="9" s="1"/>
  <c r="BM26" i="9"/>
  <c r="BG7" i="9" a="1"/>
  <c r="BG7" i="9" s="1"/>
  <c r="BH7" i="9" s="1"/>
  <c r="BM7" i="9"/>
  <c r="BG22" i="9" a="1"/>
  <c r="BG22" i="9" s="1"/>
  <c r="BH22" i="9" s="1"/>
  <c r="BM22" i="9"/>
  <c r="AT107" i="9"/>
  <c r="AT122" i="9"/>
  <c r="AB29" i="2"/>
  <c r="AC28" i="2"/>
  <c r="AM28" i="2"/>
  <c r="AN28" i="2"/>
  <c r="K33" i="1" s="1"/>
  <c r="AT126" i="9"/>
  <c r="AT74" i="9"/>
  <c r="AT64" i="9"/>
  <c r="AX1" i="9"/>
  <c r="AY1" i="9" s="1"/>
  <c r="AZ1" i="9" s="1"/>
  <c r="DF24" i="2"/>
  <c r="DG24" i="2"/>
  <c r="DE25" i="2"/>
  <c r="AT180" i="9"/>
  <c r="AT77" i="9"/>
  <c r="AT49" i="9"/>
  <c r="BG173" i="9" a="1"/>
  <c r="BG173" i="9" s="1"/>
  <c r="BH173" i="9" s="1"/>
  <c r="BM173" i="9"/>
  <c r="BG146" i="9" a="1"/>
  <c r="BG146" i="9" s="1"/>
  <c r="BH146" i="9" s="1"/>
  <c r="BM146" i="9"/>
  <c r="BG129" i="9" a="1"/>
  <c r="BG129" i="9" s="1"/>
  <c r="BH129" i="9" s="1"/>
  <c r="BM129" i="9"/>
  <c r="BG160" i="9" a="1"/>
  <c r="BG160" i="9" s="1"/>
  <c r="BH160" i="9" s="1"/>
  <c r="BM160" i="9"/>
  <c r="BG179" i="9" a="1"/>
  <c r="BG179" i="9" s="1"/>
  <c r="BH179" i="9" s="1"/>
  <c r="BM179" i="9"/>
  <c r="BG80" i="9" a="1"/>
  <c r="BG80" i="9" s="1"/>
  <c r="BH80" i="9" s="1"/>
  <c r="BM80" i="9"/>
  <c r="BG150" i="9" a="1"/>
  <c r="BG150" i="9" s="1"/>
  <c r="BH150" i="9" s="1"/>
  <c r="BM150" i="9"/>
  <c r="BG177" i="9" a="1"/>
  <c r="BG177" i="9" s="1"/>
  <c r="BH177" i="9" s="1"/>
  <c r="BM177" i="9"/>
  <c r="BG196" i="9" a="1"/>
  <c r="BG196" i="9" s="1"/>
  <c r="BH196" i="9" s="1"/>
  <c r="BM196" i="9"/>
  <c r="BG128" i="9" a="1"/>
  <c r="BG128" i="9" s="1"/>
  <c r="BH128" i="9" s="1"/>
  <c r="BM128" i="9"/>
  <c r="BG159" i="9" a="1"/>
  <c r="BG159" i="9" s="1"/>
  <c r="BH159" i="9" s="1"/>
  <c r="BM159" i="9"/>
  <c r="BG102" i="9" a="1"/>
  <c r="BG102" i="9" s="1"/>
  <c r="BH102" i="9" s="1"/>
  <c r="BM102" i="9"/>
  <c r="BG89" i="9" a="1"/>
  <c r="BG89" i="9" s="1"/>
  <c r="BH89" i="9" s="1"/>
  <c r="BM89" i="9"/>
  <c r="BG100" i="9" a="1"/>
  <c r="BG100" i="9" s="1"/>
  <c r="BH100" i="9" s="1"/>
  <c r="BM100" i="9"/>
  <c r="BG103" i="9" a="1"/>
  <c r="BG103" i="9" s="1"/>
  <c r="BH103" i="9" s="1"/>
  <c r="BM103" i="9"/>
  <c r="BG130" i="9" a="1"/>
  <c r="BG130" i="9" s="1"/>
  <c r="BH130" i="9" s="1"/>
  <c r="BM130" i="9"/>
  <c r="BG42" i="9" a="1"/>
  <c r="BG42" i="9" s="1"/>
  <c r="BH42" i="9" s="1"/>
  <c r="BM42" i="9"/>
  <c r="BG74" i="9" a="1"/>
  <c r="BG74" i="9" s="1"/>
  <c r="BH74" i="9" s="1"/>
  <c r="BM74" i="9"/>
  <c r="BG43" i="9" a="1"/>
  <c r="BG43" i="9" s="1"/>
  <c r="BH43" i="9" s="1"/>
  <c r="BM43" i="9"/>
  <c r="BG33" i="9" a="1"/>
  <c r="BG33" i="9" s="1"/>
  <c r="BH33" i="9" s="1"/>
  <c r="BM33" i="9"/>
  <c r="BG60" i="9" a="1"/>
  <c r="BG60" i="9" s="1"/>
  <c r="BH60" i="9" s="1"/>
  <c r="BM60" i="9"/>
  <c r="BG47" i="9" a="1"/>
  <c r="BG47" i="9" s="1"/>
  <c r="BH47" i="9" s="1"/>
  <c r="BM47" i="9"/>
  <c r="BG18" i="9" a="1"/>
  <c r="BG18" i="9" s="1"/>
  <c r="BH18" i="9" s="1"/>
  <c r="BM18" i="9"/>
  <c r="BG27" i="9" a="1"/>
  <c r="BG27" i="9" s="1"/>
  <c r="BH27" i="9" s="1"/>
  <c r="BM27" i="9"/>
  <c r="BG16" i="9" a="1"/>
  <c r="BG16" i="9" s="1"/>
  <c r="BH16" i="9" s="1"/>
  <c r="BM16" i="9"/>
  <c r="AT23" i="9"/>
  <c r="AE27" i="2"/>
  <c r="AD27" i="2"/>
  <c r="AT170" i="9"/>
  <c r="AT56" i="9"/>
  <c r="AT103" i="9"/>
  <c r="AT68" i="9"/>
  <c r="AT33" i="9"/>
  <c r="AT98" i="9"/>
  <c r="BA25" i="2"/>
  <c r="AP12" i="9" a="1"/>
  <c r="AP12" i="9" s="1"/>
  <c r="AQ12" i="9" s="1"/>
  <c r="AR12" i="9" s="1" a="1"/>
  <c r="AR12" i="9" s="1"/>
  <c r="BF12" i="9" s="1"/>
  <c r="AO12" i="9" a="1"/>
  <c r="AO12" i="9" s="1"/>
  <c r="AS12" i="9" a="1"/>
  <c r="AS12" i="9" s="1"/>
  <c r="AU12" i="9" s="1"/>
  <c r="AV12" i="9" a="1"/>
  <c r="AV12" i="9" s="1"/>
  <c r="AX12" i="9" s="1"/>
  <c r="AY12" i="9" s="1"/>
  <c r="AZ12" i="9" s="1"/>
  <c r="AT12" i="9"/>
  <c r="AT139" i="9"/>
  <c r="AT17" i="9"/>
  <c r="AT59" i="9"/>
  <c r="AT132" i="9"/>
  <c r="AT138" i="9"/>
  <c r="AT154" i="9"/>
  <c r="AT137" i="9"/>
  <c r="AT95" i="9"/>
  <c r="BG170" i="9" a="1"/>
  <c r="BG170" i="9" s="1"/>
  <c r="BH170" i="9" s="1"/>
  <c r="BM170" i="9"/>
  <c r="BG138" i="9" a="1"/>
  <c r="BG138" i="9" s="1"/>
  <c r="BH138" i="9" s="1"/>
  <c r="BM138" i="9"/>
  <c r="BG113" i="9" a="1"/>
  <c r="BG113" i="9" s="1"/>
  <c r="BH113" i="9" s="1"/>
  <c r="BM113" i="9"/>
  <c r="BG152" i="9" a="1"/>
  <c r="BG152" i="9" s="1"/>
  <c r="BH152" i="9" s="1"/>
  <c r="BM152" i="9"/>
  <c r="BG171" i="9" a="1"/>
  <c r="BG171" i="9" s="1"/>
  <c r="BH171" i="9" s="1"/>
  <c r="BM171" i="9"/>
  <c r="BG69" i="9" a="1"/>
  <c r="BG69" i="9" s="1"/>
  <c r="BH69" i="9" s="1"/>
  <c r="BM69" i="9"/>
  <c r="BG142" i="9" a="1"/>
  <c r="BG142" i="9" s="1"/>
  <c r="BH142" i="9" s="1"/>
  <c r="BM142" i="9"/>
  <c r="BG169" i="9" a="1"/>
  <c r="BG169" i="9" s="1"/>
  <c r="BH169" i="9" s="1"/>
  <c r="BM169" i="9"/>
  <c r="BG188" i="9" a="1"/>
  <c r="BG188" i="9" s="1"/>
  <c r="BH188" i="9" s="1"/>
  <c r="BM188" i="9"/>
  <c r="BG112" i="9" a="1"/>
  <c r="BG112" i="9" s="1"/>
  <c r="BH112" i="9" s="1"/>
  <c r="BM112" i="9"/>
  <c r="BG151" i="9" a="1"/>
  <c r="BG151" i="9" s="1"/>
  <c r="BH151" i="9" s="1"/>
  <c r="BM151" i="9"/>
  <c r="BG94" i="9" a="1"/>
  <c r="BG94" i="9" s="1"/>
  <c r="BH94" i="9" s="1"/>
  <c r="BM94" i="9"/>
  <c r="BG81" i="9" a="1"/>
  <c r="BG81" i="9" s="1"/>
  <c r="BH81" i="9" s="1"/>
  <c r="BM81" i="9"/>
  <c r="BG92" i="9" a="1"/>
  <c r="BG92" i="9" s="1"/>
  <c r="BH92" i="9" s="1"/>
  <c r="BM92" i="9"/>
  <c r="BG95" i="9" a="1"/>
  <c r="BG95" i="9" s="1"/>
  <c r="BH95" i="9" s="1"/>
  <c r="BM95" i="9"/>
  <c r="BG122" i="9" a="1"/>
  <c r="BG122" i="9" s="1"/>
  <c r="BH122" i="9" s="1"/>
  <c r="BM122" i="9"/>
  <c r="BG125" i="9" a="1"/>
  <c r="BG125" i="9" s="1"/>
  <c r="BH125" i="9" s="1"/>
  <c r="BM125" i="9"/>
  <c r="BG58" i="9" a="1"/>
  <c r="BG58" i="9" s="1"/>
  <c r="BH58" i="9" s="1"/>
  <c r="BM58" i="9"/>
  <c r="BG35" i="9" a="1"/>
  <c r="BG35" i="9" s="1"/>
  <c r="BH35" i="9" s="1"/>
  <c r="BM35" i="9"/>
  <c r="BG73" i="9" a="1"/>
  <c r="BG73" i="9" s="1"/>
  <c r="BH73" i="9" s="1"/>
  <c r="BM73" i="9"/>
  <c r="BG52" i="9" a="1"/>
  <c r="BG52" i="9" s="1"/>
  <c r="BH52" i="9" s="1"/>
  <c r="BM52" i="9"/>
  <c r="BG39" i="9" a="1"/>
  <c r="BG39" i="9" s="1"/>
  <c r="BH39" i="9" s="1"/>
  <c r="BM39" i="9"/>
  <c r="BE4" i="9"/>
  <c r="BG19" i="9" a="1"/>
  <c r="BG19" i="9" s="1"/>
  <c r="BH19" i="9" s="1"/>
  <c r="BM19" i="9"/>
  <c r="BG14" i="9" a="1"/>
  <c r="BG14" i="9" s="1"/>
  <c r="BH14" i="9" s="1"/>
  <c r="BM14" i="9"/>
  <c r="AT196" i="9"/>
  <c r="AT195" i="9"/>
  <c r="AS9" i="9" a="1"/>
  <c r="AS9" i="9" s="1"/>
  <c r="AT6" i="9" s="1"/>
  <c r="AV9" i="9" a="1"/>
  <c r="AV9" i="9" s="1"/>
  <c r="AX9" i="9" s="1"/>
  <c r="AY9" i="9" s="1"/>
  <c r="AO9" i="9" a="1"/>
  <c r="AO9" i="9" s="1"/>
  <c r="AP9" i="9" a="1"/>
  <c r="AP9" i="9" s="1"/>
  <c r="AT117" i="9"/>
  <c r="AT130" i="9"/>
  <c r="AT127" i="9"/>
  <c r="AT78" i="9"/>
  <c r="AT53" i="9"/>
  <c r="AT76" i="9"/>
  <c r="AT52" i="9"/>
  <c r="AQ3" i="9"/>
  <c r="AR3" i="9" s="1" a="1"/>
  <c r="AR3" i="9" s="1"/>
  <c r="BF3" i="9" s="1"/>
  <c r="AP7" i="9" a="1"/>
  <c r="AP7" i="9" s="1"/>
  <c r="AQ7" i="9" s="1"/>
  <c r="AR7" i="9" s="1" a="1"/>
  <c r="AR7" i="9" s="1"/>
  <c r="BF7" i="9" s="1"/>
  <c r="AO7" i="9" a="1"/>
  <c r="AO7" i="9" s="1"/>
  <c r="AV7" i="9" a="1"/>
  <c r="AV7" i="9" s="1"/>
  <c r="AX7" i="9" s="1"/>
  <c r="AY7" i="9" s="1"/>
  <c r="AZ7" i="9" s="1"/>
  <c r="AT7" i="9"/>
  <c r="AS7" i="9" a="1"/>
  <c r="AS7" i="9" s="1"/>
  <c r="AU7" i="9" s="1"/>
  <c r="AT93" i="9"/>
  <c r="BG197" i="9" a="1"/>
  <c r="BG197" i="9" s="1"/>
  <c r="BH197" i="9" s="1"/>
  <c r="BM197" i="9"/>
  <c r="BG118" i="9" a="1"/>
  <c r="BG118" i="9" s="1"/>
  <c r="BH118" i="9" s="1"/>
  <c r="BM118" i="9"/>
  <c r="BG88" i="9" a="1"/>
  <c r="BG88" i="9" s="1"/>
  <c r="BH88" i="9" s="1"/>
  <c r="BM88" i="9"/>
  <c r="BG144" i="9" a="1"/>
  <c r="BG144" i="9" s="1"/>
  <c r="BH144" i="9" s="1"/>
  <c r="BM144" i="9"/>
  <c r="BG163" i="9" a="1"/>
  <c r="BG163" i="9" s="1"/>
  <c r="BH163" i="9" s="1"/>
  <c r="BM163" i="9"/>
  <c r="BG198" i="9" a="1"/>
  <c r="BG198" i="9" s="1"/>
  <c r="BH198" i="9" s="1"/>
  <c r="BM198" i="9"/>
  <c r="BG134" i="9" a="1"/>
  <c r="BG134" i="9" s="1"/>
  <c r="BH134" i="9" s="1"/>
  <c r="BM134" i="9"/>
  <c r="BG161" i="9" a="1"/>
  <c r="BG161" i="9" s="1"/>
  <c r="BH161" i="9" s="1"/>
  <c r="BM161" i="9"/>
  <c r="BG180" i="9" a="1"/>
  <c r="BG180" i="9" s="1"/>
  <c r="BH180" i="9" s="1"/>
  <c r="BM180" i="9"/>
  <c r="BG99" i="9" a="1"/>
  <c r="BG99" i="9" s="1"/>
  <c r="BH99" i="9" s="1"/>
  <c r="BM99" i="9"/>
  <c r="BG143" i="9" a="1"/>
  <c r="BG143" i="9" s="1"/>
  <c r="BH143" i="9" s="1"/>
  <c r="BM143" i="9"/>
  <c r="BG86" i="9" a="1"/>
  <c r="BG86" i="9" s="1"/>
  <c r="BH86" i="9" s="1"/>
  <c r="BM86" i="9"/>
  <c r="BG66" i="9" a="1"/>
  <c r="BG66" i="9" s="1"/>
  <c r="BH66" i="9" s="1"/>
  <c r="BM66" i="9"/>
  <c r="BG84" i="9" a="1"/>
  <c r="BG84" i="9" s="1"/>
  <c r="BH84" i="9" s="1"/>
  <c r="BM84" i="9"/>
  <c r="BG87" i="9" a="1"/>
  <c r="BG87" i="9" s="1"/>
  <c r="BH87" i="9" s="1"/>
  <c r="BM87" i="9"/>
  <c r="BG114" i="9" a="1"/>
  <c r="BG114" i="9" s="1"/>
  <c r="BH114" i="9" s="1"/>
  <c r="BM114" i="9"/>
  <c r="BG117" i="9" a="1"/>
  <c r="BG117" i="9" s="1"/>
  <c r="BH117" i="9" s="1"/>
  <c r="BM117" i="9"/>
  <c r="BG37" i="9" a="1"/>
  <c r="BG37" i="9" s="1"/>
  <c r="BH37" i="9" s="1"/>
  <c r="BM37" i="9"/>
  <c r="BG31" i="9" a="1"/>
  <c r="BG31" i="9" s="1"/>
  <c r="BH31" i="9" s="1"/>
  <c r="BM31" i="9"/>
  <c r="BG65" i="9" a="1"/>
  <c r="BG65" i="9" s="1"/>
  <c r="BH65" i="9" s="1"/>
  <c r="BM65" i="9"/>
  <c r="BG44" i="9" a="1"/>
  <c r="BG44" i="9" s="1"/>
  <c r="BH44" i="9" s="1"/>
  <c r="BM44" i="9"/>
  <c r="BG25" i="9" a="1"/>
  <c r="BG25" i="9" s="1"/>
  <c r="BH25" i="9" s="1"/>
  <c r="BM25" i="9"/>
  <c r="BM11" i="9"/>
  <c r="BG11" i="9" a="1"/>
  <c r="BG11" i="9" s="1"/>
  <c r="BH11" i="9" s="1"/>
  <c r="BG15" i="9" a="1"/>
  <c r="BG15" i="9" s="1"/>
  <c r="BH15" i="9" s="1"/>
  <c r="BM15" i="9"/>
  <c r="BG12" i="9" a="1"/>
  <c r="BG12" i="9" s="1"/>
  <c r="BH12" i="9" s="1"/>
  <c r="BM12" i="9"/>
  <c r="AT143" i="9"/>
  <c r="ER38" i="2"/>
  <c r="ES37" i="2"/>
  <c r="N41" i="3" s="1"/>
  <c r="AT173" i="9"/>
  <c r="AT85" i="9"/>
  <c r="AT94" i="9"/>
  <c r="AT158" i="9"/>
  <c r="AV5" i="9" a="1"/>
  <c r="AV5" i="9" s="1"/>
  <c r="AX5" i="9" s="1"/>
  <c r="AY5" i="9" s="1"/>
  <c r="AZ5" i="9" s="1"/>
  <c r="AS5" i="9" a="1"/>
  <c r="AS5" i="9" s="1"/>
  <c r="AO5" i="9" a="1"/>
  <c r="AO5" i="9" s="1"/>
  <c r="AP5" i="9" a="1"/>
  <c r="AP5" i="9" s="1"/>
  <c r="AT5" i="9"/>
  <c r="AV10" i="9" a="1"/>
  <c r="AV10" i="9" s="1"/>
  <c r="AX10" i="9" s="1"/>
  <c r="AY10" i="9" s="1"/>
  <c r="AO10" i="9" a="1"/>
  <c r="AO10" i="9" s="1"/>
  <c r="AP10" i="9" a="1"/>
  <c r="AP10" i="9" s="1"/>
  <c r="AS10" i="9" a="1"/>
  <c r="AS10" i="9" s="1"/>
  <c r="AT13" i="9" s="1"/>
  <c r="AT124" i="9"/>
  <c r="BG165" i="9" a="1"/>
  <c r="BG165" i="9" s="1"/>
  <c r="BH165" i="9" s="1"/>
  <c r="BM165" i="9"/>
  <c r="BG91" i="9" a="1"/>
  <c r="BG91" i="9" s="1"/>
  <c r="BH91" i="9" s="1"/>
  <c r="BM91" i="9"/>
  <c r="BG200" i="9" a="1"/>
  <c r="BG200" i="9" s="1"/>
  <c r="BH200" i="9" s="1"/>
  <c r="BM200" i="9"/>
  <c r="BG136" i="9" a="1"/>
  <c r="BG136" i="9" s="1"/>
  <c r="BH136" i="9" s="1"/>
  <c r="BM136" i="9"/>
  <c r="BG155" i="9" a="1"/>
  <c r="BG155" i="9" s="1"/>
  <c r="BH155" i="9" s="1"/>
  <c r="BM155" i="9"/>
  <c r="BG190" i="9" a="1"/>
  <c r="BG190" i="9" s="1"/>
  <c r="BH190" i="9" s="1"/>
  <c r="BM190" i="9"/>
  <c r="BG126" i="9" a="1"/>
  <c r="BG126" i="9" s="1"/>
  <c r="BH126" i="9" s="1"/>
  <c r="BM126" i="9"/>
  <c r="BG153" i="9" a="1"/>
  <c r="BG153" i="9" s="1"/>
  <c r="BH153" i="9" s="1"/>
  <c r="BM153" i="9"/>
  <c r="BG172" i="9" a="1"/>
  <c r="BG172" i="9" s="1"/>
  <c r="BH172" i="9" s="1"/>
  <c r="BM172" i="9"/>
  <c r="BG199" i="9" a="1"/>
  <c r="BG199" i="9" s="1"/>
  <c r="BH199" i="9" s="1"/>
  <c r="BM199" i="9"/>
  <c r="BG135" i="9" a="1"/>
  <c r="BG135" i="9" s="1"/>
  <c r="BH135" i="9" s="1"/>
  <c r="BM135" i="9"/>
  <c r="BG78" i="9" a="1"/>
  <c r="BG78" i="9" s="1"/>
  <c r="BH78" i="9" s="1"/>
  <c r="BM78" i="9"/>
  <c r="BG53" i="9" a="1"/>
  <c r="BG53" i="9" s="1"/>
  <c r="BH53" i="9" s="1"/>
  <c r="BM53" i="9"/>
  <c r="BG61" i="9" a="1"/>
  <c r="BG61" i="9" s="1"/>
  <c r="BH61" i="9" s="1"/>
  <c r="BM61" i="9"/>
  <c r="BG79" i="9" a="1"/>
  <c r="BG79" i="9" s="1"/>
  <c r="BH79" i="9" s="1"/>
  <c r="BM79" i="9"/>
  <c r="BG106" i="9" a="1"/>
  <c r="BG106" i="9" s="1"/>
  <c r="BH106" i="9" s="1"/>
  <c r="BM106" i="9"/>
  <c r="BG109" i="9" a="1"/>
  <c r="BG109" i="9" s="1"/>
  <c r="BH109" i="9" s="1"/>
  <c r="BM109" i="9"/>
  <c r="BG48" i="9" a="1"/>
  <c r="BG48" i="9" s="1"/>
  <c r="BH48" i="9" s="1"/>
  <c r="BM48" i="9"/>
  <c r="BG70" i="9" a="1"/>
  <c r="BG70" i="9" s="1"/>
  <c r="BH70" i="9" s="1"/>
  <c r="BM70" i="9"/>
  <c r="BG57" i="9" a="1"/>
  <c r="BG57" i="9" s="1"/>
  <c r="BH57" i="9" s="1"/>
  <c r="BM57" i="9"/>
  <c r="BG36" i="9" a="1"/>
  <c r="BG36" i="9" s="1"/>
  <c r="BH36" i="9" s="1"/>
  <c r="BM36" i="9"/>
  <c r="BE3" i="9"/>
  <c r="BG29" i="9" a="1"/>
  <c r="BG29" i="9" s="1"/>
  <c r="BH29" i="9" s="1"/>
  <c r="BM29" i="9"/>
  <c r="BG10" i="9" a="1"/>
  <c r="BG10" i="9" s="1"/>
  <c r="BH10" i="9" s="1"/>
  <c r="BM10" i="9"/>
  <c r="BG9" i="9" a="1"/>
  <c r="BG9" i="9" s="1"/>
  <c r="BH9" i="9" s="1"/>
  <c r="BM9" i="9"/>
  <c r="AT175" i="9"/>
  <c r="AT179" i="9"/>
  <c r="AT192" i="9"/>
  <c r="AT79" i="9"/>
  <c r="AT24" i="9"/>
  <c r="AT194" i="9"/>
  <c r="AT30" i="9"/>
  <c r="AT142" i="9"/>
  <c r="AS13" i="9" a="1"/>
  <c r="AS13" i="9" s="1"/>
  <c r="AO13" i="9" a="1"/>
  <c r="AO13" i="9" s="1"/>
  <c r="AP13" i="9" a="1"/>
  <c r="AP13" i="9" s="1"/>
  <c r="AV13" i="9" a="1"/>
  <c r="AV13" i="9" s="1"/>
  <c r="AX13" i="9" s="1"/>
  <c r="AY13" i="9" s="1"/>
  <c r="AT197" i="9"/>
  <c r="AV6" i="9" a="1"/>
  <c r="AV6" i="9" s="1"/>
  <c r="AX6" i="9" s="1"/>
  <c r="AY6" i="9" s="1"/>
  <c r="AZ6" i="9" s="1"/>
  <c r="AP6" i="9" a="1"/>
  <c r="AP6" i="9" s="1"/>
  <c r="AS6" i="9" a="1"/>
  <c r="AS6" i="9" s="1"/>
  <c r="AO6" i="9" a="1"/>
  <c r="AO6" i="9" s="1"/>
  <c r="AP15" i="9" a="1"/>
  <c r="AP15" i="9" s="1"/>
  <c r="AQ15" i="9" s="1"/>
  <c r="AR15" i="9" s="1" a="1"/>
  <c r="AR15" i="9" s="1"/>
  <c r="BF15" i="9" s="1"/>
  <c r="AO15" i="9" a="1"/>
  <c r="AO15" i="9" s="1"/>
  <c r="AS15" i="9" a="1"/>
  <c r="AS15" i="9" s="1"/>
  <c r="AU15" i="9" s="1"/>
  <c r="AT15" i="9"/>
  <c r="AV15" i="9" a="1"/>
  <c r="AV15" i="9" s="1"/>
  <c r="AX15" i="9" s="1"/>
  <c r="AY15" i="9" s="1"/>
  <c r="AZ15" i="9" s="1"/>
  <c r="BG194" i="9" a="1"/>
  <c r="BG194" i="9" s="1"/>
  <c r="BH194" i="9" s="1"/>
  <c r="BM194" i="9"/>
  <c r="BG157" i="9" a="1"/>
  <c r="BG157" i="9" s="1"/>
  <c r="BH157" i="9" s="1"/>
  <c r="BM157" i="9"/>
  <c r="BG192" i="9" a="1"/>
  <c r="BG192" i="9" s="1"/>
  <c r="BH192" i="9" s="1"/>
  <c r="BM192" i="9"/>
  <c r="BG120" i="9" a="1"/>
  <c r="BG120" i="9" s="1"/>
  <c r="BH120" i="9" s="1"/>
  <c r="BM120" i="9"/>
  <c r="BG147" i="9" a="1"/>
  <c r="BG147" i="9" s="1"/>
  <c r="BH147" i="9" s="1"/>
  <c r="BM147" i="9"/>
  <c r="BG182" i="9" a="1"/>
  <c r="BG182" i="9" s="1"/>
  <c r="BH182" i="9" s="1"/>
  <c r="BM182" i="9"/>
  <c r="BG107" i="9" a="1"/>
  <c r="BG107" i="9" s="1"/>
  <c r="BH107" i="9" s="1"/>
  <c r="BM107" i="9"/>
  <c r="BG145" i="9" a="1"/>
  <c r="BG145" i="9" s="1"/>
  <c r="BH145" i="9" s="1"/>
  <c r="BM145" i="9"/>
  <c r="BG164" i="9" a="1"/>
  <c r="BG164" i="9" s="1"/>
  <c r="BH164" i="9" s="1"/>
  <c r="BM164" i="9"/>
  <c r="BG191" i="9" a="1"/>
  <c r="BG191" i="9" s="1"/>
  <c r="BH191" i="9" s="1"/>
  <c r="BM191" i="9"/>
  <c r="BG123" i="9" a="1"/>
  <c r="BG123" i="9" s="1"/>
  <c r="BH123" i="9" s="1"/>
  <c r="BM123" i="9"/>
  <c r="BG75" i="9" a="1"/>
  <c r="BG75" i="9" s="1"/>
  <c r="BH75" i="9" s="1"/>
  <c r="BM75" i="9"/>
  <c r="BG132" i="9" a="1"/>
  <c r="BG132" i="9" s="1"/>
  <c r="BH132" i="9" s="1"/>
  <c r="BM132" i="9"/>
  <c r="BG50" i="9" a="1"/>
  <c r="BG50" i="9" s="1"/>
  <c r="BH50" i="9" s="1"/>
  <c r="BM50" i="9"/>
  <c r="BG72" i="9" a="1"/>
  <c r="BG72" i="9" s="1"/>
  <c r="BH72" i="9" s="1"/>
  <c r="BM72" i="9"/>
  <c r="BG98" i="9" a="1"/>
  <c r="BG98" i="9" s="1"/>
  <c r="BH98" i="9" s="1"/>
  <c r="BM98" i="9"/>
  <c r="BG101" i="9" a="1"/>
  <c r="BG101" i="9" s="1"/>
  <c r="BH101" i="9" s="1"/>
  <c r="BM101" i="9"/>
  <c r="BG40" i="9" a="1"/>
  <c r="BG40" i="9" s="1"/>
  <c r="BH40" i="9" s="1"/>
  <c r="BM40" i="9"/>
  <c r="BG62" i="9" a="1"/>
  <c r="BG62" i="9" s="1"/>
  <c r="BH62" i="9" s="1"/>
  <c r="BM62" i="9"/>
  <c r="BG49" i="9" a="1"/>
  <c r="BG49" i="9" s="1"/>
  <c r="BH49" i="9" s="1"/>
  <c r="BM49" i="9"/>
  <c r="BG28" i="9" a="1"/>
  <c r="BG28" i="9" s="1"/>
  <c r="BH28" i="9" s="1"/>
  <c r="BM28" i="9"/>
  <c r="BG21" i="9" a="1"/>
  <c r="BG21" i="9" s="1"/>
  <c r="BH21" i="9" s="1"/>
  <c r="BM21" i="9"/>
  <c r="BG8" i="9" a="1"/>
  <c r="BG8" i="9" s="1"/>
  <c r="BH8" i="9" s="1"/>
  <c r="BM8" i="9"/>
  <c r="BG5" i="9" a="1"/>
  <c r="BG5" i="9" s="1"/>
  <c r="BH5" i="9" s="1"/>
  <c r="BM5" i="9"/>
  <c r="AT136" i="9"/>
  <c r="AT146" i="9"/>
  <c r="AT148" i="9"/>
  <c r="AT4" i="9"/>
  <c r="AT31" i="9"/>
  <c r="AQ1" i="9"/>
  <c r="AR1" i="9" s="1" a="1"/>
  <c r="AR1" i="9" s="1"/>
  <c r="BF1" i="9" s="1"/>
  <c r="AW2" i="9" a="1"/>
  <c r="AW2" i="9" s="1"/>
  <c r="AT1" i="9"/>
  <c r="AU1" i="9" s="1"/>
  <c r="AT184" i="9"/>
  <c r="AT156" i="9"/>
  <c r="AT63" i="9"/>
  <c r="BG186" i="9" a="1"/>
  <c r="BG186" i="9" s="1"/>
  <c r="BH186" i="9" s="1"/>
  <c r="BM186" i="9"/>
  <c r="BG162" i="9" a="1"/>
  <c r="BG162" i="9" s="1"/>
  <c r="BH162" i="9" s="1"/>
  <c r="BM162" i="9"/>
  <c r="BG149" i="9" a="1"/>
  <c r="BG149" i="9" s="1"/>
  <c r="BH149" i="9" s="1"/>
  <c r="BM149" i="9"/>
  <c r="BG184" i="9" a="1"/>
  <c r="BG184" i="9" s="1"/>
  <c r="BH184" i="9" s="1"/>
  <c r="BM184" i="9"/>
  <c r="BG83" i="9" a="1"/>
  <c r="BG83" i="9" s="1"/>
  <c r="BH83" i="9" s="1"/>
  <c r="BM83" i="9"/>
  <c r="BG139" i="9" a="1"/>
  <c r="BG139" i="9" s="1"/>
  <c r="BH139" i="9" s="1"/>
  <c r="BM139" i="9"/>
  <c r="BG174" i="9" a="1"/>
  <c r="BG174" i="9" s="1"/>
  <c r="BH174" i="9" s="1"/>
  <c r="BM174" i="9"/>
  <c r="BG64" i="9" a="1"/>
  <c r="BG64" i="9" s="1"/>
  <c r="BH64" i="9" s="1"/>
  <c r="BM64" i="9"/>
  <c r="BG137" i="9" a="1"/>
  <c r="BG137" i="9" s="1"/>
  <c r="BH137" i="9" s="1"/>
  <c r="BM137" i="9"/>
  <c r="BG156" i="9" a="1"/>
  <c r="BG156" i="9" s="1"/>
  <c r="BH156" i="9" s="1"/>
  <c r="BM156" i="9"/>
  <c r="BG183" i="9" a="1"/>
  <c r="BG183" i="9" s="1"/>
  <c r="BH183" i="9" s="1"/>
  <c r="BM183" i="9"/>
  <c r="BG96" i="9" a="1"/>
  <c r="BG96" i="9" s="1"/>
  <c r="BH96" i="9" s="1"/>
  <c r="BM96" i="9"/>
  <c r="BG59" i="9" a="1"/>
  <c r="BG59" i="9" s="1"/>
  <c r="BH59" i="9" s="1"/>
  <c r="BM59" i="9"/>
  <c r="BG124" i="9" a="1"/>
  <c r="BG124" i="9" s="1"/>
  <c r="BH124" i="9" s="1"/>
  <c r="BM124" i="9"/>
  <c r="BG127" i="9" a="1"/>
  <c r="BG127" i="9" s="1"/>
  <c r="BH127" i="9" s="1"/>
  <c r="BM127" i="9"/>
  <c r="BG56" i="9" a="1"/>
  <c r="BG56" i="9" s="1"/>
  <c r="BH56" i="9" s="1"/>
  <c r="BM56" i="9"/>
  <c r="BG90" i="9" a="1"/>
  <c r="BG90" i="9" s="1"/>
  <c r="BH90" i="9" s="1"/>
  <c r="BM90" i="9"/>
  <c r="BG93" i="9" a="1"/>
  <c r="BG93" i="9" s="1"/>
  <c r="BH93" i="9" s="1"/>
  <c r="BM93" i="9"/>
  <c r="BG17" i="9" a="1"/>
  <c r="BG17" i="9" s="1"/>
  <c r="BH17" i="9" s="1"/>
  <c r="BM17" i="9"/>
  <c r="BG54" i="9" a="1"/>
  <c r="BG54" i="9" s="1"/>
  <c r="BH54" i="9" s="1"/>
  <c r="BM54" i="9"/>
  <c r="BG41" i="9" a="1"/>
  <c r="BG41" i="9" s="1"/>
  <c r="BH41" i="9" s="1"/>
  <c r="BM41" i="9"/>
  <c r="BG71" i="9" a="1"/>
  <c r="BG71" i="9" s="1"/>
  <c r="BH71" i="9" s="1"/>
  <c r="BM71" i="9"/>
  <c r="BG23" i="9" a="1"/>
  <c r="BG23" i="9" s="1"/>
  <c r="BH23" i="9" s="1"/>
  <c r="BM23" i="9"/>
  <c r="BG32" i="9" a="1"/>
  <c r="BG32" i="9" s="1"/>
  <c r="BH32" i="9" s="1"/>
  <c r="BM32" i="9"/>
  <c r="BG6" i="9" a="1"/>
  <c r="BG6" i="9" s="1"/>
  <c r="BH6" i="9" s="1"/>
  <c r="BM6" i="9"/>
  <c r="AT32" i="9"/>
  <c r="AT35" i="9"/>
  <c r="AT119" i="9"/>
  <c r="AT90" i="9"/>
  <c r="AQ5" i="9" l="1"/>
  <c r="AR5" i="9" s="1" a="1"/>
  <c r="AR5" i="9" s="1"/>
  <c r="BF5" i="9" s="1"/>
  <c r="AU5" i="9"/>
  <c r="X59" i="5"/>
  <c r="AC59" i="5"/>
  <c r="M59" i="5"/>
  <c r="AC54" i="5"/>
  <c r="X54" i="5"/>
  <c r="M54" i="5"/>
  <c r="X53" i="5"/>
  <c r="M53" i="5"/>
  <c r="AC53" i="5"/>
  <c r="X39" i="5"/>
  <c r="AC39" i="5"/>
  <c r="M39" i="5"/>
  <c r="X89" i="5"/>
  <c r="AC89" i="5"/>
  <c r="M89" i="5"/>
  <c r="AC110" i="5"/>
  <c r="X110" i="5"/>
  <c r="M110" i="5"/>
  <c r="X42" i="5"/>
  <c r="M42" i="5"/>
  <c r="AC42" i="5"/>
  <c r="X67" i="5"/>
  <c r="AC67" i="5"/>
  <c r="M67" i="5"/>
  <c r="AC31" i="5"/>
  <c r="X31" i="5"/>
  <c r="M31" i="5"/>
  <c r="X62" i="5"/>
  <c r="AC62" i="5"/>
  <c r="M62" i="5"/>
  <c r="AC44" i="5"/>
  <c r="M44" i="5"/>
  <c r="X44" i="5"/>
  <c r="AC70" i="5"/>
  <c r="X70" i="5"/>
  <c r="M70" i="5"/>
  <c r="AC69" i="5"/>
  <c r="X69" i="5"/>
  <c r="M69" i="5"/>
  <c r="X58" i="5"/>
  <c r="AC58" i="5"/>
  <c r="M58" i="5"/>
  <c r="M94" i="5"/>
  <c r="AC94" i="5"/>
  <c r="X94" i="5"/>
  <c r="AC32" i="5"/>
  <c r="X32" i="5"/>
  <c r="M32" i="5"/>
  <c r="AC86" i="5"/>
  <c r="M86" i="5"/>
  <c r="X86" i="5"/>
  <c r="AC96" i="5"/>
  <c r="X96" i="5"/>
  <c r="M96" i="5"/>
  <c r="AC30" i="5"/>
  <c r="M30" i="5"/>
  <c r="X30" i="5"/>
  <c r="AC65" i="5"/>
  <c r="M65" i="5"/>
  <c r="X65" i="5"/>
  <c r="X114" i="5"/>
  <c r="M114" i="5"/>
  <c r="AC114" i="5"/>
  <c r="X83" i="5"/>
  <c r="AC83" i="5"/>
  <c r="M83" i="5"/>
  <c r="AC107" i="5"/>
  <c r="X107" i="5"/>
  <c r="M107" i="5"/>
  <c r="AQ13" i="9"/>
  <c r="AR13" i="9" s="1" a="1"/>
  <c r="AR13" i="9" s="1"/>
  <c r="BF13" i="9" s="1"/>
  <c r="AC72" i="5"/>
  <c r="X72" i="5"/>
  <c r="M72" i="5"/>
  <c r="AC85" i="5"/>
  <c r="X85" i="5"/>
  <c r="M85" i="5"/>
  <c r="X115" i="5"/>
  <c r="AC115" i="5"/>
  <c r="M115" i="5"/>
  <c r="X63" i="5"/>
  <c r="M63" i="5"/>
  <c r="AC63" i="5"/>
  <c r="M82" i="5"/>
  <c r="X82" i="5"/>
  <c r="AC82" i="5"/>
  <c r="X116" i="5"/>
  <c r="AC116" i="5"/>
  <c r="M116" i="5"/>
  <c r="AC93" i="5"/>
  <c r="X93" i="5"/>
  <c r="M93" i="5"/>
  <c r="AC48" i="5"/>
  <c r="X48" i="5"/>
  <c r="M48" i="5"/>
  <c r="M119" i="5"/>
  <c r="X119" i="5"/>
  <c r="AC119" i="5"/>
  <c r="AC45" i="5"/>
  <c r="X45" i="5"/>
  <c r="M45" i="5"/>
  <c r="AC64" i="5"/>
  <c r="M64" i="5"/>
  <c r="X64" i="5"/>
  <c r="AC74" i="5"/>
  <c r="M74" i="5"/>
  <c r="X74" i="5"/>
  <c r="M55" i="5"/>
  <c r="AC55" i="5"/>
  <c r="X55" i="5"/>
  <c r="X111" i="5"/>
  <c r="M111" i="5"/>
  <c r="AC111" i="5"/>
  <c r="AC112" i="5"/>
  <c r="M112" i="5"/>
  <c r="X112" i="5"/>
  <c r="AC71" i="5"/>
  <c r="X71" i="5"/>
  <c r="M71" i="5"/>
  <c r="AC98" i="5"/>
  <c r="X98" i="5"/>
  <c r="M98" i="5"/>
  <c r="X124" i="5"/>
  <c r="AC124" i="5"/>
  <c r="M124" i="5"/>
  <c r="M104" i="5"/>
  <c r="AC104" i="5"/>
  <c r="X104" i="5"/>
  <c r="X50" i="5"/>
  <c r="M50" i="5"/>
  <c r="AC50" i="5"/>
  <c r="X75" i="5"/>
  <c r="AC75" i="5"/>
  <c r="M75" i="5"/>
  <c r="AC37" i="5"/>
  <c r="X37" i="5"/>
  <c r="M37" i="5"/>
  <c r="X35" i="5"/>
  <c r="AC35" i="5"/>
  <c r="M35" i="5"/>
  <c r="X76" i="5"/>
  <c r="AC76" i="5"/>
  <c r="M76" i="5"/>
  <c r="AC105" i="5"/>
  <c r="M105" i="5"/>
  <c r="X105" i="5"/>
  <c r="AC33" i="5"/>
  <c r="X33" i="5"/>
  <c r="M33" i="5"/>
  <c r="M49" i="5"/>
  <c r="X49" i="5"/>
  <c r="AC49" i="5"/>
  <c r="AC61" i="5"/>
  <c r="X61" i="5"/>
  <c r="M61" i="5"/>
  <c r="X108" i="5"/>
  <c r="AC108" i="5"/>
  <c r="M108" i="5"/>
  <c r="X123" i="5"/>
  <c r="AC123" i="5"/>
  <c r="M123" i="5"/>
  <c r="AC38" i="5"/>
  <c r="X38" i="5"/>
  <c r="M38" i="5"/>
  <c r="M40" i="5"/>
  <c r="AC40" i="5"/>
  <c r="X40" i="5"/>
  <c r="X84" i="5"/>
  <c r="AC84" i="5"/>
  <c r="M84" i="5"/>
  <c r="AC66" i="5"/>
  <c r="X66" i="5"/>
  <c r="M66" i="5"/>
  <c r="AC113" i="5"/>
  <c r="M113" i="5"/>
  <c r="X113" i="5"/>
  <c r="X79" i="5"/>
  <c r="M79" i="5"/>
  <c r="AC79" i="5"/>
  <c r="X101" i="5"/>
  <c r="AC101" i="5"/>
  <c r="M101" i="5"/>
  <c r="X87" i="5"/>
  <c r="AC87" i="5"/>
  <c r="M87" i="5"/>
  <c r="X109" i="5"/>
  <c r="AC109" i="5"/>
  <c r="M109" i="5"/>
  <c r="AQ14" i="9"/>
  <c r="AR14" i="9" s="1" a="1"/>
  <c r="AR14" i="9" s="1"/>
  <c r="BF14" i="9" s="1"/>
  <c r="M95" i="5"/>
  <c r="AC95" i="5"/>
  <c r="X95" i="5"/>
  <c r="X56" i="5"/>
  <c r="M56" i="5"/>
  <c r="AC56" i="5"/>
  <c r="X80" i="5"/>
  <c r="M80" i="5"/>
  <c r="AC80" i="5"/>
  <c r="AC88" i="5"/>
  <c r="M88" i="5"/>
  <c r="X88" i="5"/>
  <c r="AC60" i="5"/>
  <c r="X60" i="5"/>
  <c r="M60" i="5"/>
  <c r="AC77" i="5"/>
  <c r="X77" i="5"/>
  <c r="M77" i="5"/>
  <c r="AC52" i="5"/>
  <c r="M52" i="5"/>
  <c r="X52" i="5"/>
  <c r="AC47" i="5"/>
  <c r="M47" i="5"/>
  <c r="X47" i="5"/>
  <c r="X41" i="5"/>
  <c r="AC41" i="5"/>
  <c r="M41" i="5"/>
  <c r="AC81" i="5"/>
  <c r="X81" i="5"/>
  <c r="M81" i="5"/>
  <c r="AC102" i="5"/>
  <c r="X102" i="5"/>
  <c r="M102" i="5"/>
  <c r="AC97" i="5"/>
  <c r="X97" i="5"/>
  <c r="M97" i="5"/>
  <c r="AC118" i="5"/>
  <c r="X118" i="5"/>
  <c r="M118" i="5"/>
  <c r="AC117" i="5"/>
  <c r="M117" i="5"/>
  <c r="X117" i="5"/>
  <c r="AC103" i="5"/>
  <c r="M103" i="5"/>
  <c r="X103" i="5"/>
  <c r="AC78" i="5"/>
  <c r="X78" i="5"/>
  <c r="M78" i="5"/>
  <c r="X120" i="5"/>
  <c r="M120" i="5"/>
  <c r="AC120" i="5"/>
  <c r="AC29" i="5"/>
  <c r="X29" i="5"/>
  <c r="M29" i="5"/>
  <c r="AC73" i="5"/>
  <c r="X73" i="5"/>
  <c r="M73" i="5"/>
  <c r="X122" i="5"/>
  <c r="AC122" i="5"/>
  <c r="M122" i="5"/>
  <c r="AC99" i="5"/>
  <c r="X99" i="5"/>
  <c r="M99" i="5"/>
  <c r="X34" i="5"/>
  <c r="M34" i="5"/>
  <c r="AC34" i="5"/>
  <c r="AC36" i="5"/>
  <c r="X36" i="5"/>
  <c r="M36" i="5"/>
  <c r="X68" i="5"/>
  <c r="M68" i="5"/>
  <c r="AC68" i="5"/>
  <c r="X90" i="5"/>
  <c r="AC90" i="5"/>
  <c r="M90" i="5"/>
  <c r="X43" i="5"/>
  <c r="AC43" i="5"/>
  <c r="M43" i="5"/>
  <c r="X51" i="5"/>
  <c r="M51" i="5"/>
  <c r="AC51" i="5"/>
  <c r="AC57" i="5"/>
  <c r="M57" i="5"/>
  <c r="X57" i="5"/>
  <c r="AC46" i="5"/>
  <c r="X46" i="5"/>
  <c r="M46" i="5"/>
  <c r="X92" i="5"/>
  <c r="M92" i="5"/>
  <c r="AC92" i="5"/>
  <c r="AC91" i="5"/>
  <c r="M91" i="5"/>
  <c r="X91" i="5"/>
  <c r="AC121" i="5"/>
  <c r="M121" i="5"/>
  <c r="X121" i="5"/>
  <c r="X100" i="5"/>
  <c r="AC100" i="5"/>
  <c r="M100" i="5"/>
  <c r="X106" i="5"/>
  <c r="M106" i="5"/>
  <c r="AC106" i="5"/>
  <c r="AC26" i="5"/>
  <c r="X26" i="5"/>
  <c r="M26" i="5"/>
  <c r="AU6" i="9"/>
  <c r="BN32" i="9"/>
  <c r="O56" i="5" s="1"/>
  <c r="BQ32" i="9"/>
  <c r="BS32" i="9"/>
  <c r="CF32" i="9" s="1"/>
  <c r="BN64" i="9"/>
  <c r="O88" i="5" s="1"/>
  <c r="BQ64" i="9"/>
  <c r="BS64" i="9"/>
  <c r="CF64" i="9" s="1"/>
  <c r="BN70" i="9"/>
  <c r="O94" i="5" s="1"/>
  <c r="BQ70" i="9"/>
  <c r="BR70" i="9" s="1"/>
  <c r="BS70" i="9"/>
  <c r="CF70" i="9" s="1"/>
  <c r="BN126" i="9"/>
  <c r="BQ126" i="9"/>
  <c r="DS126" i="9" s="1"/>
  <c r="DW126" i="9" s="1"/>
  <c r="BS126" i="9"/>
  <c r="CF126" i="9" s="1"/>
  <c r="ER39" i="2"/>
  <c r="ES38" i="2"/>
  <c r="N42" i="3" s="1"/>
  <c r="AZ13" i="9"/>
  <c r="BN29" i="9"/>
  <c r="O53" i="5" s="1"/>
  <c r="BQ29" i="9"/>
  <c r="BS29" i="9"/>
  <c r="CF29" i="9" s="1"/>
  <c r="AQ10" i="9"/>
  <c r="AR10" i="9" s="1" a="1"/>
  <c r="AR10" i="9" s="1"/>
  <c r="BF10" i="9" s="1"/>
  <c r="BN25" i="9"/>
  <c r="O49" i="5" s="1"/>
  <c r="BQ25" i="9"/>
  <c r="BS25" i="9"/>
  <c r="CF25" i="9" s="1"/>
  <c r="BN37" i="9"/>
  <c r="O61" i="5" s="1"/>
  <c r="BQ37" i="9"/>
  <c r="BS37" i="9"/>
  <c r="CF37" i="9" s="1"/>
  <c r="BN84" i="9"/>
  <c r="O108" i="5" s="1"/>
  <c r="BQ84" i="9"/>
  <c r="BS84" i="9"/>
  <c r="CF84" i="9" s="1"/>
  <c r="BN99" i="9"/>
  <c r="O123" i="5" s="1"/>
  <c r="BQ99" i="9"/>
  <c r="BS99" i="9"/>
  <c r="CF99" i="9" s="1"/>
  <c r="BN198" i="9"/>
  <c r="BQ198" i="9"/>
  <c r="DS198" i="9" s="1"/>
  <c r="DW198" i="9" s="1"/>
  <c r="BS198" i="9"/>
  <c r="CF198" i="9" s="1"/>
  <c r="BN118" i="9"/>
  <c r="BQ118" i="9"/>
  <c r="DS118" i="9" s="1"/>
  <c r="DW118" i="9" s="1"/>
  <c r="BS118" i="9"/>
  <c r="CF118" i="9" s="1"/>
  <c r="BN52" i="9"/>
  <c r="O76" i="5" s="1"/>
  <c r="BQ52" i="9"/>
  <c r="BR52" i="9" s="1"/>
  <c r="BS52" i="9"/>
  <c r="CF52" i="9" s="1"/>
  <c r="BN125" i="9"/>
  <c r="BQ125" i="9"/>
  <c r="DS125" i="9" s="1"/>
  <c r="DW125" i="9" s="1"/>
  <c r="BS125" i="9"/>
  <c r="CF125" i="9" s="1"/>
  <c r="BN81" i="9"/>
  <c r="O105" i="5" s="1"/>
  <c r="BQ81" i="9"/>
  <c r="BS81" i="9"/>
  <c r="CF81" i="9" s="1"/>
  <c r="BN188" i="9"/>
  <c r="BR188" i="9"/>
  <c r="BQ188" i="9"/>
  <c r="DS188" i="9" s="1"/>
  <c r="DW188" i="9" s="1"/>
  <c r="BS188" i="9"/>
  <c r="CF188" i="9" s="1"/>
  <c r="BN171" i="9"/>
  <c r="BQ171" i="9"/>
  <c r="DS171" i="9" s="1"/>
  <c r="DW171" i="9" s="1"/>
  <c r="BS171" i="9"/>
  <c r="CF171" i="9" s="1"/>
  <c r="BN170" i="9"/>
  <c r="BQ170" i="9"/>
  <c r="DS170" i="9" s="1"/>
  <c r="DW170" i="9" s="1"/>
  <c r="BS170" i="9"/>
  <c r="CF170" i="9" s="1"/>
  <c r="BN55" i="9"/>
  <c r="O79" i="5" s="1"/>
  <c r="BQ55" i="9"/>
  <c r="BS55" i="9"/>
  <c r="CF55" i="9" s="1"/>
  <c r="BN77" i="9"/>
  <c r="O101" i="5" s="1"/>
  <c r="BQ77" i="9"/>
  <c r="BS77" i="9"/>
  <c r="CF77" i="9" s="1"/>
  <c r="BN108" i="9"/>
  <c r="BQ108" i="9"/>
  <c r="DS108" i="9" s="1"/>
  <c r="DW108" i="9" s="1"/>
  <c r="BS108" i="9"/>
  <c r="CF108" i="9" s="1"/>
  <c r="BN140" i="9"/>
  <c r="BQ140" i="9"/>
  <c r="DS140" i="9" s="1"/>
  <c r="DW140" i="9" s="1"/>
  <c r="BS140" i="9"/>
  <c r="CF140" i="9" s="1"/>
  <c r="BN115" i="9"/>
  <c r="BQ115" i="9"/>
  <c r="DS115" i="9" s="1"/>
  <c r="DW115" i="9" s="1"/>
  <c r="BS115" i="9"/>
  <c r="CF115" i="9" s="1"/>
  <c r="BN154" i="9"/>
  <c r="BQ154" i="9"/>
  <c r="DS154" i="9" s="1"/>
  <c r="DW154" i="9" s="1"/>
  <c r="BS154" i="9"/>
  <c r="CF154" i="9" s="1"/>
  <c r="AJ23" i="2"/>
  <c r="AK23" i="2"/>
  <c r="AL23" i="2"/>
  <c r="J28" i="1" s="1"/>
  <c r="AG24" i="2"/>
  <c r="AT84" i="9"/>
  <c r="AZ3" i="9"/>
  <c r="AT62" i="9"/>
  <c r="BN132" i="9"/>
  <c r="BQ132" i="9"/>
  <c r="DS132" i="9" s="1"/>
  <c r="DW132" i="9" s="1"/>
  <c r="BS132" i="9"/>
  <c r="CF132" i="9" s="1"/>
  <c r="BN127" i="9"/>
  <c r="BQ127" i="9"/>
  <c r="DS127" i="9" s="1"/>
  <c r="DW127" i="9" s="1"/>
  <c r="BS127" i="9"/>
  <c r="CF127" i="9" s="1"/>
  <c r="BN149" i="9"/>
  <c r="BQ149" i="9"/>
  <c r="DS149" i="9" s="1"/>
  <c r="DW149" i="9" s="1"/>
  <c r="BS149" i="9"/>
  <c r="CF149" i="9" s="1"/>
  <c r="BN190" i="9"/>
  <c r="BQ190" i="9"/>
  <c r="DS190" i="9" s="1"/>
  <c r="DW190" i="9" s="1"/>
  <c r="BR190" i="9"/>
  <c r="BS190" i="9"/>
  <c r="CF190" i="9" s="1"/>
  <c r="BN14" i="9"/>
  <c r="O38" i="5" s="1"/>
  <c r="BQ14" i="9"/>
  <c r="BS14" i="9"/>
  <c r="CF14" i="9" s="1"/>
  <c r="AT104" i="9"/>
  <c r="AT114" i="9"/>
  <c r="BN76" i="9"/>
  <c r="O100" i="5" s="1"/>
  <c r="BQ76" i="9"/>
  <c r="BR76" i="9" s="1"/>
  <c r="BS76" i="9"/>
  <c r="CF76" i="9" s="1"/>
  <c r="BN82" i="9"/>
  <c r="O106" i="5" s="1"/>
  <c r="BQ82" i="9"/>
  <c r="BR82" i="9" s="1"/>
  <c r="BS82" i="9"/>
  <c r="CF82" i="9" s="1"/>
  <c r="BN105" i="9"/>
  <c r="BQ105" i="9"/>
  <c r="DS105" i="9" s="1"/>
  <c r="DW105" i="9" s="1"/>
  <c r="BS105" i="9"/>
  <c r="CF105" i="9" s="1"/>
  <c r="BN121" i="9"/>
  <c r="BQ121" i="9"/>
  <c r="DS121" i="9" s="1"/>
  <c r="DW121" i="9" s="1"/>
  <c r="BS121" i="9"/>
  <c r="CF121" i="9" s="1"/>
  <c r="BN195" i="9"/>
  <c r="BQ195" i="9"/>
  <c r="DS195" i="9" s="1"/>
  <c r="DW195" i="9" s="1"/>
  <c r="BS195" i="9"/>
  <c r="CF195" i="9" s="1"/>
  <c r="BN181" i="9"/>
  <c r="BQ181" i="9"/>
  <c r="DS181" i="9" s="1"/>
  <c r="DW181" i="9" s="1"/>
  <c r="BS181" i="9"/>
  <c r="CF181" i="9" s="1"/>
  <c r="AT116" i="9"/>
  <c r="AT45" i="9"/>
  <c r="BN27" i="9"/>
  <c r="O51" i="5" s="1"/>
  <c r="BQ27" i="9"/>
  <c r="BS27" i="9"/>
  <c r="CF27" i="9" s="1"/>
  <c r="BN177" i="9"/>
  <c r="BQ177" i="9"/>
  <c r="DS177" i="9" s="1"/>
  <c r="DW177" i="9" s="1"/>
  <c r="BS177" i="9"/>
  <c r="CF177" i="9" s="1"/>
  <c r="BN48" i="9"/>
  <c r="O72" i="5" s="1"/>
  <c r="BQ48" i="9"/>
  <c r="BS48" i="9"/>
  <c r="CF48" i="9" s="1"/>
  <c r="AQ6" i="9"/>
  <c r="AR6" i="9" s="1" a="1"/>
  <c r="AR6" i="9" s="1"/>
  <c r="BF6" i="9" s="1"/>
  <c r="BG2" i="9" s="1" a="1"/>
  <c r="BG2" i="9" s="1"/>
  <c r="BH2" i="9" s="1"/>
  <c r="BN2" i="9" s="1"/>
  <c r="O26" i="5" s="1"/>
  <c r="BM3" i="9"/>
  <c r="AZ10" i="9"/>
  <c r="BN12" i="9"/>
  <c r="O36" i="5" s="1"/>
  <c r="BQ12" i="9"/>
  <c r="BS12" i="9"/>
  <c r="CF12" i="9" s="1"/>
  <c r="BN44" i="9"/>
  <c r="O68" i="5" s="1"/>
  <c r="BQ44" i="9"/>
  <c r="BR44" i="9"/>
  <c r="BS44" i="9"/>
  <c r="CF44" i="9" s="1"/>
  <c r="BN117" i="9"/>
  <c r="BQ117" i="9"/>
  <c r="DS117" i="9" s="1"/>
  <c r="DW117" i="9" s="1"/>
  <c r="BS117" i="9"/>
  <c r="CF117" i="9" s="1"/>
  <c r="BN66" i="9"/>
  <c r="O90" i="5" s="1"/>
  <c r="BQ66" i="9"/>
  <c r="BS66" i="9"/>
  <c r="CF66" i="9" s="1"/>
  <c r="BN180" i="9"/>
  <c r="BQ180" i="9"/>
  <c r="DS180" i="9" s="1"/>
  <c r="DW180" i="9" s="1"/>
  <c r="BS180" i="9"/>
  <c r="CF180" i="9" s="1"/>
  <c r="BN163" i="9"/>
  <c r="BQ163" i="9"/>
  <c r="DS163" i="9" s="1"/>
  <c r="DW163" i="9" s="1"/>
  <c r="BS163" i="9"/>
  <c r="CF163" i="9" s="1"/>
  <c r="BN197" i="9"/>
  <c r="BQ197" i="9"/>
  <c r="DS197" i="9" s="1"/>
  <c r="DW197" i="9" s="1"/>
  <c r="BS197" i="9"/>
  <c r="CF197" i="9" s="1"/>
  <c r="AQ9" i="9"/>
  <c r="AR9" i="9" s="1" a="1"/>
  <c r="AR9" i="9" s="1"/>
  <c r="BF9" i="9" s="1"/>
  <c r="BN73" i="9"/>
  <c r="O97" i="5" s="1"/>
  <c r="BQ73" i="9"/>
  <c r="BS73" i="9"/>
  <c r="CF73" i="9" s="1"/>
  <c r="BN122" i="9"/>
  <c r="BQ122" i="9"/>
  <c r="DS122" i="9" s="1"/>
  <c r="DW122" i="9" s="1"/>
  <c r="BS122" i="9"/>
  <c r="CF122" i="9" s="1"/>
  <c r="BN94" i="9"/>
  <c r="O118" i="5" s="1"/>
  <c r="BQ94" i="9"/>
  <c r="BS94" i="9"/>
  <c r="CF94" i="9" s="1"/>
  <c r="BN169" i="9"/>
  <c r="BQ169" i="9"/>
  <c r="DS169" i="9" s="1"/>
  <c r="DW169" i="9" s="1"/>
  <c r="BS169" i="9"/>
  <c r="CF169" i="9" s="1"/>
  <c r="BN152" i="9"/>
  <c r="BQ152" i="9"/>
  <c r="DS152" i="9" s="1"/>
  <c r="DW152" i="9" s="1"/>
  <c r="BS152" i="9"/>
  <c r="CF152" i="9" s="1"/>
  <c r="AT163" i="9"/>
  <c r="AT92" i="9"/>
  <c r="AT21" i="9"/>
  <c r="BN22" i="9"/>
  <c r="O46" i="5" s="1"/>
  <c r="BQ22" i="9"/>
  <c r="BS22" i="9"/>
  <c r="CF22" i="9" s="1"/>
  <c r="BN68" i="9"/>
  <c r="O92" i="5" s="1"/>
  <c r="BQ68" i="9"/>
  <c r="BS68" i="9"/>
  <c r="CF68" i="9" s="1"/>
  <c r="BN67" i="9"/>
  <c r="O91" i="5" s="1"/>
  <c r="BQ67" i="9"/>
  <c r="BS67" i="9"/>
  <c r="CF67" i="9" s="1"/>
  <c r="BN97" i="9"/>
  <c r="O121" i="5" s="1"/>
  <c r="BQ97" i="9"/>
  <c r="BS97" i="9"/>
  <c r="CF97" i="9" s="1"/>
  <c r="BN104" i="9"/>
  <c r="BQ104" i="9"/>
  <c r="DS104" i="9" s="1"/>
  <c r="DW104" i="9" s="1"/>
  <c r="BS104" i="9"/>
  <c r="CF104" i="9" s="1"/>
  <c r="BN187" i="9"/>
  <c r="BQ187" i="9"/>
  <c r="DS187" i="9" s="1"/>
  <c r="DW187" i="9" s="1"/>
  <c r="BS187" i="9"/>
  <c r="CF187" i="9" s="1"/>
  <c r="BN178" i="9"/>
  <c r="BQ178" i="9"/>
  <c r="DS178" i="9" s="1"/>
  <c r="DW178" i="9" s="1"/>
  <c r="BS178" i="9"/>
  <c r="CF178" i="9" s="1"/>
  <c r="AZ26" i="2"/>
  <c r="BN30" i="9"/>
  <c r="O54" i="5" s="1"/>
  <c r="BQ30" i="9"/>
  <c r="BS30" i="9"/>
  <c r="CF30" i="9" s="1"/>
  <c r="AT181" i="9"/>
  <c r="AT97" i="9"/>
  <c r="BN54" i="9"/>
  <c r="O78" i="5" s="1"/>
  <c r="BQ54" i="9"/>
  <c r="BS54" i="9"/>
  <c r="CF54" i="9" s="1"/>
  <c r="BN135" i="9"/>
  <c r="BQ135" i="9"/>
  <c r="DS135" i="9" s="1"/>
  <c r="DW135" i="9" s="1"/>
  <c r="BS135" i="9"/>
  <c r="CF135" i="9" s="1"/>
  <c r="BN11" i="9"/>
  <c r="O35" i="5" s="1"/>
  <c r="BQ11" i="9"/>
  <c r="BS11" i="9"/>
  <c r="CF11" i="9" s="1"/>
  <c r="BN33" i="9"/>
  <c r="O57" i="5" s="1"/>
  <c r="BQ33" i="9"/>
  <c r="BS33" i="9"/>
  <c r="CF33" i="9" s="1"/>
  <c r="BN102" i="9"/>
  <c r="BQ102" i="9"/>
  <c r="DS102" i="9" s="1"/>
  <c r="DW102" i="9" s="1"/>
  <c r="BS102" i="9"/>
  <c r="CF102" i="9" s="1"/>
  <c r="BN18" i="9"/>
  <c r="O42" i="5" s="1"/>
  <c r="BQ18" i="9"/>
  <c r="BR18" i="9" s="1"/>
  <c r="BS18" i="9"/>
  <c r="CF18" i="9" s="1"/>
  <c r="BN159" i="9"/>
  <c r="BQ159" i="9"/>
  <c r="DS159" i="9" s="1"/>
  <c r="DW159" i="9" s="1"/>
  <c r="BS159" i="9"/>
  <c r="CF159" i="9" s="1"/>
  <c r="BN129" i="9"/>
  <c r="BQ129" i="9"/>
  <c r="DS129" i="9" s="1"/>
  <c r="DW129" i="9" s="1"/>
  <c r="BS129" i="9"/>
  <c r="CF129" i="9" s="1"/>
  <c r="BN5" i="9"/>
  <c r="O29" i="5" s="1"/>
  <c r="BQ5" i="9"/>
  <c r="BR5" i="9" s="1"/>
  <c r="BS5" i="9"/>
  <c r="CF5" i="9" s="1"/>
  <c r="BN49" i="9"/>
  <c r="O73" i="5" s="1"/>
  <c r="BQ49" i="9"/>
  <c r="BS49" i="9"/>
  <c r="CF49" i="9" s="1"/>
  <c r="BN98" i="9"/>
  <c r="O122" i="5" s="1"/>
  <c r="BQ98" i="9"/>
  <c r="BS98" i="9"/>
  <c r="CF98" i="9" s="1"/>
  <c r="BN75" i="9"/>
  <c r="O99" i="5" s="1"/>
  <c r="BQ75" i="9"/>
  <c r="BS75" i="9"/>
  <c r="CF75" i="9" s="1"/>
  <c r="BN145" i="9"/>
  <c r="BQ145" i="9"/>
  <c r="DS145" i="9" s="1"/>
  <c r="DW145" i="9" s="1"/>
  <c r="BS145" i="9"/>
  <c r="CF145" i="9" s="1"/>
  <c r="BN120" i="9"/>
  <c r="BQ120" i="9"/>
  <c r="DS120" i="9" s="1"/>
  <c r="DW120" i="9" s="1"/>
  <c r="BS120" i="9"/>
  <c r="CF120" i="9" s="1"/>
  <c r="BN71" i="9"/>
  <c r="O95" i="5" s="1"/>
  <c r="BQ71" i="9"/>
  <c r="BS71" i="9"/>
  <c r="CF71" i="9" s="1"/>
  <c r="BN93" i="9"/>
  <c r="O117" i="5" s="1"/>
  <c r="BQ93" i="9"/>
  <c r="BS93" i="9"/>
  <c r="CF93" i="9" s="1"/>
  <c r="BN124" i="9"/>
  <c r="BQ124" i="9"/>
  <c r="DS124" i="9" s="1"/>
  <c r="DW124" i="9" s="1"/>
  <c r="BS124" i="9"/>
  <c r="CF124" i="9" s="1"/>
  <c r="BN156" i="9"/>
  <c r="BQ156" i="9"/>
  <c r="DS156" i="9" s="1"/>
  <c r="DW156" i="9" s="1"/>
  <c r="BS156" i="9"/>
  <c r="CF156" i="9" s="1"/>
  <c r="BN139" i="9"/>
  <c r="BQ139" i="9"/>
  <c r="DS139" i="9" s="1"/>
  <c r="DW139" i="9" s="1"/>
  <c r="BS139" i="9"/>
  <c r="CF139" i="9" s="1"/>
  <c r="BN162" i="9"/>
  <c r="BQ162" i="9"/>
  <c r="DS162" i="9" s="1"/>
  <c r="DW162" i="9" s="1"/>
  <c r="BS162" i="9"/>
  <c r="CF162" i="9" s="1"/>
  <c r="AU13" i="9"/>
  <c r="BN36" i="9"/>
  <c r="O60" i="5" s="1"/>
  <c r="BQ36" i="9"/>
  <c r="BS36" i="9"/>
  <c r="CF36" i="9" s="1"/>
  <c r="BN109" i="9"/>
  <c r="BQ109" i="9"/>
  <c r="DS109" i="9" s="1"/>
  <c r="DW109" i="9" s="1"/>
  <c r="BS109" i="9"/>
  <c r="CF109" i="9" s="1"/>
  <c r="BN53" i="9"/>
  <c r="O77" i="5" s="1"/>
  <c r="BQ53" i="9"/>
  <c r="BR53" i="9" s="1"/>
  <c r="BS53" i="9"/>
  <c r="CF53" i="9" s="1"/>
  <c r="BN172" i="9"/>
  <c r="BQ172" i="9"/>
  <c r="DS172" i="9" s="1"/>
  <c r="DW172" i="9" s="1"/>
  <c r="BS172" i="9"/>
  <c r="CF172" i="9" s="1"/>
  <c r="BN155" i="9"/>
  <c r="BQ155" i="9"/>
  <c r="DS155" i="9" s="1"/>
  <c r="DW155" i="9" s="1"/>
  <c r="BS155" i="9"/>
  <c r="CF155" i="9" s="1"/>
  <c r="BN165" i="9"/>
  <c r="BQ165" i="9"/>
  <c r="DS165" i="9" s="1"/>
  <c r="DW165" i="9" s="1"/>
  <c r="BS165" i="9"/>
  <c r="CF165" i="9" s="1"/>
  <c r="AT10" i="9"/>
  <c r="AU10" i="9" s="1"/>
  <c r="BN19" i="9"/>
  <c r="O43" i="5" s="1"/>
  <c r="BQ19" i="9"/>
  <c r="BS19" i="9"/>
  <c r="CF19" i="9" s="1"/>
  <c r="AS27" i="2"/>
  <c r="AR27" i="2"/>
  <c r="BN47" i="9"/>
  <c r="O71" i="5" s="1"/>
  <c r="BQ47" i="9"/>
  <c r="BS47" i="9"/>
  <c r="CF47" i="9" s="1"/>
  <c r="BN74" i="9"/>
  <c r="O98" i="5" s="1"/>
  <c r="BQ74" i="9"/>
  <c r="BS74" i="9"/>
  <c r="CF74" i="9" s="1"/>
  <c r="BN100" i="9"/>
  <c r="O124" i="5" s="1"/>
  <c r="BQ100" i="9"/>
  <c r="BR100" i="9" s="1"/>
  <c r="BS100" i="9"/>
  <c r="CF100" i="9" s="1"/>
  <c r="BN128" i="9"/>
  <c r="BQ128" i="9"/>
  <c r="DS128" i="9" s="1"/>
  <c r="DW128" i="9" s="1"/>
  <c r="BS128" i="9"/>
  <c r="CF128" i="9" s="1"/>
  <c r="BN80" i="9"/>
  <c r="O104" i="5" s="1"/>
  <c r="BQ80" i="9"/>
  <c r="BR80" i="9" s="1"/>
  <c r="BS80" i="9"/>
  <c r="CF80" i="9" s="1"/>
  <c r="BN146" i="9"/>
  <c r="BQ146" i="9"/>
  <c r="DS146" i="9" s="1"/>
  <c r="DW146" i="9" s="1"/>
  <c r="BS146" i="9"/>
  <c r="CF146" i="9" s="1"/>
  <c r="DE26" i="2"/>
  <c r="DG25" i="2"/>
  <c r="DF25" i="2"/>
  <c r="BA26" i="2"/>
  <c r="BN46" i="9"/>
  <c r="O70" i="5" s="1"/>
  <c r="BQ46" i="9"/>
  <c r="BS46" i="9"/>
  <c r="CF46" i="9" s="1"/>
  <c r="BN45" i="9"/>
  <c r="O69" i="5" s="1"/>
  <c r="BQ45" i="9"/>
  <c r="BS45" i="9"/>
  <c r="CF45" i="9" s="1"/>
  <c r="BN34" i="9"/>
  <c r="O58" i="5" s="1"/>
  <c r="BQ34" i="9"/>
  <c r="BS34" i="9"/>
  <c r="CF34" i="9" s="1"/>
  <c r="BN193" i="9"/>
  <c r="BQ193" i="9"/>
  <c r="DS193" i="9" s="1"/>
  <c r="DW193" i="9" s="1"/>
  <c r="BS193" i="9"/>
  <c r="CF193" i="9" s="1"/>
  <c r="BN176" i="9"/>
  <c r="BQ176" i="9"/>
  <c r="DS176" i="9" s="1"/>
  <c r="DW176" i="9" s="1"/>
  <c r="BS176" i="9"/>
  <c r="CF176" i="9" s="1"/>
  <c r="BN56" i="9"/>
  <c r="O80" i="5" s="1"/>
  <c r="BQ56" i="9"/>
  <c r="BS56" i="9"/>
  <c r="CF56" i="9" s="1"/>
  <c r="BN184" i="9"/>
  <c r="BQ184" i="9"/>
  <c r="DS184" i="9" s="1"/>
  <c r="DW184" i="9" s="1"/>
  <c r="BS184" i="9"/>
  <c r="CF184" i="9" s="1"/>
  <c r="BN79" i="9"/>
  <c r="O103" i="5" s="1"/>
  <c r="BQ79" i="9"/>
  <c r="BS79" i="9"/>
  <c r="CF79" i="9" s="1"/>
  <c r="AB30" i="2"/>
  <c r="AC29" i="2"/>
  <c r="AM29" i="2"/>
  <c r="AN29" i="2"/>
  <c r="K34" i="1" s="1"/>
  <c r="BN23" i="9"/>
  <c r="O47" i="5" s="1"/>
  <c r="BQ23" i="9"/>
  <c r="BS23" i="9"/>
  <c r="CF23" i="9" s="1"/>
  <c r="BN183" i="9"/>
  <c r="BQ183" i="9"/>
  <c r="DS183" i="9" s="1"/>
  <c r="DW183" i="9" s="1"/>
  <c r="BS183" i="9"/>
  <c r="CF183" i="9" s="1"/>
  <c r="BQ9" i="9"/>
  <c r="BN9" i="9"/>
  <c r="O33" i="5" s="1"/>
  <c r="BS9" i="9"/>
  <c r="CF9" i="9" s="1"/>
  <c r="BN15" i="9"/>
  <c r="O39" i="5" s="1"/>
  <c r="BQ15" i="9"/>
  <c r="BS15" i="9"/>
  <c r="CF15" i="9" s="1"/>
  <c r="BN65" i="9"/>
  <c r="O89" i="5" s="1"/>
  <c r="BQ65" i="9"/>
  <c r="BS65" i="9"/>
  <c r="CF65" i="9" s="1"/>
  <c r="BN114" i="9"/>
  <c r="BQ114" i="9"/>
  <c r="DS114" i="9" s="1"/>
  <c r="DW114" i="9" s="1"/>
  <c r="BS114" i="9"/>
  <c r="CF114" i="9" s="1"/>
  <c r="BN86" i="9"/>
  <c r="O110" i="5" s="1"/>
  <c r="BQ86" i="9"/>
  <c r="BS86" i="9"/>
  <c r="CF86" i="9" s="1"/>
  <c r="BN161" i="9"/>
  <c r="BQ161" i="9"/>
  <c r="DS161" i="9" s="1"/>
  <c r="DW161" i="9" s="1"/>
  <c r="BS161" i="9"/>
  <c r="CF161" i="9" s="1"/>
  <c r="BN144" i="9"/>
  <c r="BQ144" i="9"/>
  <c r="DS144" i="9" s="1"/>
  <c r="DW144" i="9" s="1"/>
  <c r="BS144" i="9"/>
  <c r="CF144" i="9" s="1"/>
  <c r="AT9" i="9"/>
  <c r="BN35" i="9"/>
  <c r="O59" i="5" s="1"/>
  <c r="BQ35" i="9"/>
  <c r="BR35" i="9" s="1"/>
  <c r="BS35" i="9"/>
  <c r="CF35" i="9" s="1"/>
  <c r="BN95" i="9"/>
  <c r="O119" i="5" s="1"/>
  <c r="BQ95" i="9"/>
  <c r="BS95" i="9"/>
  <c r="CF95" i="9" s="1"/>
  <c r="BN151" i="9"/>
  <c r="BQ151" i="9"/>
  <c r="DS151" i="9" s="1"/>
  <c r="DW151" i="9" s="1"/>
  <c r="BS151" i="9"/>
  <c r="CF151" i="9" s="1"/>
  <c r="BN142" i="9"/>
  <c r="BQ142" i="9"/>
  <c r="DS142" i="9" s="1"/>
  <c r="DW142" i="9" s="1"/>
  <c r="BS142" i="9"/>
  <c r="CF142" i="9" s="1"/>
  <c r="BN113" i="9"/>
  <c r="BQ113" i="9"/>
  <c r="DS113" i="9" s="1"/>
  <c r="DW113" i="9" s="1"/>
  <c r="BS113" i="9"/>
  <c r="CF113" i="9" s="1"/>
  <c r="BN7" i="9"/>
  <c r="O31" i="5" s="1"/>
  <c r="BQ7" i="9"/>
  <c r="BS7" i="9"/>
  <c r="CF7" i="9" s="1"/>
  <c r="BN38" i="9"/>
  <c r="O62" i="5" s="1"/>
  <c r="BQ38" i="9"/>
  <c r="BS38" i="9"/>
  <c r="CF38" i="9" s="1"/>
  <c r="BN20" i="9"/>
  <c r="O44" i="5" s="1"/>
  <c r="BQ20" i="9"/>
  <c r="BS20" i="9"/>
  <c r="CF20" i="9" s="1"/>
  <c r="BN110" i="9"/>
  <c r="BQ110" i="9"/>
  <c r="DS110" i="9" s="1"/>
  <c r="DW110" i="9" s="1"/>
  <c r="BS110" i="9"/>
  <c r="CF110" i="9" s="1"/>
  <c r="BN185" i="9"/>
  <c r="BQ185" i="9"/>
  <c r="DS185" i="9" s="1"/>
  <c r="DW185" i="9" s="1"/>
  <c r="BS185" i="9"/>
  <c r="CF185" i="9" s="1"/>
  <c r="BN168" i="9"/>
  <c r="BQ168" i="9"/>
  <c r="DS168" i="9" s="1"/>
  <c r="DW168" i="9" s="1"/>
  <c r="BS168" i="9"/>
  <c r="CF168" i="9" s="1"/>
  <c r="BN24" i="9"/>
  <c r="O48" i="5" s="1"/>
  <c r="BQ24" i="9"/>
  <c r="BS24" i="9"/>
  <c r="CF24" i="9" s="1"/>
  <c r="AU2" i="9"/>
  <c r="AT58" i="9"/>
  <c r="AT50" i="9"/>
  <c r="AT22" i="9"/>
  <c r="AT88" i="9"/>
  <c r="AT101" i="9"/>
  <c r="AT185" i="9"/>
  <c r="AT182" i="9"/>
  <c r="AT144" i="9"/>
  <c r="AT171" i="9"/>
  <c r="AT187" i="9"/>
  <c r="AT72" i="9"/>
  <c r="AT152" i="9"/>
  <c r="AT42" i="9"/>
  <c r="AT150" i="9"/>
  <c r="AT113" i="9"/>
  <c r="AT80" i="9"/>
  <c r="AT54" i="9"/>
  <c r="AT75" i="9"/>
  <c r="AT41" i="9"/>
  <c r="AT51" i="9"/>
  <c r="AT131" i="9"/>
  <c r="AT109" i="9"/>
  <c r="AT25" i="9"/>
  <c r="AT102" i="9"/>
  <c r="AT39" i="9"/>
  <c r="AT106" i="9"/>
  <c r="AT198" i="9"/>
  <c r="AT70" i="9"/>
  <c r="AT133" i="9"/>
  <c r="AT200" i="9"/>
  <c r="AT37" i="9"/>
  <c r="AT190" i="9"/>
  <c r="AT55" i="9"/>
  <c r="AT123" i="9"/>
  <c r="AT71" i="9"/>
  <c r="AT128" i="9"/>
  <c r="AT112" i="9"/>
  <c r="AT199" i="9"/>
  <c r="AT121" i="9"/>
  <c r="AT82" i="9"/>
  <c r="AT48" i="9"/>
  <c r="AT29" i="9"/>
  <c r="AT147" i="9"/>
  <c r="AT86" i="9"/>
  <c r="AT134" i="9"/>
  <c r="AT46" i="9"/>
  <c r="AT155" i="9"/>
  <c r="AT183" i="9"/>
  <c r="AT129" i="9"/>
  <c r="AT20" i="9"/>
  <c r="AT83" i="9"/>
  <c r="AT118" i="9"/>
  <c r="AT151" i="9"/>
  <c r="AT141" i="9"/>
  <c r="AT162" i="9"/>
  <c r="AT186" i="9"/>
  <c r="AT120" i="9"/>
  <c r="AT177" i="9"/>
  <c r="AT27" i="9"/>
  <c r="AT66" i="9"/>
  <c r="AT100" i="9"/>
  <c r="AT67" i="9"/>
  <c r="AT125" i="9"/>
  <c r="AT36" i="9"/>
  <c r="AT176" i="9"/>
  <c r="AT140" i="9"/>
  <c r="AT44" i="9"/>
  <c r="AT60" i="9"/>
  <c r="AT105" i="9"/>
  <c r="AT108" i="9"/>
  <c r="AT38" i="9"/>
  <c r="AT135" i="9"/>
  <c r="AT87" i="9"/>
  <c r="AT189" i="9"/>
  <c r="AT157" i="9"/>
  <c r="AT69" i="9"/>
  <c r="AT165" i="9"/>
  <c r="AT89" i="9"/>
  <c r="AT161" i="9"/>
  <c r="AT28" i="9"/>
  <c r="AT40" i="9"/>
  <c r="AT61" i="9"/>
  <c r="AT193" i="9"/>
  <c r="AT91" i="9"/>
  <c r="AT43" i="9"/>
  <c r="AT166" i="9"/>
  <c r="AT34" i="9"/>
  <c r="AT172" i="9"/>
  <c r="AT26" i="9"/>
  <c r="AT178" i="9"/>
  <c r="AT115" i="9"/>
  <c r="AT149" i="9"/>
  <c r="AT18" i="9"/>
  <c r="AT57" i="9"/>
  <c r="AT145" i="9"/>
  <c r="AT188" i="9"/>
  <c r="AT47" i="9"/>
  <c r="AT159" i="9"/>
  <c r="AT81" i="9"/>
  <c r="AT19" i="9"/>
  <c r="AT73" i="9"/>
  <c r="AT167" i="9"/>
  <c r="AT169" i="9"/>
  <c r="AT65" i="9"/>
  <c r="AT160" i="9"/>
  <c r="BN130" i="9"/>
  <c r="BQ130" i="9"/>
  <c r="DS130" i="9" s="1"/>
  <c r="DW130" i="9" s="1"/>
  <c r="BS130" i="9"/>
  <c r="CF130" i="9" s="1"/>
  <c r="BN160" i="9"/>
  <c r="BQ160" i="9"/>
  <c r="DS160" i="9" s="1"/>
  <c r="DW160" i="9" s="1"/>
  <c r="BS160" i="9"/>
  <c r="CF160" i="9" s="1"/>
  <c r="BN63" i="9"/>
  <c r="O87" i="5" s="1"/>
  <c r="BQ63" i="9"/>
  <c r="BS63" i="9"/>
  <c r="CF63" i="9" s="1"/>
  <c r="BN85" i="9"/>
  <c r="O109" i="5" s="1"/>
  <c r="BQ85" i="9"/>
  <c r="BR85" i="9" s="1"/>
  <c r="BS85" i="9"/>
  <c r="CF85" i="9" s="1"/>
  <c r="BN116" i="9"/>
  <c r="BQ116" i="9"/>
  <c r="DS116" i="9" s="1"/>
  <c r="DW116" i="9" s="1"/>
  <c r="BS116" i="9"/>
  <c r="CF116" i="9" s="1"/>
  <c r="BN148" i="9"/>
  <c r="BQ148" i="9"/>
  <c r="DS148" i="9" s="1"/>
  <c r="DW148" i="9" s="1"/>
  <c r="BS148" i="9"/>
  <c r="CF148" i="9" s="1"/>
  <c r="BN131" i="9"/>
  <c r="BQ131" i="9"/>
  <c r="DS131" i="9" s="1"/>
  <c r="DW131" i="9" s="1"/>
  <c r="BS131" i="9"/>
  <c r="CF131" i="9" s="1"/>
  <c r="BN189" i="9"/>
  <c r="BQ189" i="9"/>
  <c r="DS189" i="9" s="1"/>
  <c r="DW189" i="9" s="1"/>
  <c r="BS189" i="9"/>
  <c r="CF189" i="9" s="1"/>
  <c r="BN28" i="9"/>
  <c r="O52" i="5" s="1"/>
  <c r="BQ28" i="9"/>
  <c r="BS28" i="9"/>
  <c r="CF28" i="9" s="1"/>
  <c r="BN101" i="9"/>
  <c r="BR101" i="9"/>
  <c r="BQ101" i="9"/>
  <c r="DS101" i="9" s="1"/>
  <c r="DW101" i="9" s="1"/>
  <c r="BS101" i="9"/>
  <c r="CF101" i="9" s="1"/>
  <c r="BN164" i="9"/>
  <c r="BQ164" i="9"/>
  <c r="DS164" i="9" s="1"/>
  <c r="DW164" i="9" s="1"/>
  <c r="BS164" i="9"/>
  <c r="CF164" i="9" s="1"/>
  <c r="BN147" i="9"/>
  <c r="BQ147" i="9"/>
  <c r="DS147" i="9" s="1"/>
  <c r="DW147" i="9" s="1"/>
  <c r="BS147" i="9"/>
  <c r="CF147" i="9" s="1"/>
  <c r="BN194" i="9"/>
  <c r="BQ194" i="9"/>
  <c r="DS194" i="9" s="1"/>
  <c r="DW194" i="9" s="1"/>
  <c r="BS194" i="9"/>
  <c r="CF194" i="9" s="1"/>
  <c r="BN17" i="9"/>
  <c r="O41" i="5" s="1"/>
  <c r="BQ17" i="9"/>
  <c r="BR17" i="9" s="1"/>
  <c r="BS17" i="9"/>
  <c r="CF17" i="9" s="1"/>
  <c r="BN174" i="9"/>
  <c r="BQ174" i="9"/>
  <c r="DS174" i="9" s="1"/>
  <c r="DW174" i="9" s="1"/>
  <c r="BS174" i="9"/>
  <c r="CF174" i="9" s="1"/>
  <c r="BN199" i="9"/>
  <c r="BQ199" i="9"/>
  <c r="DS199" i="9" s="1"/>
  <c r="DW199" i="9" s="1"/>
  <c r="BS199" i="9"/>
  <c r="CF199" i="9" s="1"/>
  <c r="BN91" i="9"/>
  <c r="O115" i="5" s="1"/>
  <c r="BQ91" i="9"/>
  <c r="BR91" i="9" s="1"/>
  <c r="BS91" i="9"/>
  <c r="CF91" i="9" s="1"/>
  <c r="BN103" i="9"/>
  <c r="BQ103" i="9"/>
  <c r="DS103" i="9" s="1"/>
  <c r="DW103" i="9" s="1"/>
  <c r="BS103" i="9"/>
  <c r="CF103" i="9" s="1"/>
  <c r="BN150" i="9"/>
  <c r="BQ150" i="9"/>
  <c r="DS150" i="9" s="1"/>
  <c r="DW150" i="9" s="1"/>
  <c r="BS150" i="9"/>
  <c r="CF150" i="9" s="1"/>
  <c r="BN62" i="9"/>
  <c r="O86" i="5" s="1"/>
  <c r="BQ62" i="9"/>
  <c r="BS62" i="9"/>
  <c r="CF62" i="9" s="1"/>
  <c r="BN123" i="9"/>
  <c r="BQ123" i="9"/>
  <c r="DS123" i="9" s="1"/>
  <c r="DW123" i="9" s="1"/>
  <c r="BS123" i="9"/>
  <c r="CF123" i="9" s="1"/>
  <c r="BN107" i="9"/>
  <c r="BQ107" i="9"/>
  <c r="DS107" i="9" s="1"/>
  <c r="DW107" i="9" s="1"/>
  <c r="BS107" i="9"/>
  <c r="CF107" i="9" s="1"/>
  <c r="BN192" i="9"/>
  <c r="BQ192" i="9"/>
  <c r="DS192" i="9" s="1"/>
  <c r="DW192" i="9" s="1"/>
  <c r="BS192" i="9"/>
  <c r="CF192" i="9" s="1"/>
  <c r="BN6" i="9"/>
  <c r="O30" i="5" s="1"/>
  <c r="BQ6" i="9"/>
  <c r="BS6" i="9"/>
  <c r="CF6" i="9" s="1"/>
  <c r="BN90" i="9"/>
  <c r="O114" i="5" s="1"/>
  <c r="BQ90" i="9"/>
  <c r="BS90" i="9"/>
  <c r="CF90" i="9" s="1"/>
  <c r="BN137" i="9"/>
  <c r="BQ137" i="9"/>
  <c r="DS137" i="9" s="1"/>
  <c r="DW137" i="9" s="1"/>
  <c r="BS137" i="9"/>
  <c r="CF137" i="9" s="1"/>
  <c r="BN186" i="9"/>
  <c r="BQ186" i="9"/>
  <c r="DS186" i="9" s="1"/>
  <c r="DW186" i="9" s="1"/>
  <c r="BS186" i="9"/>
  <c r="CF186" i="9" s="1"/>
  <c r="BN106" i="9"/>
  <c r="BQ106" i="9"/>
  <c r="DS106" i="9" s="1"/>
  <c r="DW106" i="9" s="1"/>
  <c r="BS106" i="9"/>
  <c r="CF106" i="9" s="1"/>
  <c r="BN78" i="9"/>
  <c r="O102" i="5" s="1"/>
  <c r="BQ78" i="9"/>
  <c r="BS78" i="9"/>
  <c r="CF78" i="9" s="1"/>
  <c r="BN153" i="9"/>
  <c r="BQ153" i="9"/>
  <c r="DS153" i="9" s="1"/>
  <c r="DW153" i="9" s="1"/>
  <c r="BS153" i="9"/>
  <c r="CF153" i="9" s="1"/>
  <c r="BN136" i="9"/>
  <c r="BQ136" i="9"/>
  <c r="DS136" i="9" s="1"/>
  <c r="DW136" i="9" s="1"/>
  <c r="BS136" i="9"/>
  <c r="CF136" i="9" s="1"/>
  <c r="AZ9" i="9"/>
  <c r="BM4" i="9"/>
  <c r="BN16" i="9"/>
  <c r="O40" i="5" s="1"/>
  <c r="BQ16" i="9"/>
  <c r="BS16" i="9"/>
  <c r="CF16" i="9" s="1"/>
  <c r="BN60" i="9"/>
  <c r="O84" i="5" s="1"/>
  <c r="BQ60" i="9"/>
  <c r="BS60" i="9"/>
  <c r="CF60" i="9" s="1"/>
  <c r="BN42" i="9"/>
  <c r="O66" i="5" s="1"/>
  <c r="BQ42" i="9"/>
  <c r="BS42" i="9"/>
  <c r="CF42" i="9" s="1"/>
  <c r="BN89" i="9"/>
  <c r="O113" i="5" s="1"/>
  <c r="BQ89" i="9"/>
  <c r="BR89" i="9" s="1"/>
  <c r="BS89" i="9"/>
  <c r="CF89" i="9" s="1"/>
  <c r="BN196" i="9"/>
  <c r="BQ196" i="9"/>
  <c r="DS196" i="9" s="1"/>
  <c r="DW196" i="9" s="1"/>
  <c r="BS196" i="9"/>
  <c r="CF196" i="9" s="1"/>
  <c r="BN179" i="9"/>
  <c r="BQ179" i="9"/>
  <c r="DS179" i="9" s="1"/>
  <c r="DW179" i="9" s="1"/>
  <c r="BS179" i="9"/>
  <c r="CF179" i="9" s="1"/>
  <c r="BN173" i="9"/>
  <c r="BQ173" i="9"/>
  <c r="DS173" i="9" s="1"/>
  <c r="DW173" i="9" s="1"/>
  <c r="BS173" i="9"/>
  <c r="CF173" i="9" s="1"/>
  <c r="AT110" i="9"/>
  <c r="AT8" i="9"/>
  <c r="AT11" i="9"/>
  <c r="AT191" i="9"/>
  <c r="BN13" i="9"/>
  <c r="O37" i="5" s="1"/>
  <c r="BQ13" i="9"/>
  <c r="BR13" i="9" s="1"/>
  <c r="BS13" i="9"/>
  <c r="CF13" i="9" s="1"/>
  <c r="BN119" i="9"/>
  <c r="BQ119" i="9"/>
  <c r="DS119" i="9" s="1"/>
  <c r="DW119" i="9" s="1"/>
  <c r="BS119" i="9"/>
  <c r="CF119" i="9" s="1"/>
  <c r="BN175" i="9"/>
  <c r="BQ175" i="9"/>
  <c r="DS175" i="9" s="1"/>
  <c r="DW175" i="9" s="1"/>
  <c r="BS175" i="9"/>
  <c r="CF175" i="9" s="1"/>
  <c r="BN166" i="9"/>
  <c r="BQ166" i="9"/>
  <c r="DS166" i="9" s="1"/>
  <c r="DW166" i="9" s="1"/>
  <c r="BS166" i="9"/>
  <c r="CF166" i="9" s="1"/>
  <c r="BN141" i="9"/>
  <c r="BQ141" i="9"/>
  <c r="DS141" i="9" s="1"/>
  <c r="DW141" i="9" s="1"/>
  <c r="BS141" i="9"/>
  <c r="CF141" i="9" s="1"/>
  <c r="AZ14" i="9"/>
  <c r="AT2" i="9"/>
  <c r="AT16" i="9"/>
  <c r="BQ2" i="9"/>
  <c r="BR2" i="9" s="1"/>
  <c r="BN96" i="9"/>
  <c r="O120" i="5" s="1"/>
  <c r="BQ96" i="9"/>
  <c r="BR96" i="9" s="1"/>
  <c r="BS96" i="9"/>
  <c r="CF96" i="9" s="1"/>
  <c r="BN200" i="9"/>
  <c r="BQ200" i="9"/>
  <c r="DS200" i="9" s="1"/>
  <c r="DW200" i="9" s="1"/>
  <c r="BS200" i="9"/>
  <c r="CF200" i="9" s="1"/>
  <c r="BN61" i="9"/>
  <c r="O85" i="5" s="1"/>
  <c r="BQ61" i="9"/>
  <c r="BS61" i="9"/>
  <c r="CF61" i="9" s="1"/>
  <c r="BN43" i="9"/>
  <c r="O67" i="5" s="1"/>
  <c r="BQ43" i="9"/>
  <c r="BR43" i="9" s="1"/>
  <c r="BS43" i="9"/>
  <c r="CF43" i="9" s="1"/>
  <c r="BN8" i="9"/>
  <c r="O32" i="5" s="1"/>
  <c r="BQ8" i="9"/>
  <c r="BS8" i="9"/>
  <c r="CF8" i="9" s="1"/>
  <c r="BN72" i="9"/>
  <c r="O96" i="5" s="1"/>
  <c r="BQ72" i="9"/>
  <c r="BS72" i="9"/>
  <c r="CF72" i="9" s="1"/>
  <c r="BN41" i="9"/>
  <c r="O65" i="5" s="1"/>
  <c r="BQ41" i="9"/>
  <c r="BS41" i="9"/>
  <c r="CF41" i="9" s="1"/>
  <c r="BN59" i="9"/>
  <c r="O83" i="5" s="1"/>
  <c r="BQ59" i="9"/>
  <c r="BS59" i="9"/>
  <c r="CF59" i="9" s="1"/>
  <c r="BN83" i="9"/>
  <c r="O107" i="5" s="1"/>
  <c r="BQ83" i="9"/>
  <c r="BR83" i="9" s="1"/>
  <c r="BS83" i="9"/>
  <c r="CF83" i="9" s="1"/>
  <c r="BN57" i="9"/>
  <c r="O81" i="5" s="1"/>
  <c r="BQ57" i="9"/>
  <c r="BS57" i="9"/>
  <c r="CF57" i="9" s="1"/>
  <c r="AT3" i="9"/>
  <c r="AU3" i="9" s="1"/>
  <c r="BN21" i="9"/>
  <c r="O45" i="5" s="1"/>
  <c r="BQ21" i="9"/>
  <c r="BS21" i="9"/>
  <c r="CF21" i="9" s="1"/>
  <c r="BN40" i="9"/>
  <c r="O64" i="5" s="1"/>
  <c r="BQ40" i="9"/>
  <c r="BS40" i="9"/>
  <c r="CF40" i="9" s="1"/>
  <c r="BN50" i="9"/>
  <c r="O74" i="5" s="1"/>
  <c r="BQ50" i="9"/>
  <c r="BS50" i="9"/>
  <c r="CF50" i="9" s="1"/>
  <c r="BN191" i="9"/>
  <c r="BQ191" i="9"/>
  <c r="DS191" i="9" s="1"/>
  <c r="DW191" i="9" s="1"/>
  <c r="BS191" i="9"/>
  <c r="CF191" i="9" s="1"/>
  <c r="BN182" i="9"/>
  <c r="BQ182" i="9"/>
  <c r="DS182" i="9" s="1"/>
  <c r="DW182" i="9" s="1"/>
  <c r="BS182" i="9"/>
  <c r="CF182" i="9" s="1"/>
  <c r="BN157" i="9"/>
  <c r="BQ157" i="9"/>
  <c r="DS157" i="9" s="1"/>
  <c r="DW157" i="9" s="1"/>
  <c r="BS157" i="9"/>
  <c r="CF157" i="9" s="1"/>
  <c r="BN10" i="9"/>
  <c r="O34" i="5" s="1"/>
  <c r="BQ10" i="9"/>
  <c r="BS10" i="9"/>
  <c r="CF10" i="9" s="1"/>
  <c r="BN31" i="9"/>
  <c r="O55" i="5" s="1"/>
  <c r="BQ31" i="9"/>
  <c r="BS31" i="9"/>
  <c r="CF31" i="9" s="1"/>
  <c r="BN87" i="9"/>
  <c r="O111" i="5" s="1"/>
  <c r="BQ87" i="9"/>
  <c r="BS87" i="9"/>
  <c r="CF87" i="9" s="1"/>
  <c r="BN143" i="9"/>
  <c r="BQ143" i="9"/>
  <c r="DS143" i="9" s="1"/>
  <c r="DW143" i="9" s="1"/>
  <c r="BS143" i="9"/>
  <c r="CF143" i="9" s="1"/>
  <c r="BN134" i="9"/>
  <c r="BQ134" i="9"/>
  <c r="DS134" i="9" s="1"/>
  <c r="DW134" i="9" s="1"/>
  <c r="BR134" i="9"/>
  <c r="BS134" i="9"/>
  <c r="CF134" i="9" s="1"/>
  <c r="BN88" i="9"/>
  <c r="O112" i="5" s="1"/>
  <c r="BQ88" i="9"/>
  <c r="BS88" i="9"/>
  <c r="CF88" i="9" s="1"/>
  <c r="AU9" i="9"/>
  <c r="BN39" i="9"/>
  <c r="O63" i="5" s="1"/>
  <c r="BQ39" i="9"/>
  <c r="BS39" i="9"/>
  <c r="CF39" i="9" s="1"/>
  <c r="BN58" i="9"/>
  <c r="O82" i="5" s="1"/>
  <c r="BQ58" i="9"/>
  <c r="BS58" i="9"/>
  <c r="CF58" i="9" s="1"/>
  <c r="BN92" i="9"/>
  <c r="O116" i="5" s="1"/>
  <c r="BQ92" i="9"/>
  <c r="BS92" i="9"/>
  <c r="CF92" i="9" s="1"/>
  <c r="BN112" i="9"/>
  <c r="BQ112" i="9"/>
  <c r="DS112" i="9" s="1"/>
  <c r="DW112" i="9" s="1"/>
  <c r="BS112" i="9"/>
  <c r="CF112" i="9" s="1"/>
  <c r="BN69" i="9"/>
  <c r="O93" i="5" s="1"/>
  <c r="BQ69" i="9"/>
  <c r="BS69" i="9"/>
  <c r="CF69" i="9" s="1"/>
  <c r="BN138" i="9"/>
  <c r="BQ138" i="9"/>
  <c r="DS138" i="9" s="1"/>
  <c r="DW138" i="9" s="1"/>
  <c r="BS138" i="9"/>
  <c r="CF138" i="9" s="1"/>
  <c r="AE28" i="2"/>
  <c r="AD28" i="2"/>
  <c r="BN26" i="9"/>
  <c r="O50" i="5" s="1"/>
  <c r="BQ26" i="9"/>
  <c r="BS26" i="9"/>
  <c r="CF26" i="9" s="1"/>
  <c r="BN51" i="9"/>
  <c r="O75" i="5" s="1"/>
  <c r="BQ51" i="9"/>
  <c r="BS51" i="9"/>
  <c r="CF51" i="9" s="1"/>
  <c r="BN111" i="9"/>
  <c r="BQ111" i="9"/>
  <c r="DS111" i="9" s="1"/>
  <c r="DW111" i="9" s="1"/>
  <c r="BS111" i="9"/>
  <c r="CF111" i="9" s="1"/>
  <c r="BN167" i="9"/>
  <c r="BQ167" i="9"/>
  <c r="DS167" i="9" s="1"/>
  <c r="DW167" i="9" s="1"/>
  <c r="BS167" i="9"/>
  <c r="CF167" i="9" s="1"/>
  <c r="BN158" i="9"/>
  <c r="BQ158" i="9"/>
  <c r="DS158" i="9" s="1"/>
  <c r="DW158" i="9" s="1"/>
  <c r="BS158" i="9"/>
  <c r="CF158" i="9" s="1"/>
  <c r="BN133" i="9"/>
  <c r="BQ133" i="9"/>
  <c r="DS133" i="9" s="1"/>
  <c r="DW133" i="9" s="1"/>
  <c r="BS133" i="9"/>
  <c r="CF133" i="9" s="1"/>
  <c r="AT99" i="9"/>
  <c r="BM1" i="9"/>
  <c r="BG1" i="9" a="1"/>
  <c r="BG1" i="9" s="1"/>
  <c r="BH1" i="9" s="1"/>
  <c r="AU14" i="9"/>
  <c r="AT164" i="9"/>
  <c r="BR184" i="9" l="1"/>
  <c r="BR160" i="9"/>
  <c r="BR106" i="9"/>
  <c r="BR162" i="9"/>
  <c r="BR109" i="9"/>
  <c r="BR172" i="9"/>
  <c r="BR173" i="9"/>
  <c r="BR120" i="9"/>
  <c r="CE120" i="9" s="1"/>
  <c r="CG120" i="9" s="1"/>
  <c r="BR177" i="9"/>
  <c r="BS2" i="9"/>
  <c r="CF2" i="9" s="1"/>
  <c r="BR167" i="9"/>
  <c r="BR156" i="9"/>
  <c r="BR152" i="9"/>
  <c r="BR185" i="9"/>
  <c r="DS88" i="9"/>
  <c r="AD112" i="5"/>
  <c r="AI112" i="5"/>
  <c r="N112" i="5"/>
  <c r="S112" i="5"/>
  <c r="DS10" i="9"/>
  <c r="AD34" i="5"/>
  <c r="AI34" i="5"/>
  <c r="S34" i="5"/>
  <c r="N34" i="5"/>
  <c r="DS40" i="9"/>
  <c r="AI64" i="5"/>
  <c r="S64" i="5"/>
  <c r="AD64" i="5"/>
  <c r="N64" i="5"/>
  <c r="DS59" i="9"/>
  <c r="AI83" i="5"/>
  <c r="N83" i="5"/>
  <c r="AD83" i="5"/>
  <c r="S83" i="5"/>
  <c r="DS16" i="9"/>
  <c r="AI40" i="5"/>
  <c r="S40" i="5"/>
  <c r="N40" i="5"/>
  <c r="AD40" i="5"/>
  <c r="DS24" i="9"/>
  <c r="AI48" i="5"/>
  <c r="AD48" i="5"/>
  <c r="S48" i="5"/>
  <c r="N48" i="5"/>
  <c r="DS95" i="9"/>
  <c r="AD119" i="5"/>
  <c r="AI119" i="5"/>
  <c r="N119" i="5"/>
  <c r="S119" i="5"/>
  <c r="DS15" i="9"/>
  <c r="AD39" i="5"/>
  <c r="N39" i="5"/>
  <c r="AI39" i="5"/>
  <c r="S39" i="5"/>
  <c r="DS56" i="9"/>
  <c r="AI80" i="5"/>
  <c r="AD80" i="5"/>
  <c r="N80" i="5"/>
  <c r="S80" i="5"/>
  <c r="DS46" i="9"/>
  <c r="AI70" i="5"/>
  <c r="AD70" i="5"/>
  <c r="S70" i="5"/>
  <c r="N70" i="5"/>
  <c r="DS33" i="9"/>
  <c r="AI57" i="5"/>
  <c r="AD57" i="5"/>
  <c r="S57" i="5"/>
  <c r="N57" i="5"/>
  <c r="DS73" i="9"/>
  <c r="AI97" i="5"/>
  <c r="AD97" i="5"/>
  <c r="S97" i="5"/>
  <c r="N97" i="5"/>
  <c r="DS29" i="9"/>
  <c r="AI53" i="5"/>
  <c r="S53" i="5"/>
  <c r="AD53" i="5"/>
  <c r="N53" i="5"/>
  <c r="DS32" i="9"/>
  <c r="AI56" i="5"/>
  <c r="AD56" i="5"/>
  <c r="S56" i="5"/>
  <c r="N56" i="5"/>
  <c r="DS90" i="9"/>
  <c r="AI114" i="5"/>
  <c r="AD114" i="5"/>
  <c r="S114" i="5"/>
  <c r="N114" i="5"/>
  <c r="DS62" i="9"/>
  <c r="AI86" i="5"/>
  <c r="S86" i="5"/>
  <c r="AD86" i="5"/>
  <c r="N86" i="5"/>
  <c r="BR148" i="9"/>
  <c r="DS38" i="9"/>
  <c r="AI62" i="5"/>
  <c r="AD62" i="5"/>
  <c r="S62" i="5"/>
  <c r="N62" i="5"/>
  <c r="BR144" i="9"/>
  <c r="BR15" i="9"/>
  <c r="DS79" i="9"/>
  <c r="AI103" i="5"/>
  <c r="N103" i="5"/>
  <c r="S103" i="5"/>
  <c r="AD103" i="5"/>
  <c r="DS47" i="9"/>
  <c r="AD71" i="5"/>
  <c r="S71" i="5"/>
  <c r="AI71" i="5"/>
  <c r="N71" i="5"/>
  <c r="DS93" i="9"/>
  <c r="AI117" i="5"/>
  <c r="AD117" i="5"/>
  <c r="S117" i="5"/>
  <c r="N117" i="5"/>
  <c r="DS98" i="9"/>
  <c r="AD122" i="5"/>
  <c r="AI122" i="5"/>
  <c r="N122" i="5"/>
  <c r="S122" i="5"/>
  <c r="DS18" i="9"/>
  <c r="AD42" i="5"/>
  <c r="N42" i="5"/>
  <c r="AI42" i="5"/>
  <c r="S42" i="5"/>
  <c r="DS54" i="9"/>
  <c r="AI78" i="5"/>
  <c r="AD78" i="5"/>
  <c r="N78" i="5"/>
  <c r="S78" i="5"/>
  <c r="DS68" i="9"/>
  <c r="N92" i="5"/>
  <c r="S92" i="5"/>
  <c r="AI92" i="5"/>
  <c r="AD92" i="5"/>
  <c r="DS94" i="9"/>
  <c r="N118" i="5"/>
  <c r="AI118" i="5"/>
  <c r="AD118" i="5"/>
  <c r="S118" i="5"/>
  <c r="DS76" i="9"/>
  <c r="AI100" i="5"/>
  <c r="AD100" i="5"/>
  <c r="N100" i="5"/>
  <c r="S100" i="5"/>
  <c r="BR170" i="9"/>
  <c r="DS52" i="9"/>
  <c r="AI76" i="5"/>
  <c r="N76" i="5"/>
  <c r="S76" i="5"/>
  <c r="AD76" i="5"/>
  <c r="DS37" i="9"/>
  <c r="S61" i="5"/>
  <c r="AI61" i="5"/>
  <c r="AD61" i="5"/>
  <c r="N61" i="5"/>
  <c r="DS57" i="9"/>
  <c r="AI81" i="5"/>
  <c r="S81" i="5"/>
  <c r="AD81" i="5"/>
  <c r="N81" i="5"/>
  <c r="DS61" i="9"/>
  <c r="AI85" i="5"/>
  <c r="N85" i="5"/>
  <c r="AD85" i="5"/>
  <c r="S85" i="5"/>
  <c r="DS58" i="9"/>
  <c r="AD82" i="5"/>
  <c r="S82" i="5"/>
  <c r="AI82" i="5"/>
  <c r="N82" i="5"/>
  <c r="DS8" i="9"/>
  <c r="AI32" i="5"/>
  <c r="AD32" i="5"/>
  <c r="S32" i="5"/>
  <c r="N32" i="5"/>
  <c r="BR16" i="9"/>
  <c r="DS87" i="9"/>
  <c r="AI111" i="5"/>
  <c r="AD111" i="5"/>
  <c r="N111" i="5"/>
  <c r="S111" i="5"/>
  <c r="DS42" i="9"/>
  <c r="AI66" i="5"/>
  <c r="AD66" i="5"/>
  <c r="S66" i="5"/>
  <c r="N66" i="5"/>
  <c r="BR189" i="9"/>
  <c r="BT189" i="9" s="1"/>
  <c r="BR110" i="9"/>
  <c r="DS23" i="9"/>
  <c r="AI47" i="5"/>
  <c r="AD47" i="5"/>
  <c r="N47" i="5"/>
  <c r="S47" i="5"/>
  <c r="DS34" i="9"/>
  <c r="AI58" i="5"/>
  <c r="AD58" i="5"/>
  <c r="S58" i="5"/>
  <c r="N58" i="5"/>
  <c r="DS80" i="9"/>
  <c r="AD104" i="5"/>
  <c r="AI104" i="5"/>
  <c r="S104" i="5"/>
  <c r="N104" i="5"/>
  <c r="DS100" i="9"/>
  <c r="AI124" i="5"/>
  <c r="AD124" i="5"/>
  <c r="S124" i="5"/>
  <c r="N124" i="5"/>
  <c r="BR47" i="9"/>
  <c r="X27" i="5"/>
  <c r="AC27" i="5"/>
  <c r="M27" i="5"/>
  <c r="DS77" i="9"/>
  <c r="N101" i="5"/>
  <c r="AI101" i="5"/>
  <c r="AD101" i="5"/>
  <c r="S101" i="5"/>
  <c r="DS70" i="9"/>
  <c r="AI94" i="5"/>
  <c r="AD94" i="5"/>
  <c r="S94" i="5"/>
  <c r="N94" i="5"/>
  <c r="DS41" i="9"/>
  <c r="AI65" i="5"/>
  <c r="AD65" i="5"/>
  <c r="S65" i="5"/>
  <c r="N65" i="5"/>
  <c r="DS2" i="9"/>
  <c r="AD26" i="5"/>
  <c r="AI26" i="5"/>
  <c r="S26" i="5"/>
  <c r="N26" i="5"/>
  <c r="X28" i="5"/>
  <c r="AC28" i="5"/>
  <c r="M28" i="5"/>
  <c r="DS91" i="9"/>
  <c r="AD115" i="5"/>
  <c r="AI115" i="5"/>
  <c r="N115" i="5"/>
  <c r="S115" i="5"/>
  <c r="DS63" i="9"/>
  <c r="AI87" i="5"/>
  <c r="AD87" i="5"/>
  <c r="S87" i="5"/>
  <c r="N87" i="5"/>
  <c r="DS11" i="9"/>
  <c r="AI35" i="5"/>
  <c r="S35" i="5"/>
  <c r="N35" i="5"/>
  <c r="AD35" i="5"/>
  <c r="DS97" i="9"/>
  <c r="AD121" i="5"/>
  <c r="AI121" i="5"/>
  <c r="N121" i="5"/>
  <c r="S121" i="5"/>
  <c r="DS81" i="9"/>
  <c r="AI105" i="5"/>
  <c r="S105" i="5"/>
  <c r="AD105" i="5"/>
  <c r="N105" i="5"/>
  <c r="DS99" i="9"/>
  <c r="S123" i="5"/>
  <c r="AD123" i="5"/>
  <c r="AI123" i="5"/>
  <c r="N123" i="5"/>
  <c r="DS21" i="9"/>
  <c r="AI45" i="5"/>
  <c r="AD45" i="5"/>
  <c r="N45" i="5"/>
  <c r="S45" i="5"/>
  <c r="X25" i="5"/>
  <c r="AC25" i="5"/>
  <c r="M25" i="5"/>
  <c r="DS51" i="9"/>
  <c r="AI75" i="5"/>
  <c r="S75" i="5"/>
  <c r="N75" i="5"/>
  <c r="AD75" i="5"/>
  <c r="DS39" i="9"/>
  <c r="AI63" i="5"/>
  <c r="S63" i="5"/>
  <c r="AD63" i="5"/>
  <c r="N63" i="5"/>
  <c r="BR157" i="9"/>
  <c r="DS83" i="9"/>
  <c r="S107" i="5"/>
  <c r="N107" i="5"/>
  <c r="AD107" i="5"/>
  <c r="AI107" i="5"/>
  <c r="DS13" i="9"/>
  <c r="AI37" i="5"/>
  <c r="AD37" i="5"/>
  <c r="N37" i="5"/>
  <c r="S37" i="5"/>
  <c r="DS78" i="9"/>
  <c r="AI102" i="5"/>
  <c r="AD102" i="5"/>
  <c r="S102" i="5"/>
  <c r="N102" i="5"/>
  <c r="DS6" i="9"/>
  <c r="AD30" i="5"/>
  <c r="S30" i="5"/>
  <c r="N30" i="5"/>
  <c r="AI30" i="5"/>
  <c r="DS17" i="9"/>
  <c r="AI41" i="5"/>
  <c r="S41" i="5"/>
  <c r="AD41" i="5"/>
  <c r="N41" i="5"/>
  <c r="BR147" i="9"/>
  <c r="DS7" i="9"/>
  <c r="AI31" i="5"/>
  <c r="AD31" i="5"/>
  <c r="S31" i="5"/>
  <c r="N31" i="5"/>
  <c r="DS35" i="9"/>
  <c r="AI59" i="5"/>
  <c r="AD59" i="5"/>
  <c r="S59" i="5"/>
  <c r="N59" i="5"/>
  <c r="BR176" i="9"/>
  <c r="DS71" i="9"/>
  <c r="AD95" i="5"/>
  <c r="AI95" i="5"/>
  <c r="S95" i="5"/>
  <c r="N95" i="5"/>
  <c r="DS49" i="9"/>
  <c r="AI73" i="5"/>
  <c r="AD73" i="5"/>
  <c r="S73" i="5"/>
  <c r="N73" i="5"/>
  <c r="DS22" i="9"/>
  <c r="AI46" i="5"/>
  <c r="N46" i="5"/>
  <c r="AD46" i="5"/>
  <c r="S46" i="5"/>
  <c r="DS44" i="9"/>
  <c r="AI68" i="5"/>
  <c r="S68" i="5"/>
  <c r="AD68" i="5"/>
  <c r="N68" i="5"/>
  <c r="DS27" i="9"/>
  <c r="AI51" i="5"/>
  <c r="S51" i="5"/>
  <c r="AD51" i="5"/>
  <c r="N51" i="5"/>
  <c r="DS25" i="9"/>
  <c r="AD49" i="5"/>
  <c r="AI49" i="5"/>
  <c r="N49" i="5"/>
  <c r="S49" i="5"/>
  <c r="DS92" i="9"/>
  <c r="S116" i="5"/>
  <c r="AI116" i="5"/>
  <c r="N116" i="5"/>
  <c r="AD116" i="5"/>
  <c r="DS45" i="9"/>
  <c r="AI69" i="5"/>
  <c r="AD69" i="5"/>
  <c r="N69" i="5"/>
  <c r="S69" i="5"/>
  <c r="DS36" i="9"/>
  <c r="AD60" i="5"/>
  <c r="S60" i="5"/>
  <c r="N60" i="5"/>
  <c r="AI60" i="5"/>
  <c r="BR122" i="9"/>
  <c r="DS66" i="9"/>
  <c r="AI90" i="5"/>
  <c r="AD90" i="5"/>
  <c r="S90" i="5"/>
  <c r="N90" i="5"/>
  <c r="DS48" i="9"/>
  <c r="AD72" i="5"/>
  <c r="AI72" i="5"/>
  <c r="N72" i="5"/>
  <c r="S72" i="5"/>
  <c r="DS55" i="9"/>
  <c r="AI79" i="5"/>
  <c r="S79" i="5"/>
  <c r="AD79" i="5"/>
  <c r="N79" i="5"/>
  <c r="DS64" i="9"/>
  <c r="AI88" i="5"/>
  <c r="N88" i="5"/>
  <c r="S88" i="5"/>
  <c r="AD88" i="5"/>
  <c r="DS31" i="9"/>
  <c r="AI55" i="5"/>
  <c r="AD55" i="5"/>
  <c r="S55" i="5"/>
  <c r="N55" i="5"/>
  <c r="DS43" i="9"/>
  <c r="AI67" i="5"/>
  <c r="S67" i="5"/>
  <c r="AD67" i="5"/>
  <c r="N67" i="5"/>
  <c r="DS60" i="9"/>
  <c r="AI84" i="5"/>
  <c r="N84" i="5"/>
  <c r="S84" i="5"/>
  <c r="AD84" i="5"/>
  <c r="DS65" i="9"/>
  <c r="AI89" i="5"/>
  <c r="AD89" i="5"/>
  <c r="N89" i="5"/>
  <c r="S89" i="5"/>
  <c r="DS9" i="9"/>
  <c r="AI33" i="5"/>
  <c r="AD33" i="5"/>
  <c r="S33" i="5"/>
  <c r="N33" i="5"/>
  <c r="BR92" i="9"/>
  <c r="BY92" i="9" s="1"/>
  <c r="Q116" i="5" s="1"/>
  <c r="DS72" i="9"/>
  <c r="AI96" i="5"/>
  <c r="S96" i="5"/>
  <c r="N96" i="5"/>
  <c r="AD96" i="5"/>
  <c r="BR123" i="9"/>
  <c r="DS28" i="9"/>
  <c r="AI52" i="5"/>
  <c r="S52" i="5"/>
  <c r="N52" i="5"/>
  <c r="AD52" i="5"/>
  <c r="DS20" i="9"/>
  <c r="AI44" i="5"/>
  <c r="AD44" i="5"/>
  <c r="S44" i="5"/>
  <c r="N44" i="5"/>
  <c r="DS74" i="9"/>
  <c r="AD98" i="5"/>
  <c r="AI98" i="5"/>
  <c r="N98" i="5"/>
  <c r="S98" i="5"/>
  <c r="DS53" i="9"/>
  <c r="AI77" i="5"/>
  <c r="AD77" i="5"/>
  <c r="N77" i="5"/>
  <c r="S77" i="5"/>
  <c r="BR139" i="9"/>
  <c r="BR124" i="9"/>
  <c r="DS75" i="9"/>
  <c r="AI99" i="5"/>
  <c r="S99" i="5"/>
  <c r="AD99" i="5"/>
  <c r="N99" i="5"/>
  <c r="DS30" i="9"/>
  <c r="N54" i="5"/>
  <c r="AI54" i="5"/>
  <c r="AD54" i="5"/>
  <c r="S54" i="5"/>
  <c r="DS67" i="9"/>
  <c r="AI91" i="5"/>
  <c r="AD91" i="5"/>
  <c r="N91" i="5"/>
  <c r="S91" i="5"/>
  <c r="DS82" i="9"/>
  <c r="AD106" i="5"/>
  <c r="AI106" i="5"/>
  <c r="N106" i="5"/>
  <c r="S106" i="5"/>
  <c r="DS84" i="9"/>
  <c r="AI108" i="5"/>
  <c r="AD108" i="5"/>
  <c r="S108" i="5"/>
  <c r="N108" i="5"/>
  <c r="DS50" i="9"/>
  <c r="S74" i="5"/>
  <c r="AD74" i="5"/>
  <c r="AI74" i="5"/>
  <c r="N74" i="5"/>
  <c r="DS26" i="9"/>
  <c r="AD50" i="5"/>
  <c r="AI50" i="5"/>
  <c r="S50" i="5"/>
  <c r="N50" i="5"/>
  <c r="DS69" i="9"/>
  <c r="AI93" i="5"/>
  <c r="AD93" i="5"/>
  <c r="N93" i="5"/>
  <c r="S93" i="5"/>
  <c r="BR57" i="9"/>
  <c r="BR59" i="9"/>
  <c r="DS96" i="9"/>
  <c r="AI120" i="5"/>
  <c r="S120" i="5"/>
  <c r="AD120" i="5"/>
  <c r="N120" i="5"/>
  <c r="DS89" i="9"/>
  <c r="AD113" i="5"/>
  <c r="AI113" i="5"/>
  <c r="N113" i="5"/>
  <c r="S113" i="5"/>
  <c r="DS85" i="9"/>
  <c r="AI109" i="5"/>
  <c r="AD109" i="5"/>
  <c r="N109" i="5"/>
  <c r="S109" i="5"/>
  <c r="DS86" i="9"/>
  <c r="AI110" i="5"/>
  <c r="N110" i="5"/>
  <c r="AD110" i="5"/>
  <c r="S110" i="5"/>
  <c r="BR128" i="9"/>
  <c r="DS19" i="9"/>
  <c r="AI43" i="5"/>
  <c r="S43" i="5"/>
  <c r="N43" i="5"/>
  <c r="AD43" i="5"/>
  <c r="DS5" i="9"/>
  <c r="AI29" i="5"/>
  <c r="N29" i="5"/>
  <c r="AD29" i="5"/>
  <c r="S29" i="5"/>
  <c r="DS12" i="9"/>
  <c r="AI36" i="5"/>
  <c r="N36" i="5"/>
  <c r="S36" i="5"/>
  <c r="AD36" i="5"/>
  <c r="DS14" i="9"/>
  <c r="AI38" i="5"/>
  <c r="AD38" i="5"/>
  <c r="N38" i="5"/>
  <c r="S38" i="5"/>
  <c r="BR182" i="9"/>
  <c r="BY182" i="9" s="1"/>
  <c r="BR154" i="9"/>
  <c r="CE154" i="9" s="1"/>
  <c r="CG154" i="9" s="1"/>
  <c r="BR140" i="9"/>
  <c r="BR84" i="9"/>
  <c r="BR25" i="9"/>
  <c r="BT25" i="9" s="1"/>
  <c r="BR61" i="9"/>
  <c r="BR196" i="9"/>
  <c r="BR42" i="9"/>
  <c r="BR24" i="9"/>
  <c r="CA24" i="9" s="1"/>
  <c r="BR113" i="9"/>
  <c r="CA113" i="9" s="1"/>
  <c r="DD113" i="9" s="1"/>
  <c r="DV113" i="9" s="1"/>
  <c r="BR151" i="9"/>
  <c r="BR114" i="9"/>
  <c r="BR45" i="9"/>
  <c r="BY45" i="9" s="1"/>
  <c r="Q69" i="5" s="1"/>
  <c r="BR165" i="9"/>
  <c r="BR98" i="9"/>
  <c r="BZ98" i="9" s="1"/>
  <c r="BR33" i="9"/>
  <c r="BR30" i="9"/>
  <c r="CA30" i="9" s="1"/>
  <c r="BR27" i="9"/>
  <c r="BZ27" i="9" s="1"/>
  <c r="BR127" i="9"/>
  <c r="BR39" i="9"/>
  <c r="BR141" i="9"/>
  <c r="CA141" i="9" s="1"/>
  <c r="DD141" i="9" s="1"/>
  <c r="DV141" i="9" s="1"/>
  <c r="BR78" i="9"/>
  <c r="BR107" i="9"/>
  <c r="BR62" i="9"/>
  <c r="CA62" i="9" s="1"/>
  <c r="BR174" i="9"/>
  <c r="CA174" i="9" s="1"/>
  <c r="DD174" i="9" s="1"/>
  <c r="DV174" i="9" s="1"/>
  <c r="BR164" i="9"/>
  <c r="BT164" i="9" s="1"/>
  <c r="BR28" i="9"/>
  <c r="BR131" i="9"/>
  <c r="BR116" i="9"/>
  <c r="CE116" i="9" s="1"/>
  <c r="CG116" i="9" s="1"/>
  <c r="BR63" i="9"/>
  <c r="BR130" i="9"/>
  <c r="BR23" i="9"/>
  <c r="BR79" i="9"/>
  <c r="BY79" i="9" s="1"/>
  <c r="Q103" i="5" s="1"/>
  <c r="BR71" i="9"/>
  <c r="CA71" i="9" s="1"/>
  <c r="BR54" i="9"/>
  <c r="BR195" i="9"/>
  <c r="BR55" i="9"/>
  <c r="CA55" i="9" s="1"/>
  <c r="BR171" i="9"/>
  <c r="BR146" i="9"/>
  <c r="BR115" i="9"/>
  <c r="BT115" i="9" s="1"/>
  <c r="BR108" i="9"/>
  <c r="CA108" i="9" s="1"/>
  <c r="DD108" i="9" s="1"/>
  <c r="DV108" i="9" s="1"/>
  <c r="BR99" i="9"/>
  <c r="BZ99" i="9" s="1"/>
  <c r="BR37" i="9"/>
  <c r="BR31" i="9"/>
  <c r="BR119" i="9"/>
  <c r="BT119" i="9" s="1"/>
  <c r="BR142" i="9"/>
  <c r="BR86" i="9"/>
  <c r="BR9" i="9"/>
  <c r="BR34" i="9"/>
  <c r="BZ34" i="9" s="1"/>
  <c r="BR158" i="9"/>
  <c r="BY158" i="9" s="1"/>
  <c r="BR111" i="9"/>
  <c r="BR166" i="9"/>
  <c r="BZ166" i="9" s="1"/>
  <c r="BR97" i="9"/>
  <c r="CA97" i="9" s="1"/>
  <c r="BR94" i="9"/>
  <c r="BR121" i="9"/>
  <c r="CA121" i="9" s="1"/>
  <c r="DD121" i="9" s="1"/>
  <c r="DV121" i="9" s="1"/>
  <c r="BR125" i="9"/>
  <c r="BO2" i="9"/>
  <c r="CA134" i="9"/>
  <c r="DD134" i="9" s="1"/>
  <c r="DV134" i="9" s="1"/>
  <c r="BZ134" i="9"/>
  <c r="BY134" i="9"/>
  <c r="BT134" i="9"/>
  <c r="CE134" i="9"/>
  <c r="CG134" i="9" s="1"/>
  <c r="CA166" i="9"/>
  <c r="DD166" i="9" s="1"/>
  <c r="DV166" i="9" s="1"/>
  <c r="BY62" i="9"/>
  <c r="Q86" i="5" s="1"/>
  <c r="BZ62" i="9"/>
  <c r="BT62" i="9"/>
  <c r="CE189" i="9"/>
  <c r="CG189" i="9" s="1"/>
  <c r="BW113" i="9"/>
  <c r="BV113" i="9"/>
  <c r="BX113" i="9" s="1"/>
  <c r="CI113" i="9" s="1"/>
  <c r="CP113" i="9"/>
  <c r="CQ113" i="9" s="1"/>
  <c r="BO113" i="9"/>
  <c r="CA47" i="9"/>
  <c r="BY47" i="9"/>
  <c r="Q71" i="5" s="1"/>
  <c r="CE47" i="9"/>
  <c r="CG47" i="9" s="1"/>
  <c r="BZ47" i="9"/>
  <c r="BT47" i="9"/>
  <c r="BW177" i="9"/>
  <c r="BV177" i="9"/>
  <c r="BX177" i="9" s="1"/>
  <c r="CI177" i="9" s="1"/>
  <c r="CP177" i="9"/>
  <c r="CQ177" i="9" s="1"/>
  <c r="BO177" i="9"/>
  <c r="BR87" i="9"/>
  <c r="BW6" i="9"/>
  <c r="BV6" i="9"/>
  <c r="BX6" i="9" s="1"/>
  <c r="CI6" i="9" s="1"/>
  <c r="P30" i="5" s="1"/>
  <c r="BO6" i="9"/>
  <c r="CP6" i="9"/>
  <c r="CQ6" i="9" s="1"/>
  <c r="BW107" i="9"/>
  <c r="BV107" i="9"/>
  <c r="BX107" i="9" s="1"/>
  <c r="CI107" i="9" s="1"/>
  <c r="CP107" i="9"/>
  <c r="CQ107" i="9" s="1"/>
  <c r="BO107" i="9"/>
  <c r="BV62" i="9"/>
  <c r="BX62" i="9" s="1"/>
  <c r="CI62" i="9" s="1"/>
  <c r="P86" i="5" s="1"/>
  <c r="BW62" i="9"/>
  <c r="CP62" i="9"/>
  <c r="CQ62" i="9" s="1"/>
  <c r="BO62" i="9"/>
  <c r="BW103" i="9"/>
  <c r="BV103" i="9"/>
  <c r="BX103" i="9" s="1"/>
  <c r="CI103" i="9" s="1"/>
  <c r="CP103" i="9"/>
  <c r="CQ103" i="9" s="1"/>
  <c r="BO103" i="9"/>
  <c r="BW199" i="9"/>
  <c r="BV199" i="9"/>
  <c r="BX199" i="9" s="1"/>
  <c r="CI199" i="9" s="1"/>
  <c r="CP199" i="9"/>
  <c r="CQ199" i="9" s="1"/>
  <c r="BO199" i="9"/>
  <c r="BW17" i="9"/>
  <c r="BV17" i="9"/>
  <c r="BX17" i="9" s="1"/>
  <c r="CI17" i="9" s="1"/>
  <c r="P41" i="5" s="1"/>
  <c r="CP17" i="9"/>
  <c r="CQ17" i="9" s="1"/>
  <c r="BO17" i="9"/>
  <c r="BW147" i="9"/>
  <c r="BV147" i="9"/>
  <c r="BX147" i="9" s="1"/>
  <c r="CI147" i="9" s="1"/>
  <c r="CP147" i="9"/>
  <c r="CQ147" i="9" s="1"/>
  <c r="BO147" i="9"/>
  <c r="BW101" i="9"/>
  <c r="BV101" i="9"/>
  <c r="BX101" i="9" s="1"/>
  <c r="CI101" i="9" s="1"/>
  <c r="CP101" i="9"/>
  <c r="CQ101" i="9" s="1"/>
  <c r="BO101" i="9"/>
  <c r="BW189" i="9"/>
  <c r="BV189" i="9"/>
  <c r="BX189" i="9" s="1"/>
  <c r="CI189" i="9" s="1"/>
  <c r="CP189" i="9"/>
  <c r="CQ189" i="9" s="1"/>
  <c r="BO189" i="9"/>
  <c r="BW148" i="9"/>
  <c r="BV148" i="9"/>
  <c r="BX148" i="9" s="1"/>
  <c r="CI148" i="9" s="1"/>
  <c r="CP148" i="9"/>
  <c r="CQ148" i="9" s="1"/>
  <c r="BO148" i="9"/>
  <c r="BW85" i="9"/>
  <c r="BV85" i="9"/>
  <c r="BX85" i="9" s="1"/>
  <c r="CI85" i="9" s="1"/>
  <c r="P109" i="5" s="1"/>
  <c r="CP85" i="9"/>
  <c r="CQ85" i="9" s="1"/>
  <c r="BO85" i="9"/>
  <c r="BW160" i="9"/>
  <c r="BV160" i="9"/>
  <c r="BX160" i="9" s="1"/>
  <c r="CI160" i="9" s="1"/>
  <c r="CP160" i="9"/>
  <c r="CQ160" i="9" s="1"/>
  <c r="BO160" i="9"/>
  <c r="BW161" i="9"/>
  <c r="BV161" i="9"/>
  <c r="BX161" i="9" s="1"/>
  <c r="CI161" i="9" s="1"/>
  <c r="CP161" i="9"/>
  <c r="CQ161" i="9" s="1"/>
  <c r="BO161" i="9"/>
  <c r="BW114" i="9"/>
  <c r="BV114" i="9"/>
  <c r="BX114" i="9" s="1"/>
  <c r="CI114" i="9" s="1"/>
  <c r="CP114" i="9"/>
  <c r="CQ114" i="9" s="1"/>
  <c r="BO114" i="9"/>
  <c r="BW15" i="9"/>
  <c r="BV15" i="9"/>
  <c r="BX15" i="9" s="1"/>
  <c r="CI15" i="9" s="1"/>
  <c r="P39" i="5" s="1"/>
  <c r="CP15" i="9"/>
  <c r="CQ15" i="9" s="1"/>
  <c r="BO15" i="9"/>
  <c r="BW183" i="9"/>
  <c r="BV183" i="9"/>
  <c r="BX183" i="9" s="1"/>
  <c r="CI183" i="9" s="1"/>
  <c r="CP183" i="9"/>
  <c r="CQ183" i="9" s="1"/>
  <c r="BO183" i="9"/>
  <c r="BR46" i="9"/>
  <c r="DF26" i="2"/>
  <c r="DE27" i="2"/>
  <c r="DG26" i="2"/>
  <c r="BW80" i="9"/>
  <c r="BV80" i="9"/>
  <c r="BX80" i="9" s="1"/>
  <c r="CI80" i="9" s="1"/>
  <c r="P104" i="5" s="1"/>
  <c r="CP80" i="9"/>
  <c r="CQ80" i="9" s="1"/>
  <c r="BO80" i="9"/>
  <c r="BW100" i="9"/>
  <c r="BV100" i="9"/>
  <c r="BX100" i="9" s="1"/>
  <c r="CI100" i="9" s="1"/>
  <c r="P124" i="5" s="1"/>
  <c r="CP100" i="9"/>
  <c r="CQ100" i="9" s="1"/>
  <c r="BO100" i="9"/>
  <c r="BW47" i="9"/>
  <c r="BV47" i="9"/>
  <c r="BX47" i="9" s="1"/>
  <c r="CI47" i="9" s="1"/>
  <c r="P71" i="5" s="1"/>
  <c r="CP47" i="9"/>
  <c r="CQ47" i="9" s="1"/>
  <c r="BO47" i="9"/>
  <c r="BW19" i="9"/>
  <c r="BV19" i="9"/>
  <c r="BX19" i="9" s="1"/>
  <c r="CI19" i="9" s="1"/>
  <c r="P43" i="5" s="1"/>
  <c r="CP19" i="9"/>
  <c r="CQ19" i="9" s="1"/>
  <c r="BO19" i="9"/>
  <c r="BR155" i="9"/>
  <c r="BR36" i="9"/>
  <c r="BR145" i="9"/>
  <c r="BR159" i="9"/>
  <c r="BR102" i="9"/>
  <c r="BR11" i="9"/>
  <c r="BV30" i="9"/>
  <c r="BX30" i="9" s="1"/>
  <c r="CI30" i="9" s="1"/>
  <c r="P54" i="5" s="1"/>
  <c r="BW30" i="9"/>
  <c r="CP30" i="9"/>
  <c r="CQ30" i="9" s="1"/>
  <c r="BO30" i="9"/>
  <c r="BR169" i="9"/>
  <c r="BR181" i="9"/>
  <c r="BR81" i="9"/>
  <c r="BR198" i="9"/>
  <c r="BV126" i="9"/>
  <c r="BX126" i="9" s="1"/>
  <c r="CI126" i="9" s="1"/>
  <c r="BW126" i="9"/>
  <c r="CP126" i="9"/>
  <c r="CQ126" i="9" s="1"/>
  <c r="BO126" i="9"/>
  <c r="BW64" i="9"/>
  <c r="BV64" i="9"/>
  <c r="BX64" i="9" s="1"/>
  <c r="CI64" i="9" s="1"/>
  <c r="P88" i="5" s="1"/>
  <c r="CP64" i="9"/>
  <c r="CQ64" i="9" s="1"/>
  <c r="BO64" i="9"/>
  <c r="BQ4" i="9"/>
  <c r="BR4" i="9" s="1"/>
  <c r="BS4" i="9"/>
  <c r="CF4" i="9" s="1"/>
  <c r="CA106" i="9"/>
  <c r="DD106" i="9" s="1"/>
  <c r="DV106" i="9" s="1"/>
  <c r="CE106" i="9"/>
  <c r="CG106" i="9" s="1"/>
  <c r="BZ106" i="9"/>
  <c r="BT106" i="9"/>
  <c r="BY106" i="9"/>
  <c r="CA101" i="9"/>
  <c r="DD101" i="9" s="1"/>
  <c r="DV101" i="9" s="1"/>
  <c r="BY101" i="9"/>
  <c r="CE101" i="9"/>
  <c r="CG101" i="9" s="1"/>
  <c r="BZ101" i="9"/>
  <c r="BT101" i="9"/>
  <c r="CA85" i="9"/>
  <c r="BY85" i="9"/>
  <c r="Q109" i="5" s="1"/>
  <c r="BT85" i="9"/>
  <c r="CE85" i="9"/>
  <c r="CG85" i="9" s="1"/>
  <c r="BZ85" i="9"/>
  <c r="BV110" i="9"/>
  <c r="BX110" i="9" s="1"/>
  <c r="CI110" i="9" s="1"/>
  <c r="BW110" i="9"/>
  <c r="CP110" i="9"/>
  <c r="CQ110" i="9" s="1"/>
  <c r="BO110" i="9"/>
  <c r="BW178" i="9"/>
  <c r="BV178" i="9"/>
  <c r="BX178" i="9" s="1"/>
  <c r="CI178" i="9" s="1"/>
  <c r="CP178" i="9"/>
  <c r="CQ178" i="9" s="1"/>
  <c r="BO178" i="9"/>
  <c r="BV22" i="9"/>
  <c r="BX22" i="9" s="1"/>
  <c r="CI22" i="9" s="1"/>
  <c r="P46" i="5" s="1"/>
  <c r="BW22" i="9"/>
  <c r="CP22" i="9"/>
  <c r="CQ22" i="9" s="1"/>
  <c r="BO22" i="9"/>
  <c r="BW163" i="9"/>
  <c r="BV163" i="9"/>
  <c r="BX163" i="9" s="1"/>
  <c r="CI163" i="9" s="1"/>
  <c r="CP163" i="9"/>
  <c r="CQ163" i="9" s="1"/>
  <c r="BO163" i="9"/>
  <c r="BW127" i="9"/>
  <c r="BV127" i="9"/>
  <c r="BX127" i="9" s="1"/>
  <c r="CI127" i="9" s="1"/>
  <c r="CP127" i="9"/>
  <c r="CQ127" i="9" s="1"/>
  <c r="BO127" i="9"/>
  <c r="BW29" i="9"/>
  <c r="BV29" i="9"/>
  <c r="BX29" i="9" s="1"/>
  <c r="CI29" i="9" s="1"/>
  <c r="P53" i="5" s="1"/>
  <c r="CP29" i="9"/>
  <c r="CQ29" i="9" s="1"/>
  <c r="BO29" i="9"/>
  <c r="CA167" i="9"/>
  <c r="DD167" i="9" s="1"/>
  <c r="DV167" i="9" s="1"/>
  <c r="BZ167" i="9"/>
  <c r="BT167" i="9"/>
  <c r="BY167" i="9"/>
  <c r="CE167" i="9"/>
  <c r="CG167" i="9" s="1"/>
  <c r="AR28" i="2"/>
  <c r="AS28" i="2"/>
  <c r="BR10" i="9"/>
  <c r="CA96" i="9"/>
  <c r="BY96" i="9"/>
  <c r="Q120" i="5" s="1"/>
  <c r="BZ96" i="9"/>
  <c r="BT96" i="9"/>
  <c r="CE96" i="9"/>
  <c r="CG96" i="9" s="1"/>
  <c r="BR179" i="9"/>
  <c r="BW137" i="9"/>
  <c r="BV137" i="9"/>
  <c r="BX137" i="9" s="1"/>
  <c r="CI137" i="9" s="1"/>
  <c r="CP137" i="9"/>
  <c r="CQ137" i="9" s="1"/>
  <c r="BO137" i="9"/>
  <c r="BV134" i="9"/>
  <c r="BX134" i="9" s="1"/>
  <c r="CI134" i="9" s="1"/>
  <c r="BW134" i="9"/>
  <c r="CP134" i="9"/>
  <c r="CQ134" i="9" s="1"/>
  <c r="BO134" i="9"/>
  <c r="BW10" i="9"/>
  <c r="BV10" i="9"/>
  <c r="BX10" i="9" s="1"/>
  <c r="CI10" i="9" s="1"/>
  <c r="P34" i="5" s="1"/>
  <c r="BO10" i="9"/>
  <c r="CP10" i="9"/>
  <c r="CQ10" i="9" s="1"/>
  <c r="BW21" i="9"/>
  <c r="BV21" i="9"/>
  <c r="BX21" i="9" s="1"/>
  <c r="CI21" i="9" s="1"/>
  <c r="P45" i="5" s="1"/>
  <c r="CP21" i="9"/>
  <c r="CQ21" i="9" s="1"/>
  <c r="BO21" i="9"/>
  <c r="BW119" i="9"/>
  <c r="BV119" i="9"/>
  <c r="BX119" i="9" s="1"/>
  <c r="CI119" i="9" s="1"/>
  <c r="CP119" i="9"/>
  <c r="CQ119" i="9" s="1"/>
  <c r="BO119" i="9"/>
  <c r="BW89" i="9"/>
  <c r="BV89" i="9"/>
  <c r="BX89" i="9" s="1"/>
  <c r="CI89" i="9" s="1"/>
  <c r="P113" i="5" s="1"/>
  <c r="CP89" i="9"/>
  <c r="CQ89" i="9" s="1"/>
  <c r="BO89" i="9"/>
  <c r="CA142" i="9"/>
  <c r="DD142" i="9" s="1"/>
  <c r="DV142" i="9" s="1"/>
  <c r="BZ142" i="9"/>
  <c r="BY142" i="9"/>
  <c r="BT142" i="9"/>
  <c r="CE142" i="9"/>
  <c r="CG142" i="9" s="1"/>
  <c r="AE29" i="2"/>
  <c r="AD29" i="2"/>
  <c r="CA184" i="9"/>
  <c r="DD184" i="9" s="1"/>
  <c r="DV184" i="9" s="1"/>
  <c r="BZ184" i="9"/>
  <c r="BT184" i="9"/>
  <c r="BY184" i="9"/>
  <c r="CE184" i="9"/>
  <c r="CG184" i="9" s="1"/>
  <c r="CA176" i="9"/>
  <c r="DD176" i="9" s="1"/>
  <c r="DV176" i="9" s="1"/>
  <c r="BZ176" i="9"/>
  <c r="BT176" i="9"/>
  <c r="BY176" i="9"/>
  <c r="CE176" i="9"/>
  <c r="CG176" i="9" s="1"/>
  <c r="BY34" i="9"/>
  <c r="Q58" i="5" s="1"/>
  <c r="BW155" i="9"/>
  <c r="BV155" i="9"/>
  <c r="BX155" i="9" s="1"/>
  <c r="CI155" i="9" s="1"/>
  <c r="CP155" i="9"/>
  <c r="CQ155" i="9" s="1"/>
  <c r="BO155" i="9"/>
  <c r="BW53" i="9"/>
  <c r="BV53" i="9"/>
  <c r="BX53" i="9" s="1"/>
  <c r="CI53" i="9" s="1"/>
  <c r="P77" i="5" s="1"/>
  <c r="CP53" i="9"/>
  <c r="CQ53" i="9" s="1"/>
  <c r="BO53" i="9"/>
  <c r="BW36" i="9"/>
  <c r="BV36" i="9"/>
  <c r="BX36" i="9" s="1"/>
  <c r="CI36" i="9" s="1"/>
  <c r="P60" i="5" s="1"/>
  <c r="CP36" i="9"/>
  <c r="CQ36" i="9" s="1"/>
  <c r="BO36" i="9"/>
  <c r="CA139" i="9"/>
  <c r="DD139" i="9" s="1"/>
  <c r="DV139" i="9" s="1"/>
  <c r="CE139" i="9"/>
  <c r="CG139" i="9" s="1"/>
  <c r="BZ139" i="9"/>
  <c r="BT139" i="9"/>
  <c r="BY139" i="9"/>
  <c r="CA124" i="9"/>
  <c r="DD124" i="9" s="1"/>
  <c r="DV124" i="9" s="1"/>
  <c r="BZ124" i="9"/>
  <c r="BT124" i="9"/>
  <c r="BY124" i="9"/>
  <c r="CE124" i="9"/>
  <c r="CG124" i="9" s="1"/>
  <c r="CA98" i="9"/>
  <c r="BY98" i="9"/>
  <c r="Q122" i="5" s="1"/>
  <c r="CA5" i="9"/>
  <c r="BY5" i="9"/>
  <c r="Q29" i="5" s="1"/>
  <c r="CE5" i="9"/>
  <c r="CG5" i="9" s="1"/>
  <c r="BZ5" i="9"/>
  <c r="BT5" i="9"/>
  <c r="CA54" i="9"/>
  <c r="BY54" i="9"/>
  <c r="Q78" i="5" s="1"/>
  <c r="BZ54" i="9"/>
  <c r="BT54" i="9"/>
  <c r="CE54" i="9"/>
  <c r="CG54" i="9" s="1"/>
  <c r="BT97" i="9"/>
  <c r="BZ97" i="9"/>
  <c r="CA122" i="9"/>
  <c r="DD122" i="9" s="1"/>
  <c r="DV122" i="9" s="1"/>
  <c r="CE122" i="9"/>
  <c r="CG122" i="9" s="1"/>
  <c r="BZ122" i="9"/>
  <c r="BT122" i="9"/>
  <c r="BY122" i="9"/>
  <c r="CE27" i="9"/>
  <c r="CG27" i="9" s="1"/>
  <c r="BW181" i="9"/>
  <c r="BV181" i="9"/>
  <c r="BX181" i="9" s="1"/>
  <c r="CI181" i="9" s="1"/>
  <c r="CP181" i="9"/>
  <c r="CQ181" i="9" s="1"/>
  <c r="BO181" i="9"/>
  <c r="BW121" i="9"/>
  <c r="BV121" i="9"/>
  <c r="BX121" i="9" s="1"/>
  <c r="CI121" i="9" s="1"/>
  <c r="CP121" i="9"/>
  <c r="CQ121" i="9" s="1"/>
  <c r="BO121" i="9"/>
  <c r="BW82" i="9"/>
  <c r="BV82" i="9"/>
  <c r="BX82" i="9" s="1"/>
  <c r="CI82" i="9" s="1"/>
  <c r="P106" i="5" s="1"/>
  <c r="CP82" i="9"/>
  <c r="CQ82" i="9" s="1"/>
  <c r="BO82" i="9"/>
  <c r="CA115" i="9"/>
  <c r="DD115" i="9" s="1"/>
  <c r="DV115" i="9" s="1"/>
  <c r="BZ115" i="9"/>
  <c r="CE115" i="9"/>
  <c r="CG115" i="9" s="1"/>
  <c r="BY108" i="9"/>
  <c r="CE55" i="9"/>
  <c r="CG55" i="9" s="1"/>
  <c r="CA171" i="9"/>
  <c r="DD171" i="9" s="1"/>
  <c r="DV171" i="9" s="1"/>
  <c r="CE171" i="9"/>
  <c r="CG171" i="9" s="1"/>
  <c r="BZ171" i="9"/>
  <c r="BT171" i="9"/>
  <c r="BY171" i="9"/>
  <c r="CA52" i="9"/>
  <c r="BY52" i="9"/>
  <c r="Q76" i="5" s="1"/>
  <c r="BZ52" i="9"/>
  <c r="BT52" i="9"/>
  <c r="CE52" i="9"/>
  <c r="CG52" i="9" s="1"/>
  <c r="CA84" i="9"/>
  <c r="BY84" i="9"/>
  <c r="Q108" i="5" s="1"/>
  <c r="BZ84" i="9"/>
  <c r="BT84" i="9"/>
  <c r="CE84" i="9"/>
  <c r="CG84" i="9" s="1"/>
  <c r="CE25" i="9"/>
  <c r="CG25" i="9" s="1"/>
  <c r="BZ25" i="9"/>
  <c r="CA39" i="9"/>
  <c r="BY39" i="9"/>
  <c r="Q63" i="5" s="1"/>
  <c r="CE39" i="9"/>
  <c r="CG39" i="9" s="1"/>
  <c r="BZ39" i="9"/>
  <c r="BT39" i="9"/>
  <c r="CA17" i="9"/>
  <c r="BY17" i="9"/>
  <c r="Q41" i="5" s="1"/>
  <c r="CE17" i="9"/>
  <c r="CG17" i="9" s="1"/>
  <c r="BZ17" i="9"/>
  <c r="BT17" i="9"/>
  <c r="CA148" i="9"/>
  <c r="DD148" i="9" s="1"/>
  <c r="DV148" i="9" s="1"/>
  <c r="CE148" i="9"/>
  <c r="CG148" i="9" s="1"/>
  <c r="BY148" i="9"/>
  <c r="BZ148" i="9"/>
  <c r="BT148" i="9"/>
  <c r="CA160" i="9"/>
  <c r="DD160" i="9" s="1"/>
  <c r="DV160" i="9" s="1"/>
  <c r="BZ160" i="9"/>
  <c r="BT160" i="9"/>
  <c r="BY160" i="9"/>
  <c r="CE160" i="9"/>
  <c r="CG160" i="9" s="1"/>
  <c r="BW168" i="9"/>
  <c r="BV168" i="9"/>
  <c r="BX168" i="9" s="1"/>
  <c r="CI168" i="9" s="1"/>
  <c r="CP168" i="9"/>
  <c r="CQ168" i="9" s="1"/>
  <c r="BO168" i="9"/>
  <c r="BW151" i="9"/>
  <c r="BV151" i="9"/>
  <c r="BX151" i="9" s="1"/>
  <c r="CI151" i="9" s="1"/>
  <c r="CP151" i="9"/>
  <c r="CQ151" i="9" s="1"/>
  <c r="BO151" i="9"/>
  <c r="CA114" i="9"/>
  <c r="DD114" i="9" s="1"/>
  <c r="DV114" i="9" s="1"/>
  <c r="CE114" i="9"/>
  <c r="CG114" i="9" s="1"/>
  <c r="BZ114" i="9"/>
  <c r="BT114" i="9"/>
  <c r="BY114" i="9"/>
  <c r="CA80" i="9"/>
  <c r="BY80" i="9"/>
  <c r="Q104" i="5" s="1"/>
  <c r="BZ80" i="9"/>
  <c r="BT80" i="9"/>
  <c r="CE80" i="9"/>
  <c r="CG80" i="9" s="1"/>
  <c r="CA100" i="9"/>
  <c r="BY100" i="9"/>
  <c r="Q124" i="5" s="1"/>
  <c r="BZ100" i="9"/>
  <c r="BT100" i="9"/>
  <c r="CE100" i="9"/>
  <c r="CG100" i="9" s="1"/>
  <c r="BW104" i="9"/>
  <c r="BV104" i="9"/>
  <c r="BX104" i="9" s="1"/>
  <c r="CI104" i="9" s="1"/>
  <c r="CP104" i="9"/>
  <c r="CQ104" i="9" s="1"/>
  <c r="BO104" i="9"/>
  <c r="BW66" i="9"/>
  <c r="BV66" i="9"/>
  <c r="BX66" i="9" s="1"/>
  <c r="CI66" i="9" s="1"/>
  <c r="P90" i="5" s="1"/>
  <c r="CP66" i="9"/>
  <c r="CQ66" i="9" s="1"/>
  <c r="BO66" i="9"/>
  <c r="BW44" i="9"/>
  <c r="BV44" i="9"/>
  <c r="BX44" i="9" s="1"/>
  <c r="CI44" i="9" s="1"/>
  <c r="P68" i="5" s="1"/>
  <c r="CP44" i="9"/>
  <c r="CQ44" i="9" s="1"/>
  <c r="BO44" i="9"/>
  <c r="BZ121" i="9"/>
  <c r="BT121" i="9"/>
  <c r="BY121" i="9"/>
  <c r="AJ24" i="2"/>
  <c r="AK24" i="2"/>
  <c r="AG25" i="2"/>
  <c r="AL24" i="2"/>
  <c r="J29" i="1" s="1"/>
  <c r="BW92" i="9"/>
  <c r="BV92" i="9"/>
  <c r="BX92" i="9" s="1"/>
  <c r="CI92" i="9" s="1"/>
  <c r="P116" i="5" s="1"/>
  <c r="CP92" i="9"/>
  <c r="CQ92" i="9" s="1"/>
  <c r="BO92" i="9"/>
  <c r="BW39" i="9"/>
  <c r="BV39" i="9"/>
  <c r="BX39" i="9" s="1"/>
  <c r="CI39" i="9" s="1"/>
  <c r="P63" i="5" s="1"/>
  <c r="CP39" i="9"/>
  <c r="CQ39" i="9" s="1"/>
  <c r="BO39" i="9"/>
  <c r="BW153" i="9"/>
  <c r="BV153" i="9"/>
  <c r="BX153" i="9" s="1"/>
  <c r="CI153" i="9" s="1"/>
  <c r="CP153" i="9"/>
  <c r="CQ153" i="9" s="1"/>
  <c r="BO153" i="9"/>
  <c r="BR51" i="9"/>
  <c r="BW87" i="9"/>
  <c r="BV87" i="9"/>
  <c r="BX87" i="9" s="1"/>
  <c r="CI87" i="9" s="1"/>
  <c r="P111" i="5" s="1"/>
  <c r="CP87" i="9"/>
  <c r="CQ87" i="9" s="1"/>
  <c r="BO87" i="9"/>
  <c r="BW50" i="9"/>
  <c r="BV50" i="9"/>
  <c r="BX50" i="9" s="1"/>
  <c r="CI50" i="9" s="1"/>
  <c r="P74" i="5" s="1"/>
  <c r="CP50" i="9"/>
  <c r="CQ50" i="9" s="1"/>
  <c r="BO50" i="9"/>
  <c r="BR41" i="9"/>
  <c r="BR8" i="9"/>
  <c r="BW60" i="9"/>
  <c r="BV60" i="9"/>
  <c r="BX60" i="9" s="1"/>
  <c r="CI60" i="9" s="1"/>
  <c r="P84" i="5" s="1"/>
  <c r="CP60" i="9"/>
  <c r="CQ60" i="9" s="1"/>
  <c r="BO60" i="9"/>
  <c r="CA185" i="9"/>
  <c r="DD185" i="9" s="1"/>
  <c r="DV185" i="9" s="1"/>
  <c r="BT185" i="9"/>
  <c r="BY185" i="9"/>
  <c r="CE185" i="9"/>
  <c r="CG185" i="9" s="1"/>
  <c r="BZ185" i="9"/>
  <c r="BW133" i="9"/>
  <c r="BV133" i="9"/>
  <c r="BX133" i="9" s="1"/>
  <c r="CI133" i="9" s="1"/>
  <c r="CP133" i="9"/>
  <c r="CQ133" i="9" s="1"/>
  <c r="BO133" i="9"/>
  <c r="BW51" i="9"/>
  <c r="BV51" i="9"/>
  <c r="BX51" i="9" s="1"/>
  <c r="CI51" i="9" s="1"/>
  <c r="P75" i="5" s="1"/>
  <c r="CP51" i="9"/>
  <c r="CQ51" i="9" s="1"/>
  <c r="BO51" i="9"/>
  <c r="BW83" i="9"/>
  <c r="BV83" i="9"/>
  <c r="BX83" i="9" s="1"/>
  <c r="CI83" i="9" s="1"/>
  <c r="P107" i="5" s="1"/>
  <c r="CP83" i="9"/>
  <c r="CQ83" i="9" s="1"/>
  <c r="BO83" i="9"/>
  <c r="BW41" i="9"/>
  <c r="BV41" i="9"/>
  <c r="BX41" i="9" s="1"/>
  <c r="CI41" i="9" s="1"/>
  <c r="P65" i="5" s="1"/>
  <c r="CP41" i="9"/>
  <c r="CQ41" i="9" s="1"/>
  <c r="BO41" i="9"/>
  <c r="BW8" i="9"/>
  <c r="BV8" i="9"/>
  <c r="BX8" i="9" s="1"/>
  <c r="CI8" i="9" s="1"/>
  <c r="P32" i="5" s="1"/>
  <c r="CP8" i="9"/>
  <c r="CQ8" i="9" s="1"/>
  <c r="BO8" i="9"/>
  <c r="BW61" i="9"/>
  <c r="BV61" i="9"/>
  <c r="BX61" i="9" s="1"/>
  <c r="CI61" i="9" s="1"/>
  <c r="P85" i="5" s="1"/>
  <c r="CP61" i="9"/>
  <c r="CQ61" i="9" s="1"/>
  <c r="BO61" i="9"/>
  <c r="BW96" i="9"/>
  <c r="BV96" i="9"/>
  <c r="BX96" i="9" s="1"/>
  <c r="CI96" i="9" s="1"/>
  <c r="P120" i="5" s="1"/>
  <c r="CP96" i="9"/>
  <c r="CQ96" i="9" s="1"/>
  <c r="BO96" i="9"/>
  <c r="CA78" i="9"/>
  <c r="BY78" i="9"/>
  <c r="Q102" i="5" s="1"/>
  <c r="BZ78" i="9"/>
  <c r="BT78" i="9"/>
  <c r="CE78" i="9"/>
  <c r="CG78" i="9" s="1"/>
  <c r="BR150" i="9"/>
  <c r="CA91" i="9"/>
  <c r="BY91" i="9"/>
  <c r="Q115" i="5" s="1"/>
  <c r="CE91" i="9"/>
  <c r="CG91" i="9" s="1"/>
  <c r="BZ91" i="9"/>
  <c r="BT91" i="9"/>
  <c r="BR20" i="9"/>
  <c r="BR7" i="9"/>
  <c r="BR95" i="9"/>
  <c r="BR65" i="9"/>
  <c r="BV9" i="9"/>
  <c r="BX9" i="9" s="1"/>
  <c r="CI9" i="9" s="1"/>
  <c r="P33" i="5" s="1"/>
  <c r="BW9" i="9"/>
  <c r="BO9" i="9"/>
  <c r="CP9" i="9"/>
  <c r="CQ9" i="9" s="1"/>
  <c r="AC30" i="2"/>
  <c r="AB31" i="2"/>
  <c r="AM30" i="2"/>
  <c r="AN30" i="2"/>
  <c r="K35" i="1" s="1"/>
  <c r="BW184" i="9"/>
  <c r="BV184" i="9"/>
  <c r="BX184" i="9" s="1"/>
  <c r="CI184" i="9" s="1"/>
  <c r="CP184" i="9"/>
  <c r="CQ184" i="9" s="1"/>
  <c r="BO184" i="9"/>
  <c r="BW176" i="9"/>
  <c r="BV176" i="9"/>
  <c r="BX176" i="9" s="1"/>
  <c r="CI176" i="9" s="1"/>
  <c r="CP176" i="9"/>
  <c r="CQ176" i="9" s="1"/>
  <c r="BO176" i="9"/>
  <c r="BW34" i="9"/>
  <c r="BV34" i="9"/>
  <c r="BX34" i="9" s="1"/>
  <c r="CI34" i="9" s="1"/>
  <c r="P58" i="5" s="1"/>
  <c r="CP34" i="9"/>
  <c r="CQ34" i="9" s="1"/>
  <c r="BO34" i="9"/>
  <c r="BV46" i="9"/>
  <c r="BX46" i="9" s="1"/>
  <c r="CI46" i="9" s="1"/>
  <c r="P70" i="5" s="1"/>
  <c r="BW46" i="9"/>
  <c r="CP46" i="9"/>
  <c r="CQ46" i="9" s="1"/>
  <c r="BO46" i="9"/>
  <c r="BR74" i="9"/>
  <c r="BW139" i="9"/>
  <c r="BV139" i="9"/>
  <c r="BX139" i="9" s="1"/>
  <c r="CI139" i="9" s="1"/>
  <c r="CP139" i="9"/>
  <c r="CQ139" i="9" s="1"/>
  <c r="BO139" i="9"/>
  <c r="BW124" i="9"/>
  <c r="BV124" i="9"/>
  <c r="BX124" i="9" s="1"/>
  <c r="CI124" i="9" s="1"/>
  <c r="CP124" i="9"/>
  <c r="CQ124" i="9" s="1"/>
  <c r="BO124" i="9"/>
  <c r="BW71" i="9"/>
  <c r="BV71" i="9"/>
  <c r="BX71" i="9" s="1"/>
  <c r="CI71" i="9" s="1"/>
  <c r="P95" i="5" s="1"/>
  <c r="CP71" i="9"/>
  <c r="CQ71" i="9" s="1"/>
  <c r="BO71" i="9"/>
  <c r="BW145" i="9"/>
  <c r="BV145" i="9"/>
  <c r="BX145" i="9" s="1"/>
  <c r="CI145" i="9" s="1"/>
  <c r="CP145" i="9"/>
  <c r="CQ145" i="9" s="1"/>
  <c r="BO145" i="9"/>
  <c r="BW98" i="9"/>
  <c r="BV98" i="9"/>
  <c r="BX98" i="9" s="1"/>
  <c r="CI98" i="9" s="1"/>
  <c r="P122" i="5" s="1"/>
  <c r="CP98" i="9"/>
  <c r="CQ98" i="9" s="1"/>
  <c r="BO98" i="9"/>
  <c r="BW5" i="9"/>
  <c r="BV5" i="9"/>
  <c r="BX5" i="9" s="1"/>
  <c r="CI5" i="9" s="1"/>
  <c r="P29" i="5" s="1"/>
  <c r="CP5" i="9"/>
  <c r="CQ5" i="9" s="1"/>
  <c r="BO5" i="9"/>
  <c r="BW159" i="9"/>
  <c r="BV159" i="9"/>
  <c r="BX159" i="9" s="1"/>
  <c r="CI159" i="9" s="1"/>
  <c r="CP159" i="9"/>
  <c r="CQ159" i="9" s="1"/>
  <c r="BO159" i="9"/>
  <c r="BV102" i="9"/>
  <c r="BX102" i="9" s="1"/>
  <c r="CI102" i="9" s="1"/>
  <c r="BW102" i="9"/>
  <c r="CP102" i="9"/>
  <c r="CQ102" i="9" s="1"/>
  <c r="BO102" i="9"/>
  <c r="BW11" i="9"/>
  <c r="BV11" i="9"/>
  <c r="BX11" i="9" s="1"/>
  <c r="CI11" i="9" s="1"/>
  <c r="P35" i="5" s="1"/>
  <c r="BO11" i="9"/>
  <c r="CP11" i="9"/>
  <c r="CQ11" i="9" s="1"/>
  <c r="BV54" i="9"/>
  <c r="BX54" i="9" s="1"/>
  <c r="CI54" i="9" s="1"/>
  <c r="P78" i="5" s="1"/>
  <c r="BW54" i="9"/>
  <c r="CP54" i="9"/>
  <c r="CQ54" i="9" s="1"/>
  <c r="BO54" i="9"/>
  <c r="BR187" i="9"/>
  <c r="BR68" i="9"/>
  <c r="BW169" i="9"/>
  <c r="BV169" i="9"/>
  <c r="BX169" i="9" s="1"/>
  <c r="CI169" i="9" s="1"/>
  <c r="CP169" i="9"/>
  <c r="CQ169" i="9" s="1"/>
  <c r="BO169" i="9"/>
  <c r="BW122" i="9"/>
  <c r="BV122" i="9"/>
  <c r="BX122" i="9" s="1"/>
  <c r="CI122" i="9" s="1"/>
  <c r="CP122" i="9"/>
  <c r="CQ122" i="9" s="1"/>
  <c r="BO122" i="9"/>
  <c r="BR197" i="9"/>
  <c r="BR180" i="9"/>
  <c r="BR117" i="9"/>
  <c r="BR12" i="9"/>
  <c r="BR48" i="9"/>
  <c r="BR14" i="9"/>
  <c r="BR149" i="9"/>
  <c r="BR132" i="9"/>
  <c r="BW115" i="9"/>
  <c r="BV115" i="9"/>
  <c r="BX115" i="9" s="1"/>
  <c r="CI115" i="9" s="1"/>
  <c r="CP115" i="9"/>
  <c r="CQ115" i="9" s="1"/>
  <c r="BO115" i="9"/>
  <c r="BW108" i="9"/>
  <c r="BV108" i="9"/>
  <c r="BX108" i="9" s="1"/>
  <c r="CI108" i="9" s="1"/>
  <c r="CP108" i="9"/>
  <c r="CQ108" i="9" s="1"/>
  <c r="BO108" i="9"/>
  <c r="BW55" i="9"/>
  <c r="BV55" i="9"/>
  <c r="BX55" i="9" s="1"/>
  <c r="CI55" i="9" s="1"/>
  <c r="P79" i="5" s="1"/>
  <c r="CP55" i="9"/>
  <c r="CQ55" i="9" s="1"/>
  <c r="BO55" i="9"/>
  <c r="BW171" i="9"/>
  <c r="BV171" i="9"/>
  <c r="BX171" i="9" s="1"/>
  <c r="CI171" i="9" s="1"/>
  <c r="CP171" i="9"/>
  <c r="CQ171" i="9" s="1"/>
  <c r="BO171" i="9"/>
  <c r="BW81" i="9"/>
  <c r="BV81" i="9"/>
  <c r="BX81" i="9" s="1"/>
  <c r="CI81" i="9" s="1"/>
  <c r="P105" i="5" s="1"/>
  <c r="CP81" i="9"/>
  <c r="CQ81" i="9" s="1"/>
  <c r="BO81" i="9"/>
  <c r="BW52" i="9"/>
  <c r="BV52" i="9"/>
  <c r="BX52" i="9" s="1"/>
  <c r="CI52" i="9" s="1"/>
  <c r="P76" i="5" s="1"/>
  <c r="CP52" i="9"/>
  <c r="CQ52" i="9" s="1"/>
  <c r="BO52" i="9"/>
  <c r="BV198" i="9"/>
  <c r="BX198" i="9" s="1"/>
  <c r="CI198" i="9" s="1"/>
  <c r="BW198" i="9"/>
  <c r="CP198" i="9"/>
  <c r="CQ198" i="9" s="1"/>
  <c r="BO198" i="9"/>
  <c r="BW84" i="9"/>
  <c r="BV84" i="9"/>
  <c r="BX84" i="9" s="1"/>
  <c r="CI84" i="9" s="1"/>
  <c r="P108" i="5" s="1"/>
  <c r="CP84" i="9"/>
  <c r="CQ84" i="9" s="1"/>
  <c r="BO84" i="9"/>
  <c r="BW25" i="9"/>
  <c r="BV25" i="9"/>
  <c r="BX25" i="9" s="1"/>
  <c r="CI25" i="9" s="1"/>
  <c r="P49" i="5" s="1"/>
  <c r="CP25" i="9"/>
  <c r="CQ25" i="9" s="1"/>
  <c r="BO25" i="9"/>
  <c r="CA70" i="9"/>
  <c r="BY70" i="9"/>
  <c r="Q94" i="5" s="1"/>
  <c r="BZ70" i="9"/>
  <c r="BT70" i="9"/>
  <c r="CE70" i="9"/>
  <c r="CG70" i="9" s="1"/>
  <c r="CE119" i="9"/>
  <c r="CG119" i="9" s="1"/>
  <c r="BZ119" i="9"/>
  <c r="CA89" i="9"/>
  <c r="BY89" i="9"/>
  <c r="Q113" i="5" s="1"/>
  <c r="CE89" i="9"/>
  <c r="CG89" i="9" s="1"/>
  <c r="BZ89" i="9"/>
  <c r="BT89" i="9"/>
  <c r="CA107" i="9"/>
  <c r="DD107" i="9" s="1"/>
  <c r="DV107" i="9" s="1"/>
  <c r="BZ107" i="9"/>
  <c r="BT107" i="9"/>
  <c r="BY107" i="9"/>
  <c r="CE107" i="9"/>
  <c r="CG107" i="9" s="1"/>
  <c r="CA147" i="9"/>
  <c r="DD147" i="9" s="1"/>
  <c r="DV147" i="9" s="1"/>
  <c r="CE147" i="9"/>
  <c r="CG147" i="9" s="1"/>
  <c r="BZ147" i="9"/>
  <c r="BT147" i="9"/>
  <c r="BY147" i="9"/>
  <c r="BV38" i="9"/>
  <c r="BX38" i="9" s="1"/>
  <c r="CI38" i="9" s="1"/>
  <c r="P62" i="5" s="1"/>
  <c r="BW38" i="9"/>
  <c r="CP38" i="9"/>
  <c r="CQ38" i="9" s="1"/>
  <c r="BO38" i="9"/>
  <c r="BW35" i="9"/>
  <c r="BV35" i="9"/>
  <c r="BX35" i="9" s="1"/>
  <c r="CI35" i="9" s="1"/>
  <c r="P59" i="5" s="1"/>
  <c r="CP35" i="9"/>
  <c r="CQ35" i="9" s="1"/>
  <c r="BO35" i="9"/>
  <c r="CA15" i="9"/>
  <c r="BY15" i="9"/>
  <c r="Q39" i="5" s="1"/>
  <c r="BZ15" i="9"/>
  <c r="BT15" i="9"/>
  <c r="CE15" i="9"/>
  <c r="CG15" i="9" s="1"/>
  <c r="CA53" i="9"/>
  <c r="BY53" i="9"/>
  <c r="Q77" i="5" s="1"/>
  <c r="CE53" i="9"/>
  <c r="CG53" i="9" s="1"/>
  <c r="BZ53" i="9"/>
  <c r="BT53" i="9"/>
  <c r="BT30" i="9"/>
  <c r="CE30" i="9"/>
  <c r="CG30" i="9" s="1"/>
  <c r="BW67" i="9"/>
  <c r="BV67" i="9"/>
  <c r="BX67" i="9" s="1"/>
  <c r="CI67" i="9" s="1"/>
  <c r="P91" i="5" s="1"/>
  <c r="CP67" i="9"/>
  <c r="CQ67" i="9" s="1"/>
  <c r="BO67" i="9"/>
  <c r="CA82" i="9"/>
  <c r="BY82" i="9"/>
  <c r="Q106" i="5" s="1"/>
  <c r="BZ82" i="9"/>
  <c r="BT82" i="9"/>
  <c r="CE82" i="9"/>
  <c r="CG82" i="9" s="1"/>
  <c r="BV190" i="9"/>
  <c r="BX190" i="9" s="1"/>
  <c r="CI190" i="9" s="1"/>
  <c r="BW190" i="9"/>
  <c r="CP190" i="9"/>
  <c r="CQ190" i="9" s="1"/>
  <c r="BO190" i="9"/>
  <c r="BW69" i="9"/>
  <c r="BV69" i="9"/>
  <c r="BX69" i="9" s="1"/>
  <c r="CI69" i="9" s="1"/>
  <c r="P93" i="5" s="1"/>
  <c r="CP69" i="9"/>
  <c r="CQ69" i="9" s="1"/>
  <c r="BO69" i="9"/>
  <c r="BR50" i="9"/>
  <c r="BR21" i="9"/>
  <c r="CA83" i="9"/>
  <c r="BY83" i="9"/>
  <c r="Q107" i="5" s="1"/>
  <c r="CE83" i="9"/>
  <c r="CG83" i="9" s="1"/>
  <c r="BZ83" i="9"/>
  <c r="BT83" i="9"/>
  <c r="CA61" i="9"/>
  <c r="BY61" i="9"/>
  <c r="Q85" i="5" s="1"/>
  <c r="BT61" i="9"/>
  <c r="CE61" i="9"/>
  <c r="CG61" i="9" s="1"/>
  <c r="BZ61" i="9"/>
  <c r="BR60" i="9"/>
  <c r="BW106" i="9"/>
  <c r="BV106" i="9"/>
  <c r="BX106" i="9" s="1"/>
  <c r="CI106" i="9" s="1"/>
  <c r="CP106" i="9"/>
  <c r="CQ106" i="9" s="1"/>
  <c r="BO106" i="9"/>
  <c r="BR133" i="9"/>
  <c r="BV182" i="9"/>
  <c r="BX182" i="9" s="1"/>
  <c r="CI182" i="9" s="1"/>
  <c r="BW182" i="9"/>
  <c r="CP182" i="9"/>
  <c r="CQ182" i="9" s="1"/>
  <c r="BO182" i="9"/>
  <c r="BV166" i="9"/>
  <c r="BX166" i="9" s="1"/>
  <c r="CI166" i="9" s="1"/>
  <c r="BW166" i="9"/>
  <c r="CP166" i="9"/>
  <c r="CQ166" i="9" s="1"/>
  <c r="BO166" i="9"/>
  <c r="BW179" i="9"/>
  <c r="BV179" i="9"/>
  <c r="BX179" i="9" s="1"/>
  <c r="CI179" i="9" s="1"/>
  <c r="CP179" i="9"/>
  <c r="CQ179" i="9" s="1"/>
  <c r="BO179" i="9"/>
  <c r="BW167" i="9"/>
  <c r="BV167" i="9"/>
  <c r="BX167" i="9" s="1"/>
  <c r="CI167" i="9" s="1"/>
  <c r="CP167" i="9"/>
  <c r="CQ167" i="9" s="1"/>
  <c r="BO167" i="9"/>
  <c r="BR138" i="9"/>
  <c r="BR112" i="9"/>
  <c r="BR58" i="9"/>
  <c r="BR88" i="9"/>
  <c r="BR143" i="9"/>
  <c r="BR191" i="9"/>
  <c r="BR40" i="9"/>
  <c r="BR175" i="9"/>
  <c r="BR136" i="9"/>
  <c r="BR186" i="9"/>
  <c r="BR90" i="9"/>
  <c r="BR192" i="9"/>
  <c r="CA123" i="9"/>
  <c r="DD123" i="9" s="1"/>
  <c r="DV123" i="9" s="1"/>
  <c r="BZ123" i="9"/>
  <c r="BT123" i="9"/>
  <c r="BY123" i="9"/>
  <c r="CE123" i="9"/>
  <c r="CG123" i="9" s="1"/>
  <c r="BR194" i="9"/>
  <c r="BZ164" i="9"/>
  <c r="CA28" i="9"/>
  <c r="BY28" i="9"/>
  <c r="Q52" i="5" s="1"/>
  <c r="BZ28" i="9"/>
  <c r="BT28" i="9"/>
  <c r="CE28" i="9"/>
  <c r="CG28" i="9" s="1"/>
  <c r="CA131" i="9"/>
  <c r="DD131" i="9" s="1"/>
  <c r="DV131" i="9" s="1"/>
  <c r="CE131" i="9"/>
  <c r="CG131" i="9" s="1"/>
  <c r="BZ131" i="9"/>
  <c r="BT131" i="9"/>
  <c r="BY131" i="9"/>
  <c r="BT116" i="9"/>
  <c r="BY116" i="9"/>
  <c r="CA63" i="9"/>
  <c r="BY63" i="9"/>
  <c r="Q87" i="5" s="1"/>
  <c r="CE63" i="9"/>
  <c r="CG63" i="9" s="1"/>
  <c r="BZ63" i="9"/>
  <c r="BT63" i="9"/>
  <c r="CA130" i="9"/>
  <c r="DD130" i="9" s="1"/>
  <c r="DV130" i="9" s="1"/>
  <c r="CE130" i="9"/>
  <c r="CG130" i="9" s="1"/>
  <c r="BZ130" i="9"/>
  <c r="BT130" i="9"/>
  <c r="BY130" i="9"/>
  <c r="BW24" i="9"/>
  <c r="BV24" i="9"/>
  <c r="BX24" i="9" s="1"/>
  <c r="CI24" i="9" s="1"/>
  <c r="P48" i="5" s="1"/>
  <c r="CP24" i="9"/>
  <c r="CQ24" i="9" s="1"/>
  <c r="BO24" i="9"/>
  <c r="BW185" i="9"/>
  <c r="BV185" i="9"/>
  <c r="BX185" i="9" s="1"/>
  <c r="CI185" i="9" s="1"/>
  <c r="CP185" i="9"/>
  <c r="CQ185" i="9" s="1"/>
  <c r="BO185" i="9"/>
  <c r="BW20" i="9"/>
  <c r="BV20" i="9"/>
  <c r="BX20" i="9" s="1"/>
  <c r="CI20" i="9" s="1"/>
  <c r="P44" i="5" s="1"/>
  <c r="CP20" i="9"/>
  <c r="CQ20" i="9" s="1"/>
  <c r="BO20" i="9"/>
  <c r="BW7" i="9"/>
  <c r="BV7" i="9"/>
  <c r="BX7" i="9" s="1"/>
  <c r="CI7" i="9" s="1"/>
  <c r="P31" i="5" s="1"/>
  <c r="CP7" i="9"/>
  <c r="CQ7" i="9" s="1"/>
  <c r="BO7" i="9"/>
  <c r="BV142" i="9"/>
  <c r="BX142" i="9" s="1"/>
  <c r="CI142" i="9" s="1"/>
  <c r="BW142" i="9"/>
  <c r="CP142" i="9"/>
  <c r="CQ142" i="9" s="1"/>
  <c r="BO142" i="9"/>
  <c r="BW95" i="9"/>
  <c r="BV95" i="9"/>
  <c r="BX95" i="9" s="1"/>
  <c r="CI95" i="9" s="1"/>
  <c r="P119" i="5" s="1"/>
  <c r="CP95" i="9"/>
  <c r="CQ95" i="9" s="1"/>
  <c r="BO95" i="9"/>
  <c r="CA144" i="9"/>
  <c r="DD144" i="9" s="1"/>
  <c r="DV144" i="9" s="1"/>
  <c r="BT144" i="9"/>
  <c r="BY144" i="9"/>
  <c r="CE144" i="9"/>
  <c r="CG144" i="9" s="1"/>
  <c r="BZ144" i="9"/>
  <c r="CA86" i="9"/>
  <c r="BY86" i="9"/>
  <c r="Q110" i="5" s="1"/>
  <c r="BZ86" i="9"/>
  <c r="BT86" i="9"/>
  <c r="CE86" i="9"/>
  <c r="CG86" i="9" s="1"/>
  <c r="CA23" i="9"/>
  <c r="BY23" i="9"/>
  <c r="Q47" i="5" s="1"/>
  <c r="CE23" i="9"/>
  <c r="CG23" i="9" s="1"/>
  <c r="BZ23" i="9"/>
  <c r="BT23" i="9"/>
  <c r="CA146" i="9"/>
  <c r="DD146" i="9" s="1"/>
  <c r="DV146" i="9" s="1"/>
  <c r="CE146" i="9"/>
  <c r="CG146" i="9" s="1"/>
  <c r="BZ146" i="9"/>
  <c r="BT146" i="9"/>
  <c r="BY146" i="9"/>
  <c r="CA128" i="9"/>
  <c r="DD128" i="9" s="1"/>
  <c r="DV128" i="9" s="1"/>
  <c r="BT128" i="9"/>
  <c r="BY128" i="9"/>
  <c r="CE128" i="9"/>
  <c r="CG128" i="9" s="1"/>
  <c r="BZ128" i="9"/>
  <c r="AZ27" i="2"/>
  <c r="BW187" i="9"/>
  <c r="BV187" i="9"/>
  <c r="BX187" i="9" s="1"/>
  <c r="CI187" i="9" s="1"/>
  <c r="CP187" i="9"/>
  <c r="CQ187" i="9" s="1"/>
  <c r="BO187" i="9"/>
  <c r="BW97" i="9"/>
  <c r="BV97" i="9"/>
  <c r="BX97" i="9" s="1"/>
  <c r="CI97" i="9" s="1"/>
  <c r="P121" i="5" s="1"/>
  <c r="CP97" i="9"/>
  <c r="CQ97" i="9" s="1"/>
  <c r="BO97" i="9"/>
  <c r="BW68" i="9"/>
  <c r="BV68" i="9"/>
  <c r="BX68" i="9" s="1"/>
  <c r="CI68" i="9" s="1"/>
  <c r="P92" i="5" s="1"/>
  <c r="CP68" i="9"/>
  <c r="CQ68" i="9" s="1"/>
  <c r="BO68" i="9"/>
  <c r="BW197" i="9"/>
  <c r="BV197" i="9"/>
  <c r="BX197" i="9" s="1"/>
  <c r="CI197" i="9" s="1"/>
  <c r="CP197" i="9"/>
  <c r="CQ197" i="9" s="1"/>
  <c r="BO197" i="9"/>
  <c r="BW180" i="9"/>
  <c r="BV180" i="9"/>
  <c r="BX180" i="9" s="1"/>
  <c r="CI180" i="9" s="1"/>
  <c r="CP180" i="9"/>
  <c r="CQ180" i="9" s="1"/>
  <c r="BO180" i="9"/>
  <c r="BW117" i="9"/>
  <c r="BV117" i="9"/>
  <c r="BX117" i="9" s="1"/>
  <c r="CI117" i="9" s="1"/>
  <c r="CP117" i="9"/>
  <c r="CQ117" i="9" s="1"/>
  <c r="BO117" i="9"/>
  <c r="BW12" i="9"/>
  <c r="BV12" i="9"/>
  <c r="BX12" i="9" s="1"/>
  <c r="CI12" i="9" s="1"/>
  <c r="P36" i="5" s="1"/>
  <c r="CP12" i="9"/>
  <c r="CQ12" i="9" s="1"/>
  <c r="BO12" i="9"/>
  <c r="BW48" i="9"/>
  <c r="BV48" i="9"/>
  <c r="BX48" i="9" s="1"/>
  <c r="CI48" i="9" s="1"/>
  <c r="P72" i="5" s="1"/>
  <c r="CP48" i="9"/>
  <c r="CQ48" i="9" s="1"/>
  <c r="BO48" i="9"/>
  <c r="BW27" i="9"/>
  <c r="BV27" i="9"/>
  <c r="BX27" i="9" s="1"/>
  <c r="CI27" i="9" s="1"/>
  <c r="P51" i="5" s="1"/>
  <c r="CP27" i="9"/>
  <c r="CQ27" i="9" s="1"/>
  <c r="BO27" i="9"/>
  <c r="BR105" i="9"/>
  <c r="BV14" i="9"/>
  <c r="BX14" i="9" s="1"/>
  <c r="CI14" i="9" s="1"/>
  <c r="P38" i="5" s="1"/>
  <c r="BW14" i="9"/>
  <c r="CP14" i="9"/>
  <c r="CQ14" i="9" s="1"/>
  <c r="BO14" i="9"/>
  <c r="BW149" i="9"/>
  <c r="BV149" i="9"/>
  <c r="BX149" i="9" s="1"/>
  <c r="CI149" i="9" s="1"/>
  <c r="CP149" i="9"/>
  <c r="CQ149" i="9" s="1"/>
  <c r="BO149" i="9"/>
  <c r="BW132" i="9"/>
  <c r="BV132" i="9"/>
  <c r="BX132" i="9" s="1"/>
  <c r="CI132" i="9" s="1"/>
  <c r="CP132" i="9"/>
  <c r="CQ132" i="9" s="1"/>
  <c r="BO132" i="9"/>
  <c r="BR32" i="9"/>
  <c r="BW138" i="9"/>
  <c r="BV138" i="9"/>
  <c r="BX138" i="9" s="1"/>
  <c r="CI138" i="9" s="1"/>
  <c r="CP138" i="9"/>
  <c r="CQ138" i="9" s="1"/>
  <c r="BO138" i="9"/>
  <c r="CA157" i="9"/>
  <c r="DD157" i="9" s="1"/>
  <c r="DV157" i="9" s="1"/>
  <c r="CE157" i="9"/>
  <c r="CG157" i="9" s="1"/>
  <c r="BZ157" i="9"/>
  <c r="BY157" i="9"/>
  <c r="BT157" i="9"/>
  <c r="CA196" i="9"/>
  <c r="DD196" i="9" s="1"/>
  <c r="DV196" i="9" s="1"/>
  <c r="CE196" i="9"/>
  <c r="CG196" i="9" s="1"/>
  <c r="BZ196" i="9"/>
  <c r="BT196" i="9"/>
  <c r="BY196" i="9"/>
  <c r="CA42" i="9"/>
  <c r="BY42" i="9"/>
  <c r="Q66" i="5" s="1"/>
  <c r="BZ42" i="9"/>
  <c r="BT42" i="9"/>
  <c r="CE42" i="9"/>
  <c r="CG42" i="9" s="1"/>
  <c r="CA16" i="9"/>
  <c r="BY16" i="9"/>
  <c r="Q40" i="5" s="1"/>
  <c r="CE16" i="9"/>
  <c r="CG16" i="9" s="1"/>
  <c r="BZ16" i="9"/>
  <c r="BT16" i="9"/>
  <c r="BW136" i="9"/>
  <c r="BV136" i="9"/>
  <c r="BX136" i="9" s="1"/>
  <c r="CI136" i="9" s="1"/>
  <c r="CP136" i="9"/>
  <c r="CQ136" i="9" s="1"/>
  <c r="BO136" i="9"/>
  <c r="BV78" i="9"/>
  <c r="BX78" i="9" s="1"/>
  <c r="CI78" i="9" s="1"/>
  <c r="P102" i="5" s="1"/>
  <c r="BW78" i="9"/>
  <c r="CP78" i="9"/>
  <c r="CQ78" i="9" s="1"/>
  <c r="BO78" i="9"/>
  <c r="BW186" i="9"/>
  <c r="BV186" i="9"/>
  <c r="BX186" i="9" s="1"/>
  <c r="CI186" i="9" s="1"/>
  <c r="CP186" i="9"/>
  <c r="CQ186" i="9" s="1"/>
  <c r="BO186" i="9"/>
  <c r="BW90" i="9"/>
  <c r="BV90" i="9"/>
  <c r="BX90" i="9" s="1"/>
  <c r="CI90" i="9" s="1"/>
  <c r="P114" i="5" s="1"/>
  <c r="CP90" i="9"/>
  <c r="CQ90" i="9" s="1"/>
  <c r="BO90" i="9"/>
  <c r="BW192" i="9"/>
  <c r="BV192" i="9"/>
  <c r="BX192" i="9" s="1"/>
  <c r="CI192" i="9" s="1"/>
  <c r="CP192" i="9"/>
  <c r="CQ192" i="9" s="1"/>
  <c r="BO192" i="9"/>
  <c r="BW123" i="9"/>
  <c r="BV123" i="9"/>
  <c r="BX123" i="9" s="1"/>
  <c r="CI123" i="9" s="1"/>
  <c r="CP123" i="9"/>
  <c r="CQ123" i="9" s="1"/>
  <c r="BO123" i="9"/>
  <c r="BV150" i="9"/>
  <c r="BX150" i="9" s="1"/>
  <c r="CI150" i="9" s="1"/>
  <c r="BW150" i="9"/>
  <c r="CP150" i="9"/>
  <c r="CQ150" i="9" s="1"/>
  <c r="BO150" i="9"/>
  <c r="BW91" i="9"/>
  <c r="BV91" i="9"/>
  <c r="BX91" i="9" s="1"/>
  <c r="CI91" i="9" s="1"/>
  <c r="P115" i="5" s="1"/>
  <c r="CP91" i="9"/>
  <c r="CQ91" i="9" s="1"/>
  <c r="BO91" i="9"/>
  <c r="BV174" i="9"/>
  <c r="BX174" i="9" s="1"/>
  <c r="CI174" i="9" s="1"/>
  <c r="BW174" i="9"/>
  <c r="CP174" i="9"/>
  <c r="CQ174" i="9" s="1"/>
  <c r="BO174" i="9"/>
  <c r="BW194" i="9"/>
  <c r="BV194" i="9"/>
  <c r="BX194" i="9" s="1"/>
  <c r="CI194" i="9" s="1"/>
  <c r="CP194" i="9"/>
  <c r="CQ194" i="9" s="1"/>
  <c r="BO194" i="9"/>
  <c r="BW164" i="9"/>
  <c r="BV164" i="9"/>
  <c r="BX164" i="9" s="1"/>
  <c r="CI164" i="9" s="1"/>
  <c r="CP164" i="9"/>
  <c r="CQ164" i="9" s="1"/>
  <c r="BO164" i="9"/>
  <c r="BW28" i="9"/>
  <c r="BV28" i="9"/>
  <c r="BX28" i="9" s="1"/>
  <c r="CI28" i="9" s="1"/>
  <c r="P52" i="5" s="1"/>
  <c r="CP28" i="9"/>
  <c r="CQ28" i="9" s="1"/>
  <c r="BO28" i="9"/>
  <c r="BW131" i="9"/>
  <c r="BV131" i="9"/>
  <c r="BX131" i="9" s="1"/>
  <c r="CI131" i="9" s="1"/>
  <c r="CP131" i="9"/>
  <c r="CQ131" i="9" s="1"/>
  <c r="BO131" i="9"/>
  <c r="BW116" i="9"/>
  <c r="BV116" i="9"/>
  <c r="BX116" i="9" s="1"/>
  <c r="CI116" i="9" s="1"/>
  <c r="CP116" i="9"/>
  <c r="CQ116" i="9" s="1"/>
  <c r="BO116" i="9"/>
  <c r="BW63" i="9"/>
  <c r="BV63" i="9"/>
  <c r="BX63" i="9" s="1"/>
  <c r="CI63" i="9" s="1"/>
  <c r="P87" i="5" s="1"/>
  <c r="CP63" i="9"/>
  <c r="CQ63" i="9" s="1"/>
  <c r="BO63" i="9"/>
  <c r="BW130" i="9"/>
  <c r="BV130" i="9"/>
  <c r="BX130" i="9" s="1"/>
  <c r="CI130" i="9" s="1"/>
  <c r="CP130" i="9"/>
  <c r="CQ130" i="9" s="1"/>
  <c r="BO130" i="9"/>
  <c r="BW144" i="9"/>
  <c r="BV144" i="9"/>
  <c r="BX144" i="9" s="1"/>
  <c r="CI144" i="9" s="1"/>
  <c r="CP144" i="9"/>
  <c r="CQ144" i="9" s="1"/>
  <c r="BO144" i="9"/>
  <c r="BV86" i="9"/>
  <c r="BX86" i="9" s="1"/>
  <c r="CI86" i="9" s="1"/>
  <c r="P110" i="5" s="1"/>
  <c r="BW86" i="9"/>
  <c r="CP86" i="9"/>
  <c r="CQ86" i="9" s="1"/>
  <c r="BO86" i="9"/>
  <c r="BW65" i="9"/>
  <c r="BV65" i="9"/>
  <c r="BX65" i="9" s="1"/>
  <c r="CI65" i="9" s="1"/>
  <c r="P89" i="5" s="1"/>
  <c r="CP65" i="9"/>
  <c r="CQ65" i="9" s="1"/>
  <c r="BO65" i="9"/>
  <c r="CA9" i="9"/>
  <c r="BY9" i="9"/>
  <c r="Q33" i="5" s="1"/>
  <c r="CE9" i="9"/>
  <c r="CG9" i="9" s="1"/>
  <c r="BZ9" i="9"/>
  <c r="BT9" i="9"/>
  <c r="BW23" i="9"/>
  <c r="BV23" i="9"/>
  <c r="BX23" i="9" s="1"/>
  <c r="CI23" i="9" s="1"/>
  <c r="P47" i="5" s="1"/>
  <c r="CP23" i="9"/>
  <c r="CQ23" i="9" s="1"/>
  <c r="BO23" i="9"/>
  <c r="BR56" i="9"/>
  <c r="BR193" i="9"/>
  <c r="BW146" i="9"/>
  <c r="BV146" i="9"/>
  <c r="BX146" i="9" s="1"/>
  <c r="CI146" i="9" s="1"/>
  <c r="CP146" i="9"/>
  <c r="CQ146" i="9" s="1"/>
  <c r="BO146" i="9"/>
  <c r="BW128" i="9"/>
  <c r="BV128" i="9"/>
  <c r="BX128" i="9" s="1"/>
  <c r="CI128" i="9" s="1"/>
  <c r="CP128" i="9"/>
  <c r="CQ128" i="9" s="1"/>
  <c r="BO128" i="9"/>
  <c r="BW74" i="9"/>
  <c r="BV74" i="9"/>
  <c r="BX74" i="9" s="1"/>
  <c r="CI74" i="9" s="1"/>
  <c r="P98" i="5" s="1"/>
  <c r="CP74" i="9"/>
  <c r="CQ74" i="9" s="1"/>
  <c r="BO74" i="9"/>
  <c r="BA27" i="2"/>
  <c r="CA165" i="9"/>
  <c r="DD165" i="9" s="1"/>
  <c r="DV165" i="9" s="1"/>
  <c r="CE165" i="9"/>
  <c r="CG165" i="9" s="1"/>
  <c r="BZ165" i="9"/>
  <c r="BT165" i="9"/>
  <c r="BY165" i="9"/>
  <c r="CA172" i="9"/>
  <c r="DD172" i="9" s="1"/>
  <c r="DV172" i="9" s="1"/>
  <c r="CE172" i="9"/>
  <c r="CG172" i="9" s="1"/>
  <c r="BZ172" i="9"/>
  <c r="BT172" i="9"/>
  <c r="BY172" i="9"/>
  <c r="CA109" i="9"/>
  <c r="DD109" i="9" s="1"/>
  <c r="DV109" i="9" s="1"/>
  <c r="BT109" i="9"/>
  <c r="BY109" i="9"/>
  <c r="CE109" i="9"/>
  <c r="CG109" i="9" s="1"/>
  <c r="BZ109" i="9"/>
  <c r="BR93" i="9"/>
  <c r="BR75" i="9"/>
  <c r="BR49" i="9"/>
  <c r="BR129" i="9"/>
  <c r="BR135" i="9"/>
  <c r="BR73" i="9"/>
  <c r="CA195" i="9"/>
  <c r="DD195" i="9" s="1"/>
  <c r="DV195" i="9" s="1"/>
  <c r="CE195" i="9"/>
  <c r="CG195" i="9" s="1"/>
  <c r="BZ195" i="9"/>
  <c r="BT195" i="9"/>
  <c r="BY195" i="9"/>
  <c r="CA76" i="9"/>
  <c r="BY76" i="9"/>
  <c r="Q100" i="5" s="1"/>
  <c r="BZ76" i="9"/>
  <c r="BT76" i="9"/>
  <c r="CE76" i="9"/>
  <c r="CG76" i="9" s="1"/>
  <c r="BR77" i="9"/>
  <c r="BR118" i="9"/>
  <c r="ER40" i="2"/>
  <c r="ES39" i="2"/>
  <c r="N43" i="3" s="1"/>
  <c r="BV70" i="9"/>
  <c r="BX70" i="9" s="1"/>
  <c r="CI70" i="9" s="1"/>
  <c r="P94" i="5" s="1"/>
  <c r="BW70" i="9"/>
  <c r="CP70" i="9"/>
  <c r="CQ70" i="9" s="1"/>
  <c r="BO70" i="9"/>
  <c r="BW32" i="9"/>
  <c r="BV32" i="9"/>
  <c r="BX32" i="9" s="1"/>
  <c r="CI32" i="9" s="1"/>
  <c r="P56" i="5" s="1"/>
  <c r="CP32" i="9"/>
  <c r="CQ32" i="9" s="1"/>
  <c r="BO32" i="9"/>
  <c r="BW58" i="9"/>
  <c r="BV58" i="9"/>
  <c r="BX58" i="9" s="1"/>
  <c r="CI58" i="9" s="1"/>
  <c r="P82" i="5" s="1"/>
  <c r="CP58" i="9"/>
  <c r="CQ58" i="9" s="1"/>
  <c r="BO58" i="9"/>
  <c r="CA43" i="9"/>
  <c r="BY43" i="9"/>
  <c r="Q67" i="5" s="1"/>
  <c r="CE43" i="9"/>
  <c r="CG43" i="9" s="1"/>
  <c r="BZ43" i="9"/>
  <c r="BT43" i="9"/>
  <c r="CA13" i="9"/>
  <c r="BY13" i="9"/>
  <c r="Q37" i="5" s="1"/>
  <c r="BZ13" i="9"/>
  <c r="BT13" i="9"/>
  <c r="CE13" i="9"/>
  <c r="CG13" i="9" s="1"/>
  <c r="BW88" i="9"/>
  <c r="BV88" i="9"/>
  <c r="BX88" i="9" s="1"/>
  <c r="CI88" i="9" s="1"/>
  <c r="P112" i="5" s="1"/>
  <c r="CP88" i="9"/>
  <c r="CQ88" i="9" s="1"/>
  <c r="BO88" i="9"/>
  <c r="BW143" i="9"/>
  <c r="BV143" i="9"/>
  <c r="BX143" i="9" s="1"/>
  <c r="CI143" i="9" s="1"/>
  <c r="CP143" i="9"/>
  <c r="CQ143" i="9" s="1"/>
  <c r="BO143" i="9"/>
  <c r="BW31" i="9"/>
  <c r="BV31" i="9"/>
  <c r="BX31" i="9" s="1"/>
  <c r="CI31" i="9" s="1"/>
  <c r="P55" i="5" s="1"/>
  <c r="CP31" i="9"/>
  <c r="CQ31" i="9" s="1"/>
  <c r="BO31" i="9"/>
  <c r="BW157" i="9"/>
  <c r="BV157" i="9"/>
  <c r="BX157" i="9" s="1"/>
  <c r="CI157" i="9" s="1"/>
  <c r="CP157" i="9"/>
  <c r="CQ157" i="9" s="1"/>
  <c r="BO157" i="9"/>
  <c r="BW191" i="9"/>
  <c r="BV191" i="9"/>
  <c r="BX191" i="9" s="1"/>
  <c r="CI191" i="9" s="1"/>
  <c r="CP191" i="9"/>
  <c r="CQ191" i="9" s="1"/>
  <c r="BO191" i="9"/>
  <c r="BW40" i="9"/>
  <c r="BV40" i="9"/>
  <c r="BX40" i="9" s="1"/>
  <c r="CI40" i="9" s="1"/>
  <c r="P64" i="5" s="1"/>
  <c r="CP40" i="9"/>
  <c r="CQ40" i="9" s="1"/>
  <c r="BO40" i="9"/>
  <c r="BR72" i="9"/>
  <c r="BR200" i="9"/>
  <c r="CE2" i="9"/>
  <c r="CG2" i="9" s="1"/>
  <c r="BY2" i="9"/>
  <c r="Q26" i="5" s="1"/>
  <c r="BZ2" i="9"/>
  <c r="BT2" i="9"/>
  <c r="BW141" i="9"/>
  <c r="BV141" i="9"/>
  <c r="BX141" i="9" s="1"/>
  <c r="CI141" i="9" s="1"/>
  <c r="CP141" i="9"/>
  <c r="CQ141" i="9" s="1"/>
  <c r="BO141" i="9"/>
  <c r="BW175" i="9"/>
  <c r="BV175" i="9"/>
  <c r="BX175" i="9" s="1"/>
  <c r="CI175" i="9" s="1"/>
  <c r="CP175" i="9"/>
  <c r="CQ175" i="9" s="1"/>
  <c r="BO175" i="9"/>
  <c r="BW13" i="9"/>
  <c r="BV13" i="9"/>
  <c r="BX13" i="9" s="1"/>
  <c r="CI13" i="9" s="1"/>
  <c r="P37" i="5" s="1"/>
  <c r="CP13" i="9"/>
  <c r="CQ13" i="9" s="1"/>
  <c r="BO13" i="9"/>
  <c r="BW173" i="9"/>
  <c r="BV173" i="9"/>
  <c r="BX173" i="9" s="1"/>
  <c r="CI173" i="9" s="1"/>
  <c r="CP173" i="9"/>
  <c r="CQ173" i="9" s="1"/>
  <c r="BO173" i="9"/>
  <c r="BV196" i="9"/>
  <c r="BX196" i="9" s="1"/>
  <c r="CI196" i="9" s="1"/>
  <c r="BW196" i="9"/>
  <c r="CP196" i="9"/>
  <c r="CQ196" i="9" s="1"/>
  <c r="BO196" i="9"/>
  <c r="BW42" i="9"/>
  <c r="BV42" i="9"/>
  <c r="BX42" i="9" s="1"/>
  <c r="CI42" i="9" s="1"/>
  <c r="P66" i="5" s="1"/>
  <c r="CP42" i="9"/>
  <c r="CQ42" i="9" s="1"/>
  <c r="BO42" i="9"/>
  <c r="BW16" i="9"/>
  <c r="BV16" i="9"/>
  <c r="BX16" i="9" s="1"/>
  <c r="CI16" i="9" s="1"/>
  <c r="P40" i="5" s="1"/>
  <c r="CP16" i="9"/>
  <c r="CQ16" i="9" s="1"/>
  <c r="BO16" i="9"/>
  <c r="CA110" i="9"/>
  <c r="DD110" i="9" s="1"/>
  <c r="DV110" i="9" s="1"/>
  <c r="BY110" i="9"/>
  <c r="CE110" i="9"/>
  <c r="CG110" i="9" s="1"/>
  <c r="BZ110" i="9"/>
  <c r="BT110" i="9"/>
  <c r="BY113" i="9"/>
  <c r="CA151" i="9"/>
  <c r="DD151" i="9" s="1"/>
  <c r="DV151" i="9" s="1"/>
  <c r="BZ151" i="9"/>
  <c r="BT151" i="9"/>
  <c r="BY151" i="9"/>
  <c r="CE151" i="9"/>
  <c r="CG151" i="9" s="1"/>
  <c r="CA35" i="9"/>
  <c r="BY35" i="9"/>
  <c r="Q59" i="5" s="1"/>
  <c r="CE35" i="9"/>
  <c r="CG35" i="9" s="1"/>
  <c r="BZ35" i="9"/>
  <c r="BT35" i="9"/>
  <c r="CA79" i="9"/>
  <c r="BT79" i="9"/>
  <c r="CA45" i="9"/>
  <c r="BZ45" i="9"/>
  <c r="BW165" i="9"/>
  <c r="BV165" i="9"/>
  <c r="BX165" i="9" s="1"/>
  <c r="CI165" i="9" s="1"/>
  <c r="CP165" i="9"/>
  <c r="CQ165" i="9" s="1"/>
  <c r="BO165" i="9"/>
  <c r="BW172" i="9"/>
  <c r="BV172" i="9"/>
  <c r="BX172" i="9" s="1"/>
  <c r="CI172" i="9" s="1"/>
  <c r="CP172" i="9"/>
  <c r="CQ172" i="9" s="1"/>
  <c r="BO172" i="9"/>
  <c r="BW109" i="9"/>
  <c r="BV109" i="9"/>
  <c r="BX109" i="9" s="1"/>
  <c r="CI109" i="9" s="1"/>
  <c r="CP109" i="9"/>
  <c r="CQ109" i="9" s="1"/>
  <c r="BO109" i="9"/>
  <c r="CA162" i="9"/>
  <c r="DD162" i="9" s="1"/>
  <c r="DV162" i="9" s="1"/>
  <c r="BY162" i="9"/>
  <c r="CE162" i="9"/>
  <c r="CG162" i="9" s="1"/>
  <c r="BZ162" i="9"/>
  <c r="BT162" i="9"/>
  <c r="CA156" i="9"/>
  <c r="DD156" i="9" s="1"/>
  <c r="DV156" i="9" s="1"/>
  <c r="CE156" i="9"/>
  <c r="CG156" i="9" s="1"/>
  <c r="BY156" i="9"/>
  <c r="BZ156" i="9"/>
  <c r="BT156" i="9"/>
  <c r="CA120" i="9"/>
  <c r="DD120" i="9" s="1"/>
  <c r="DV120" i="9" s="1"/>
  <c r="BY120" i="9"/>
  <c r="CA18" i="9"/>
  <c r="BY18" i="9"/>
  <c r="Q42" i="5" s="1"/>
  <c r="CE18" i="9"/>
  <c r="CG18" i="9" s="1"/>
  <c r="BZ18" i="9"/>
  <c r="BT18" i="9"/>
  <c r="CA33" i="9"/>
  <c r="BY33" i="9"/>
  <c r="Q57" i="5" s="1"/>
  <c r="CE33" i="9"/>
  <c r="CG33" i="9" s="1"/>
  <c r="BZ33" i="9"/>
  <c r="BT33" i="9"/>
  <c r="CA152" i="9"/>
  <c r="DD152" i="9" s="1"/>
  <c r="DV152" i="9" s="1"/>
  <c r="BZ152" i="9"/>
  <c r="BT152" i="9"/>
  <c r="BY152" i="9"/>
  <c r="CE152" i="9"/>
  <c r="CG152" i="9" s="1"/>
  <c r="CA94" i="9"/>
  <c r="BY94" i="9"/>
  <c r="Q118" i="5" s="1"/>
  <c r="BZ94" i="9"/>
  <c r="BT94" i="9"/>
  <c r="CE94" i="9"/>
  <c r="CG94" i="9" s="1"/>
  <c r="CA44" i="9"/>
  <c r="BY44" i="9"/>
  <c r="Q68" i="5" s="1"/>
  <c r="BZ44" i="9"/>
  <c r="BT44" i="9"/>
  <c r="CE44" i="9"/>
  <c r="CG44" i="9" s="1"/>
  <c r="BG3" i="9" a="1"/>
  <c r="BG3" i="9" s="1"/>
  <c r="BH3" i="9" s="1"/>
  <c r="CA177" i="9"/>
  <c r="DD177" i="9" s="1"/>
  <c r="DV177" i="9" s="1"/>
  <c r="BT177" i="9"/>
  <c r="BY177" i="9"/>
  <c r="CE177" i="9"/>
  <c r="CG177" i="9" s="1"/>
  <c r="BZ177" i="9"/>
  <c r="BW195" i="9"/>
  <c r="BV195" i="9"/>
  <c r="BX195" i="9" s="1"/>
  <c r="CI195" i="9" s="1"/>
  <c r="CP195" i="9"/>
  <c r="CQ195" i="9" s="1"/>
  <c r="BO195" i="9"/>
  <c r="BW105" i="9"/>
  <c r="BV105" i="9"/>
  <c r="BX105" i="9" s="1"/>
  <c r="CI105" i="9" s="1"/>
  <c r="CP105" i="9"/>
  <c r="CQ105" i="9" s="1"/>
  <c r="BO105" i="9"/>
  <c r="BW76" i="9"/>
  <c r="BV76" i="9"/>
  <c r="BX76" i="9" s="1"/>
  <c r="CI76" i="9" s="1"/>
  <c r="P100" i="5" s="1"/>
  <c r="CP76" i="9"/>
  <c r="CQ76" i="9" s="1"/>
  <c r="BO76" i="9"/>
  <c r="CA190" i="9"/>
  <c r="DD190" i="9" s="1"/>
  <c r="DV190" i="9" s="1"/>
  <c r="CE190" i="9"/>
  <c r="CG190" i="9" s="1"/>
  <c r="BY190" i="9"/>
  <c r="BZ190" i="9"/>
  <c r="BT190" i="9"/>
  <c r="CA127" i="9"/>
  <c r="DD127" i="9" s="1"/>
  <c r="DV127" i="9" s="1"/>
  <c r="BY127" i="9"/>
  <c r="CE127" i="9"/>
  <c r="CG127" i="9" s="1"/>
  <c r="BZ127" i="9"/>
  <c r="BT127" i="9"/>
  <c r="BT154" i="9"/>
  <c r="CA140" i="9"/>
  <c r="DD140" i="9" s="1"/>
  <c r="DV140" i="9" s="1"/>
  <c r="CE140" i="9"/>
  <c r="CG140" i="9" s="1"/>
  <c r="BY140" i="9"/>
  <c r="BZ140" i="9"/>
  <c r="BT140" i="9"/>
  <c r="CA170" i="9"/>
  <c r="DD170" i="9" s="1"/>
  <c r="DV170" i="9" s="1"/>
  <c r="BY170" i="9"/>
  <c r="CE170" i="9"/>
  <c r="CG170" i="9" s="1"/>
  <c r="BZ170" i="9"/>
  <c r="BT170" i="9"/>
  <c r="CA188" i="9"/>
  <c r="DD188" i="9" s="1"/>
  <c r="DV188" i="9" s="1"/>
  <c r="CE188" i="9"/>
  <c r="CG188" i="9" s="1"/>
  <c r="BZ188" i="9"/>
  <c r="BY188" i="9"/>
  <c r="BT188" i="9"/>
  <c r="CA125" i="9"/>
  <c r="DD125" i="9" s="1"/>
  <c r="DV125" i="9" s="1"/>
  <c r="BT125" i="9"/>
  <c r="BY125" i="9"/>
  <c r="CE125" i="9"/>
  <c r="CG125" i="9" s="1"/>
  <c r="BZ125" i="9"/>
  <c r="CE99" i="9"/>
  <c r="CG99" i="9" s="1"/>
  <c r="CA37" i="9"/>
  <c r="BY37" i="9"/>
  <c r="Q61" i="5" s="1"/>
  <c r="CE37" i="9"/>
  <c r="CG37" i="9" s="1"/>
  <c r="BZ37" i="9"/>
  <c r="BT37" i="9"/>
  <c r="CA92" i="9"/>
  <c r="BT92" i="9"/>
  <c r="BT158" i="9"/>
  <c r="CA111" i="9"/>
  <c r="DD111" i="9" s="1"/>
  <c r="DV111" i="9" s="1"/>
  <c r="CE111" i="9"/>
  <c r="CG111" i="9" s="1"/>
  <c r="BZ111" i="9"/>
  <c r="BT111" i="9"/>
  <c r="BY111" i="9"/>
  <c r="BW112" i="9"/>
  <c r="BV112" i="9"/>
  <c r="BX112" i="9" s="1"/>
  <c r="CI112" i="9" s="1"/>
  <c r="CP112" i="9"/>
  <c r="CQ112" i="9" s="1"/>
  <c r="BO112" i="9"/>
  <c r="CA31" i="9"/>
  <c r="BY31" i="9"/>
  <c r="Q55" i="5" s="1"/>
  <c r="CE31" i="9"/>
  <c r="CG31" i="9" s="1"/>
  <c r="BZ31" i="9"/>
  <c r="BT31" i="9"/>
  <c r="CA57" i="9"/>
  <c r="BY57" i="9"/>
  <c r="Q81" i="5" s="1"/>
  <c r="CE57" i="9"/>
  <c r="CG57" i="9" s="1"/>
  <c r="BZ57" i="9"/>
  <c r="BT57" i="9"/>
  <c r="CA59" i="9"/>
  <c r="BY59" i="9"/>
  <c r="Q83" i="5" s="1"/>
  <c r="CE59" i="9"/>
  <c r="CG59" i="9" s="1"/>
  <c r="BZ59" i="9"/>
  <c r="BT59" i="9"/>
  <c r="CE141" i="9"/>
  <c r="CG141" i="9" s="1"/>
  <c r="BY141" i="9"/>
  <c r="BZ141" i="9"/>
  <c r="BT141" i="9"/>
  <c r="CA173" i="9"/>
  <c r="DD173" i="9" s="1"/>
  <c r="DV173" i="9" s="1"/>
  <c r="CE173" i="9"/>
  <c r="CG173" i="9" s="1"/>
  <c r="BZ173" i="9"/>
  <c r="BT173" i="9"/>
  <c r="BY173" i="9"/>
  <c r="BQ1" i="9"/>
  <c r="BN1" i="9"/>
  <c r="O25" i="5" s="1"/>
  <c r="BR26" i="9"/>
  <c r="BV158" i="9"/>
  <c r="BX158" i="9" s="1"/>
  <c r="CI158" i="9" s="1"/>
  <c r="BW158" i="9"/>
  <c r="CP158" i="9"/>
  <c r="CQ158" i="9" s="1"/>
  <c r="BO158" i="9"/>
  <c r="BW111" i="9"/>
  <c r="BV111" i="9"/>
  <c r="BX111" i="9" s="1"/>
  <c r="CI111" i="9" s="1"/>
  <c r="CP111" i="9"/>
  <c r="CQ111" i="9" s="1"/>
  <c r="BO111" i="9"/>
  <c r="BW26" i="9"/>
  <c r="BV26" i="9"/>
  <c r="BX26" i="9" s="1"/>
  <c r="CI26" i="9" s="1"/>
  <c r="P50" i="5" s="1"/>
  <c r="CP26" i="9"/>
  <c r="CQ26" i="9" s="1"/>
  <c r="BO26" i="9"/>
  <c r="BR69" i="9"/>
  <c r="BW57" i="9"/>
  <c r="BV57" i="9"/>
  <c r="BX57" i="9" s="1"/>
  <c r="CI57" i="9" s="1"/>
  <c r="P81" i="5" s="1"/>
  <c r="CP57" i="9"/>
  <c r="CQ57" i="9" s="1"/>
  <c r="BO57" i="9"/>
  <c r="BW59" i="9"/>
  <c r="BV59" i="9"/>
  <c r="BX59" i="9" s="1"/>
  <c r="CI59" i="9" s="1"/>
  <c r="P83" i="5" s="1"/>
  <c r="CP59" i="9"/>
  <c r="CQ59" i="9" s="1"/>
  <c r="BO59" i="9"/>
  <c r="BW72" i="9"/>
  <c r="BV72" i="9"/>
  <c r="BX72" i="9" s="1"/>
  <c r="CI72" i="9" s="1"/>
  <c r="P96" i="5" s="1"/>
  <c r="CP72" i="9"/>
  <c r="CQ72" i="9" s="1"/>
  <c r="BO72" i="9"/>
  <c r="BW43" i="9"/>
  <c r="BV43" i="9"/>
  <c r="BX43" i="9" s="1"/>
  <c r="CI43" i="9" s="1"/>
  <c r="P67" i="5" s="1"/>
  <c r="CP43" i="9"/>
  <c r="CQ43" i="9" s="1"/>
  <c r="BO43" i="9"/>
  <c r="BW200" i="9"/>
  <c r="BV200" i="9"/>
  <c r="BX200" i="9" s="1"/>
  <c r="CI200" i="9" s="1"/>
  <c r="CP200" i="9"/>
  <c r="CQ200" i="9" s="1"/>
  <c r="BO200" i="9"/>
  <c r="BG4" i="9" a="1"/>
  <c r="BG4" i="9" s="1"/>
  <c r="BH4" i="9" s="1"/>
  <c r="BN4" i="9" s="1"/>
  <c r="O28" i="5" s="1"/>
  <c r="BR153" i="9"/>
  <c r="BR137" i="9"/>
  <c r="BR6" i="9"/>
  <c r="BR103" i="9"/>
  <c r="BR199" i="9"/>
  <c r="BR168" i="9"/>
  <c r="BR38" i="9"/>
  <c r="BR161" i="9"/>
  <c r="BR183" i="9"/>
  <c r="BW79" i="9"/>
  <c r="BV79" i="9"/>
  <c r="BX79" i="9" s="1"/>
  <c r="CI79" i="9" s="1"/>
  <c r="P103" i="5" s="1"/>
  <c r="CP79" i="9"/>
  <c r="CQ79" i="9" s="1"/>
  <c r="BO79" i="9"/>
  <c r="BW56" i="9"/>
  <c r="BV56" i="9"/>
  <c r="BX56" i="9" s="1"/>
  <c r="CI56" i="9" s="1"/>
  <c r="P80" i="5" s="1"/>
  <c r="CP56" i="9"/>
  <c r="CQ56" i="9" s="1"/>
  <c r="BO56" i="9"/>
  <c r="BW193" i="9"/>
  <c r="BV193" i="9"/>
  <c r="BX193" i="9" s="1"/>
  <c r="CI193" i="9" s="1"/>
  <c r="CP193" i="9"/>
  <c r="CQ193" i="9" s="1"/>
  <c r="BO193" i="9"/>
  <c r="BW45" i="9"/>
  <c r="BV45" i="9"/>
  <c r="BX45" i="9" s="1"/>
  <c r="CI45" i="9" s="1"/>
  <c r="P69" i="5" s="1"/>
  <c r="CP45" i="9"/>
  <c r="CQ45" i="9" s="1"/>
  <c r="BO45" i="9"/>
  <c r="BR19" i="9"/>
  <c r="BW162" i="9"/>
  <c r="BV162" i="9"/>
  <c r="BX162" i="9" s="1"/>
  <c r="CI162" i="9" s="1"/>
  <c r="CP162" i="9"/>
  <c r="CQ162" i="9" s="1"/>
  <c r="BO162" i="9"/>
  <c r="BW156" i="9"/>
  <c r="BV156" i="9"/>
  <c r="BX156" i="9" s="1"/>
  <c r="CI156" i="9" s="1"/>
  <c r="CP156" i="9"/>
  <c r="CQ156" i="9" s="1"/>
  <c r="BO156" i="9"/>
  <c r="BW93" i="9"/>
  <c r="BV93" i="9"/>
  <c r="BX93" i="9" s="1"/>
  <c r="CI93" i="9" s="1"/>
  <c r="P117" i="5" s="1"/>
  <c r="CP93" i="9"/>
  <c r="CQ93" i="9" s="1"/>
  <c r="BO93" i="9"/>
  <c r="BW120" i="9"/>
  <c r="BV120" i="9"/>
  <c r="BX120" i="9" s="1"/>
  <c r="CI120" i="9" s="1"/>
  <c r="CP120" i="9"/>
  <c r="CQ120" i="9" s="1"/>
  <c r="BO120" i="9"/>
  <c r="BW75" i="9"/>
  <c r="BV75" i="9"/>
  <c r="BX75" i="9" s="1"/>
  <c r="CI75" i="9" s="1"/>
  <c r="P99" i="5" s="1"/>
  <c r="CP75" i="9"/>
  <c r="CQ75" i="9" s="1"/>
  <c r="BO75" i="9"/>
  <c r="BW49" i="9"/>
  <c r="BV49" i="9"/>
  <c r="BX49" i="9" s="1"/>
  <c r="CI49" i="9" s="1"/>
  <c r="P73" i="5" s="1"/>
  <c r="CP49" i="9"/>
  <c r="CQ49" i="9" s="1"/>
  <c r="BO49" i="9"/>
  <c r="BW129" i="9"/>
  <c r="BV129" i="9"/>
  <c r="BX129" i="9" s="1"/>
  <c r="CI129" i="9" s="1"/>
  <c r="CP129" i="9"/>
  <c r="CQ129" i="9" s="1"/>
  <c r="BO129" i="9"/>
  <c r="BW18" i="9"/>
  <c r="BV18" i="9"/>
  <c r="BX18" i="9" s="1"/>
  <c r="CI18" i="9" s="1"/>
  <c r="P42" i="5" s="1"/>
  <c r="CP18" i="9"/>
  <c r="CQ18" i="9" s="1"/>
  <c r="BO18" i="9"/>
  <c r="BW33" i="9"/>
  <c r="BV33" i="9"/>
  <c r="BX33" i="9" s="1"/>
  <c r="CI33" i="9" s="1"/>
  <c r="P57" i="5" s="1"/>
  <c r="CP33" i="9"/>
  <c r="CQ33" i="9" s="1"/>
  <c r="BO33" i="9"/>
  <c r="BW135" i="9"/>
  <c r="BV135" i="9"/>
  <c r="BX135" i="9" s="1"/>
  <c r="CI135" i="9" s="1"/>
  <c r="CP135" i="9"/>
  <c r="CQ135" i="9" s="1"/>
  <c r="BO135" i="9"/>
  <c r="BR178" i="9"/>
  <c r="BR104" i="9"/>
  <c r="BR67" i="9"/>
  <c r="BR22" i="9"/>
  <c r="BW152" i="9"/>
  <c r="BV152" i="9"/>
  <c r="BX152" i="9" s="1"/>
  <c r="CI152" i="9" s="1"/>
  <c r="CP152" i="9"/>
  <c r="CQ152" i="9" s="1"/>
  <c r="BO152" i="9"/>
  <c r="BV94" i="9"/>
  <c r="BX94" i="9" s="1"/>
  <c r="CI94" i="9" s="1"/>
  <c r="P118" i="5" s="1"/>
  <c r="BW94" i="9"/>
  <c r="CP94" i="9"/>
  <c r="CQ94" i="9" s="1"/>
  <c r="BO94" i="9"/>
  <c r="BW73" i="9"/>
  <c r="BV73" i="9"/>
  <c r="BX73" i="9" s="1"/>
  <c r="CI73" i="9" s="1"/>
  <c r="P97" i="5" s="1"/>
  <c r="CP73" i="9"/>
  <c r="CQ73" i="9" s="1"/>
  <c r="BO73" i="9"/>
  <c r="BR163" i="9"/>
  <c r="BR66" i="9"/>
  <c r="BQ3" i="9"/>
  <c r="BW154" i="9"/>
  <c r="BV154" i="9"/>
  <c r="BX154" i="9" s="1"/>
  <c r="CI154" i="9" s="1"/>
  <c r="CP154" i="9"/>
  <c r="CQ154" i="9" s="1"/>
  <c r="BO154" i="9"/>
  <c r="BW140" i="9"/>
  <c r="BV140" i="9"/>
  <c r="BX140" i="9" s="1"/>
  <c r="CI140" i="9" s="1"/>
  <c r="CP140" i="9"/>
  <c r="CQ140" i="9" s="1"/>
  <c r="BO140" i="9"/>
  <c r="BW77" i="9"/>
  <c r="BV77" i="9"/>
  <c r="BX77" i="9" s="1"/>
  <c r="CI77" i="9" s="1"/>
  <c r="P101" i="5" s="1"/>
  <c r="CP77" i="9"/>
  <c r="CQ77" i="9" s="1"/>
  <c r="BO77" i="9"/>
  <c r="BW170" i="9"/>
  <c r="BV170" i="9"/>
  <c r="BX170" i="9" s="1"/>
  <c r="CI170" i="9" s="1"/>
  <c r="CP170" i="9"/>
  <c r="CQ170" i="9" s="1"/>
  <c r="BO170" i="9"/>
  <c r="BW188" i="9"/>
  <c r="BV188" i="9"/>
  <c r="BX188" i="9" s="1"/>
  <c r="CI188" i="9" s="1"/>
  <c r="CP188" i="9"/>
  <c r="CQ188" i="9" s="1"/>
  <c r="BO188" i="9"/>
  <c r="BW125" i="9"/>
  <c r="BV125" i="9"/>
  <c r="BX125" i="9" s="1"/>
  <c r="CI125" i="9" s="1"/>
  <c r="CP125" i="9"/>
  <c r="CQ125" i="9" s="1"/>
  <c r="BO125" i="9"/>
  <c r="BV118" i="9"/>
  <c r="BX118" i="9" s="1"/>
  <c r="CI118" i="9" s="1"/>
  <c r="BW118" i="9"/>
  <c r="CP118" i="9"/>
  <c r="CQ118" i="9" s="1"/>
  <c r="BO118" i="9"/>
  <c r="BW99" i="9"/>
  <c r="BV99" i="9"/>
  <c r="BX99" i="9" s="1"/>
  <c r="CI99" i="9" s="1"/>
  <c r="P123" i="5" s="1"/>
  <c r="CP99" i="9"/>
  <c r="CQ99" i="9" s="1"/>
  <c r="BO99" i="9"/>
  <c r="BW37" i="9"/>
  <c r="BV37" i="9"/>
  <c r="BX37" i="9" s="1"/>
  <c r="CI37" i="9" s="1"/>
  <c r="P61" i="5" s="1"/>
  <c r="CP37" i="9"/>
  <c r="CQ37" i="9" s="1"/>
  <c r="BO37" i="9"/>
  <c r="BR29" i="9"/>
  <c r="BR126" i="9"/>
  <c r="BR64" i="9"/>
  <c r="CA34" i="9" l="1"/>
  <c r="BT182" i="9"/>
  <c r="BZ182" i="9"/>
  <c r="CE108" i="9"/>
  <c r="CG108" i="9" s="1"/>
  <c r="BZ158" i="9"/>
  <c r="BY99" i="9"/>
  <c r="Q123" i="5" s="1"/>
  <c r="BZ154" i="9"/>
  <c r="BT113" i="9"/>
  <c r="CE158" i="9"/>
  <c r="CG158" i="9" s="1"/>
  <c r="CA99" i="9"/>
  <c r="BY154" i="9"/>
  <c r="BT120" i="9"/>
  <c r="BZ79" i="9"/>
  <c r="BZ113" i="9"/>
  <c r="BZ116" i="9"/>
  <c r="CA164" i="9"/>
  <c r="DD164" i="9" s="1"/>
  <c r="DV164" i="9" s="1"/>
  <c r="BZ30" i="9"/>
  <c r="CA119" i="9"/>
  <c r="DD119" i="9" s="1"/>
  <c r="DV119" i="9" s="1"/>
  <c r="BY25" i="9"/>
  <c r="Q49" i="5" s="1"/>
  <c r="BT108" i="9"/>
  <c r="CA27" i="9"/>
  <c r="V51" i="5" s="1"/>
  <c r="CE97" i="9"/>
  <c r="CG97" i="9" s="1"/>
  <c r="BT71" i="9"/>
  <c r="CE182" i="9"/>
  <c r="CG182" i="9" s="1"/>
  <c r="CE164" i="9"/>
  <c r="CG164" i="9" s="1"/>
  <c r="BY27" i="9"/>
  <c r="Q51" i="5" s="1"/>
  <c r="CA158" i="9"/>
  <c r="DD158" i="9" s="1"/>
  <c r="DV158" i="9" s="1"/>
  <c r="CA154" i="9"/>
  <c r="DD154" i="9" s="1"/>
  <c r="DV154" i="9" s="1"/>
  <c r="BZ120" i="9"/>
  <c r="CE79" i="9"/>
  <c r="CG79" i="9" s="1"/>
  <c r="CE113" i="9"/>
  <c r="CG113" i="9" s="1"/>
  <c r="CA116" i="9"/>
  <c r="DD116" i="9" s="1"/>
  <c r="DV116" i="9" s="1"/>
  <c r="BY30" i="9"/>
  <c r="Q54" i="5" s="1"/>
  <c r="BY174" i="9"/>
  <c r="CA25" i="9"/>
  <c r="V49" i="5" s="1"/>
  <c r="BT55" i="9"/>
  <c r="BZ108" i="9"/>
  <c r="BY97" i="9"/>
  <c r="Q121" i="5" s="1"/>
  <c r="BZ71" i="9"/>
  <c r="CE24" i="9"/>
  <c r="CG24" i="9" s="1"/>
  <c r="CA182" i="9"/>
  <c r="DD182" i="9" s="1"/>
  <c r="DV182" i="9" s="1"/>
  <c r="CE92" i="9"/>
  <c r="CG92" i="9" s="1"/>
  <c r="BT45" i="9"/>
  <c r="BT174" i="9"/>
  <c r="BZ55" i="9"/>
  <c r="CE71" i="9"/>
  <c r="CG71" i="9" s="1"/>
  <c r="BT24" i="9"/>
  <c r="BZ189" i="9"/>
  <c r="BZ174" i="9"/>
  <c r="BY71" i="9"/>
  <c r="Q95" i="5" s="1"/>
  <c r="CE34" i="9"/>
  <c r="CG34" i="9" s="1"/>
  <c r="BZ92" i="9"/>
  <c r="BT99" i="9"/>
  <c r="CE45" i="9"/>
  <c r="CG45" i="9" s="1"/>
  <c r="BY164" i="9"/>
  <c r="BY119" i="9"/>
  <c r="CE174" i="9"/>
  <c r="CG174" i="9" s="1"/>
  <c r="CE121" i="9"/>
  <c r="CG121" i="9" s="1"/>
  <c r="BY55" i="9"/>
  <c r="Q79" i="5" s="1"/>
  <c r="BY115" i="9"/>
  <c r="BT27" i="9"/>
  <c r="BT34" i="9"/>
  <c r="BY24" i="9"/>
  <c r="Q48" i="5" s="1"/>
  <c r="CA189" i="9"/>
  <c r="DD189" i="9" s="1"/>
  <c r="DV189" i="9" s="1"/>
  <c r="BZ24" i="9"/>
  <c r="CE98" i="9"/>
  <c r="CG98" i="9" s="1"/>
  <c r="CE62" i="9"/>
  <c r="CG62" i="9" s="1"/>
  <c r="DD99" i="9"/>
  <c r="V123" i="5"/>
  <c r="DD35" i="9"/>
  <c r="V59" i="5"/>
  <c r="DD76" i="9"/>
  <c r="V100" i="5"/>
  <c r="DD42" i="9"/>
  <c r="V66" i="5"/>
  <c r="DD23" i="9"/>
  <c r="V47" i="5"/>
  <c r="DD78" i="9"/>
  <c r="V102" i="5"/>
  <c r="DD27" i="9"/>
  <c r="DD47" i="9"/>
  <c r="V71" i="5"/>
  <c r="DW12" i="9"/>
  <c r="AO36" i="5"/>
  <c r="DW86" i="9"/>
  <c r="AO110" i="5"/>
  <c r="DW50" i="9"/>
  <c r="AO74" i="5"/>
  <c r="DW53" i="9"/>
  <c r="AO77" i="5"/>
  <c r="DW65" i="9"/>
  <c r="AO89" i="5"/>
  <c r="DW25" i="9"/>
  <c r="AO49" i="5"/>
  <c r="DW97" i="9"/>
  <c r="AO121" i="5"/>
  <c r="DW8" i="9"/>
  <c r="AO32" i="5"/>
  <c r="DW98" i="9"/>
  <c r="AO122" i="5"/>
  <c r="DW73" i="9"/>
  <c r="AO97" i="5"/>
  <c r="DW59" i="9"/>
  <c r="AO83" i="5"/>
  <c r="DS3" i="9"/>
  <c r="AD27" i="5"/>
  <c r="S27" i="5"/>
  <c r="N27" i="5"/>
  <c r="AI27" i="5"/>
  <c r="DD59" i="9"/>
  <c r="V83" i="5"/>
  <c r="DD33" i="9"/>
  <c r="V57" i="5"/>
  <c r="DD82" i="9"/>
  <c r="V106" i="5"/>
  <c r="DD25" i="9"/>
  <c r="DD98" i="9"/>
  <c r="V122" i="5"/>
  <c r="DD34" i="9"/>
  <c r="V58" i="5"/>
  <c r="DW75" i="9"/>
  <c r="AO99" i="5"/>
  <c r="DW55" i="9"/>
  <c r="AO79" i="5"/>
  <c r="DW36" i="9"/>
  <c r="AO60" i="5"/>
  <c r="DW71" i="9"/>
  <c r="AO95" i="5"/>
  <c r="DW13" i="9"/>
  <c r="AO37" i="5"/>
  <c r="DW51" i="9"/>
  <c r="AO75" i="5"/>
  <c r="DW21" i="9"/>
  <c r="AO45" i="5"/>
  <c r="DW70" i="9"/>
  <c r="AO94" i="5"/>
  <c r="DW34" i="9"/>
  <c r="AO58" i="5"/>
  <c r="DW52" i="9"/>
  <c r="AO76" i="5"/>
  <c r="DW68" i="9"/>
  <c r="AO92" i="5"/>
  <c r="DW90" i="9"/>
  <c r="AO114" i="5"/>
  <c r="DW95" i="9"/>
  <c r="AO119" i="5"/>
  <c r="DS1" i="9"/>
  <c r="DW1" i="9" s="1"/>
  <c r="AI25" i="5"/>
  <c r="S25" i="5"/>
  <c r="N25" i="5"/>
  <c r="AD25" i="5"/>
  <c r="DD44" i="9"/>
  <c r="V68" i="5"/>
  <c r="DD9" i="9"/>
  <c r="V33" i="5"/>
  <c r="DD83" i="9"/>
  <c r="V107" i="5"/>
  <c r="DD30" i="9"/>
  <c r="V54" i="5"/>
  <c r="DD91" i="9"/>
  <c r="V115" i="5"/>
  <c r="DD97" i="9"/>
  <c r="V121" i="5"/>
  <c r="DD85" i="9"/>
  <c r="V109" i="5"/>
  <c r="DW19" i="9"/>
  <c r="AO43" i="5"/>
  <c r="DW89" i="9"/>
  <c r="AO113" i="5"/>
  <c r="DW82" i="9"/>
  <c r="AO106" i="5"/>
  <c r="DW20" i="9"/>
  <c r="AO44" i="5"/>
  <c r="DW43" i="9"/>
  <c r="AO67" i="5"/>
  <c r="DW44" i="9"/>
  <c r="AO68" i="5"/>
  <c r="DW17" i="9"/>
  <c r="AO41" i="5"/>
  <c r="DW63" i="9"/>
  <c r="AO87" i="5"/>
  <c r="DW87" i="9"/>
  <c r="AO111" i="5"/>
  <c r="DW61" i="9"/>
  <c r="AO85" i="5"/>
  <c r="DW47" i="9"/>
  <c r="AO71" i="5"/>
  <c r="DW46" i="9"/>
  <c r="AO70" i="5"/>
  <c r="DW10" i="9"/>
  <c r="AO34" i="5"/>
  <c r="DD31" i="9"/>
  <c r="V55" i="5"/>
  <c r="DD37" i="9"/>
  <c r="V61" i="5"/>
  <c r="DD79" i="9"/>
  <c r="V103" i="5"/>
  <c r="DD43" i="9"/>
  <c r="V67" i="5"/>
  <c r="DD16" i="9"/>
  <c r="V40" i="5"/>
  <c r="DD28" i="9"/>
  <c r="V52" i="5"/>
  <c r="DD89" i="9"/>
  <c r="V113" i="5"/>
  <c r="DD80" i="9"/>
  <c r="V104" i="5"/>
  <c r="DD52" i="9"/>
  <c r="V76" i="5"/>
  <c r="DW14" i="9"/>
  <c r="AO38" i="5"/>
  <c r="DW26" i="9"/>
  <c r="AO50" i="5"/>
  <c r="DW9" i="9"/>
  <c r="AO33" i="5"/>
  <c r="DW66" i="9"/>
  <c r="AO90" i="5"/>
  <c r="DW92" i="9"/>
  <c r="AO116" i="5"/>
  <c r="DW81" i="9"/>
  <c r="AO105" i="5"/>
  <c r="DW18" i="9"/>
  <c r="AO42" i="5"/>
  <c r="DW29" i="9"/>
  <c r="AO53" i="5"/>
  <c r="DW16" i="9"/>
  <c r="AO40" i="5"/>
  <c r="DD63" i="9"/>
  <c r="V87" i="5"/>
  <c r="DD15" i="9"/>
  <c r="V39" i="5"/>
  <c r="DD39" i="9"/>
  <c r="V63" i="5"/>
  <c r="DD5" i="9"/>
  <c r="V29" i="5"/>
  <c r="DW30" i="9"/>
  <c r="AO54" i="5"/>
  <c r="DW64" i="9"/>
  <c r="AO88" i="5"/>
  <c r="DW49" i="9"/>
  <c r="AO73" i="5"/>
  <c r="DW7" i="9"/>
  <c r="AO31" i="5"/>
  <c r="DW78" i="9"/>
  <c r="AO102" i="5"/>
  <c r="DW39" i="9"/>
  <c r="AO63" i="5"/>
  <c r="DW41" i="9"/>
  <c r="AO65" i="5"/>
  <c r="DW80" i="9"/>
  <c r="AO104" i="5"/>
  <c r="DW37" i="9"/>
  <c r="AO61" i="5"/>
  <c r="DW94" i="9"/>
  <c r="AO118" i="5"/>
  <c r="DW62" i="9"/>
  <c r="AO86" i="5"/>
  <c r="DW15" i="9"/>
  <c r="AO39" i="5"/>
  <c r="DD86" i="9"/>
  <c r="V110" i="5"/>
  <c r="DD61" i="9"/>
  <c r="V85" i="5"/>
  <c r="DD70" i="9"/>
  <c r="V94" i="5"/>
  <c r="DD55" i="9"/>
  <c r="V79" i="5"/>
  <c r="DD96" i="9"/>
  <c r="V120" i="5"/>
  <c r="DW5" i="9"/>
  <c r="AO29" i="5"/>
  <c r="DW85" i="9"/>
  <c r="AO109" i="5"/>
  <c r="DW84" i="9"/>
  <c r="AO108" i="5"/>
  <c r="DW74" i="9"/>
  <c r="AO98" i="5"/>
  <c r="DW72" i="9"/>
  <c r="AO96" i="5"/>
  <c r="DW60" i="9"/>
  <c r="AO84" i="5"/>
  <c r="DW27" i="9"/>
  <c r="AO51" i="5"/>
  <c r="DW11" i="9"/>
  <c r="AO35" i="5"/>
  <c r="DW42" i="9"/>
  <c r="AO66" i="5"/>
  <c r="DW58" i="9"/>
  <c r="AO82" i="5"/>
  <c r="DW93" i="9"/>
  <c r="AO117" i="5"/>
  <c r="DW33" i="9"/>
  <c r="AO57" i="5"/>
  <c r="DW40" i="9"/>
  <c r="AO64" i="5"/>
  <c r="DD57" i="9"/>
  <c r="V81" i="5"/>
  <c r="DD92" i="9"/>
  <c r="V116" i="5"/>
  <c r="DD18" i="9"/>
  <c r="V42" i="5"/>
  <c r="DD45" i="9"/>
  <c r="V69" i="5"/>
  <c r="DD13" i="9"/>
  <c r="V37" i="5"/>
  <c r="DD100" i="9"/>
  <c r="V124" i="5"/>
  <c r="DD84" i="9"/>
  <c r="V108" i="5"/>
  <c r="BT98" i="9"/>
  <c r="DD71" i="9"/>
  <c r="V95" i="5"/>
  <c r="BY189" i="9"/>
  <c r="BY166" i="9"/>
  <c r="DW69" i="9"/>
  <c r="AO93" i="5"/>
  <c r="DW48" i="9"/>
  <c r="AO72" i="5"/>
  <c r="DW45" i="9"/>
  <c r="AO69" i="5"/>
  <c r="DW83" i="9"/>
  <c r="AO107" i="5"/>
  <c r="DW99" i="9"/>
  <c r="AO123" i="5"/>
  <c r="DW77" i="9"/>
  <c r="AO101" i="5"/>
  <c r="DW23" i="9"/>
  <c r="AO47" i="5"/>
  <c r="DW54" i="9"/>
  <c r="AO78" i="5"/>
  <c r="DW38" i="9"/>
  <c r="AO62" i="5"/>
  <c r="DW32" i="9"/>
  <c r="AO56" i="5"/>
  <c r="DW24" i="9"/>
  <c r="AO48" i="5"/>
  <c r="DD94" i="9"/>
  <c r="V118" i="5"/>
  <c r="DD53" i="9"/>
  <c r="V77" i="5"/>
  <c r="DD17" i="9"/>
  <c r="V41" i="5"/>
  <c r="DD54" i="9"/>
  <c r="V78" i="5"/>
  <c r="DD24" i="9"/>
  <c r="V48" i="5"/>
  <c r="DS4" i="9"/>
  <c r="AD28" i="5"/>
  <c r="AI28" i="5"/>
  <c r="N28" i="5"/>
  <c r="S28" i="5"/>
  <c r="CE166" i="9"/>
  <c r="CG166" i="9" s="1"/>
  <c r="DD62" i="9"/>
  <c r="V86" i="5"/>
  <c r="DW96" i="9"/>
  <c r="AO120" i="5"/>
  <c r="DW67" i="9"/>
  <c r="AO91" i="5"/>
  <c r="DW28" i="9"/>
  <c r="AO52" i="5"/>
  <c r="DW31" i="9"/>
  <c r="AO55" i="5"/>
  <c r="DW22" i="9"/>
  <c r="AO46" i="5"/>
  <c r="DW35" i="9"/>
  <c r="AO59" i="5"/>
  <c r="DW6" i="9"/>
  <c r="AO30" i="5"/>
  <c r="DW91" i="9"/>
  <c r="AO115" i="5"/>
  <c r="DW2" i="9"/>
  <c r="DW100" i="9"/>
  <c r="AO124" i="5"/>
  <c r="DW57" i="9"/>
  <c r="AO81" i="5"/>
  <c r="DW76" i="9"/>
  <c r="AO100" i="5"/>
  <c r="DW79" i="9"/>
  <c r="AO103" i="5"/>
  <c r="DW56" i="9"/>
  <c r="AO80" i="5"/>
  <c r="DW88" i="9"/>
  <c r="AO112" i="5"/>
  <c r="A1" i="8"/>
  <c r="DZ62" i="9" s="1"/>
  <c r="BS3" i="9"/>
  <c r="CF3" i="9" s="1"/>
  <c r="BR3" i="9"/>
  <c r="BT166" i="9"/>
  <c r="DZ120" i="9"/>
  <c r="DZ134" i="9"/>
  <c r="DZ174" i="9"/>
  <c r="DZ190" i="9"/>
  <c r="DZ286" i="9"/>
  <c r="DZ314" i="9"/>
  <c r="DZ318" i="9"/>
  <c r="DZ382" i="9"/>
  <c r="DZ398" i="9"/>
  <c r="DZ14" i="9"/>
  <c r="DZ16" i="9"/>
  <c r="DZ63" i="9"/>
  <c r="DZ79" i="9"/>
  <c r="DZ83" i="9"/>
  <c r="DZ119" i="9"/>
  <c r="DZ127" i="9"/>
  <c r="DZ135" i="9"/>
  <c r="DZ143" i="9"/>
  <c r="DZ169" i="9"/>
  <c r="DZ171" i="9"/>
  <c r="DZ173" i="9"/>
  <c r="DZ177" i="9"/>
  <c r="DZ189" i="9"/>
  <c r="DZ193" i="9"/>
  <c r="DZ195" i="9"/>
  <c r="DZ197" i="9"/>
  <c r="DZ211" i="9"/>
  <c r="DZ213" i="9"/>
  <c r="DZ217" i="9"/>
  <c r="DZ219" i="9"/>
  <c r="DZ233" i="9"/>
  <c r="DZ235" i="9"/>
  <c r="DZ237" i="9"/>
  <c r="DZ241" i="9"/>
  <c r="DZ253" i="9"/>
  <c r="DZ257" i="9"/>
  <c r="DZ259" i="9"/>
  <c r="DZ261" i="9"/>
  <c r="DZ275" i="9"/>
  <c r="DZ277" i="9"/>
  <c r="DZ281" i="9"/>
  <c r="DZ283" i="9"/>
  <c r="DZ297" i="9"/>
  <c r="DZ299" i="9"/>
  <c r="DZ301" i="9"/>
  <c r="DZ305" i="9"/>
  <c r="DZ317" i="9"/>
  <c r="DZ321" i="9"/>
  <c r="DZ323" i="9"/>
  <c r="DZ325" i="9"/>
  <c r="DZ339" i="9"/>
  <c r="DZ341" i="9"/>
  <c r="DZ345" i="9"/>
  <c r="DZ347" i="9"/>
  <c r="DZ361" i="9"/>
  <c r="DZ363" i="9"/>
  <c r="DZ365" i="9"/>
  <c r="DZ369" i="9"/>
  <c r="DZ381" i="9"/>
  <c r="DZ385" i="9"/>
  <c r="DZ387" i="9"/>
  <c r="DZ389" i="9"/>
  <c r="DZ9" i="9"/>
  <c r="DZ7" i="9"/>
  <c r="DZ5" i="9"/>
  <c r="DZ2" i="9"/>
  <c r="BO4" i="9"/>
  <c r="CR154" i="9"/>
  <c r="CS154" i="9"/>
  <c r="CZ154" i="9" s="1"/>
  <c r="CL154" i="9"/>
  <c r="CN154" i="9" s="1"/>
  <c r="CK154" i="9"/>
  <c r="CM154" i="9" s="1"/>
  <c r="CA19" i="9"/>
  <c r="BY19" i="9"/>
  <c r="Q43" i="5" s="1"/>
  <c r="CE19" i="9"/>
  <c r="CG19" i="9" s="1"/>
  <c r="BZ19" i="9"/>
  <c r="BT19" i="9"/>
  <c r="CA137" i="9"/>
  <c r="DD137" i="9" s="1"/>
  <c r="DV137" i="9" s="1"/>
  <c r="BY137" i="9"/>
  <c r="CE137" i="9"/>
  <c r="CG137" i="9" s="1"/>
  <c r="BZ137" i="9"/>
  <c r="BT137" i="9"/>
  <c r="CH92" i="9"/>
  <c r="DI92" i="9"/>
  <c r="DI125" i="9"/>
  <c r="CH125" i="9"/>
  <c r="CH190" i="9"/>
  <c r="DI190" i="9"/>
  <c r="CR105" i="9"/>
  <c r="CL105" i="9"/>
  <c r="CN105" i="9" s="1"/>
  <c r="CK105" i="9"/>
  <c r="CM105" i="9" s="1"/>
  <c r="CS105" i="9"/>
  <c r="CZ105" i="9" s="1"/>
  <c r="CH120" i="9"/>
  <c r="DI120" i="9"/>
  <c r="CR16" i="9"/>
  <c r="CK16" i="9"/>
  <c r="CM16" i="9" s="1"/>
  <c r="U40" i="5" s="1"/>
  <c r="CL16" i="9"/>
  <c r="CN16" i="9" s="1"/>
  <c r="T40" i="5" s="1"/>
  <c r="CS16" i="9"/>
  <c r="CZ16" i="9" s="1"/>
  <c r="CR13" i="9"/>
  <c r="CL13" i="9"/>
  <c r="CN13" i="9" s="1"/>
  <c r="T37" i="5" s="1"/>
  <c r="CK13" i="9"/>
  <c r="CM13" i="9" s="1"/>
  <c r="U37" i="5" s="1"/>
  <c r="CS13" i="9"/>
  <c r="CZ13" i="9" s="1"/>
  <c r="CR141" i="9"/>
  <c r="CL141" i="9"/>
  <c r="CN141" i="9" s="1"/>
  <c r="CK141" i="9"/>
  <c r="CM141" i="9" s="1"/>
  <c r="CS141" i="9"/>
  <c r="CZ141" i="9" s="1"/>
  <c r="CA72" i="9"/>
  <c r="BY72" i="9"/>
  <c r="Q96" i="5" s="1"/>
  <c r="BZ72" i="9"/>
  <c r="BT72" i="9"/>
  <c r="CE72" i="9"/>
  <c r="CG72" i="9" s="1"/>
  <c r="CH43" i="9"/>
  <c r="DI43" i="9"/>
  <c r="CA73" i="9"/>
  <c r="BY73" i="9"/>
  <c r="Q97" i="5" s="1"/>
  <c r="CE73" i="9"/>
  <c r="CG73" i="9" s="1"/>
  <c r="BZ73" i="9"/>
  <c r="BT73" i="9"/>
  <c r="CR23" i="9"/>
  <c r="CK23" i="9"/>
  <c r="CM23" i="9" s="1"/>
  <c r="U47" i="5" s="1"/>
  <c r="CL23" i="9"/>
  <c r="CN23" i="9" s="1"/>
  <c r="T47" i="5" s="1"/>
  <c r="CS23" i="9"/>
  <c r="CZ23" i="9" s="1"/>
  <c r="CH42" i="9"/>
  <c r="DI42" i="9"/>
  <c r="CH196" i="9"/>
  <c r="DI196" i="9"/>
  <c r="CA105" i="9"/>
  <c r="DD105" i="9" s="1"/>
  <c r="DV105" i="9" s="1"/>
  <c r="CE105" i="9"/>
  <c r="CG105" i="9" s="1"/>
  <c r="BZ105" i="9"/>
  <c r="BT105" i="9"/>
  <c r="BY105" i="9"/>
  <c r="CH146" i="9"/>
  <c r="DI146" i="9"/>
  <c r="CR142" i="9"/>
  <c r="CK142" i="9"/>
  <c r="CM142" i="9" s="1"/>
  <c r="CS142" i="9"/>
  <c r="CZ142" i="9" s="1"/>
  <c r="CL142" i="9"/>
  <c r="CN142" i="9" s="1"/>
  <c r="DI63" i="9"/>
  <c r="CH63" i="9"/>
  <c r="CH123" i="9"/>
  <c r="DI123" i="9"/>
  <c r="CA136" i="9"/>
  <c r="DD136" i="9" s="1"/>
  <c r="DV136" i="9" s="1"/>
  <c r="BT136" i="9"/>
  <c r="BY136" i="9"/>
  <c r="CE136" i="9"/>
  <c r="CG136" i="9" s="1"/>
  <c r="BZ136" i="9"/>
  <c r="CA138" i="9"/>
  <c r="DD138" i="9" s="1"/>
  <c r="DV138" i="9" s="1"/>
  <c r="CE138" i="9"/>
  <c r="CG138" i="9" s="1"/>
  <c r="BZ138" i="9"/>
  <c r="BT138" i="9"/>
  <c r="BY138" i="9"/>
  <c r="CR182" i="9"/>
  <c r="CL182" i="9"/>
  <c r="CN182" i="9" s="1"/>
  <c r="CK182" i="9"/>
  <c r="CM182" i="9" s="1"/>
  <c r="CS182" i="9"/>
  <c r="CZ182" i="9" s="1"/>
  <c r="DI61" i="9"/>
  <c r="CH61" i="9"/>
  <c r="CH107" i="9"/>
  <c r="DI107" i="9"/>
  <c r="CA132" i="9"/>
  <c r="DD132" i="9" s="1"/>
  <c r="DV132" i="9" s="1"/>
  <c r="CE132" i="9"/>
  <c r="CG132" i="9" s="1"/>
  <c r="BY132" i="9"/>
  <c r="BZ132" i="9"/>
  <c r="BT132" i="9"/>
  <c r="CA68" i="9"/>
  <c r="BY68" i="9"/>
  <c r="Q92" i="5" s="1"/>
  <c r="BZ68" i="9"/>
  <c r="BT68" i="9"/>
  <c r="CE68" i="9"/>
  <c r="CG68" i="9" s="1"/>
  <c r="CR11" i="9"/>
  <c r="CL11" i="9"/>
  <c r="CN11" i="9" s="1"/>
  <c r="T35" i="5" s="1"/>
  <c r="CK11" i="9"/>
  <c r="CM11" i="9" s="1"/>
  <c r="U35" i="5" s="1"/>
  <c r="CS11" i="9"/>
  <c r="CZ11" i="9" s="1"/>
  <c r="CR159" i="9"/>
  <c r="CK159" i="9"/>
  <c r="CM159" i="9" s="1"/>
  <c r="CL159" i="9"/>
  <c r="CN159" i="9" s="1"/>
  <c r="CS159" i="9"/>
  <c r="CZ159" i="9" s="1"/>
  <c r="CR98" i="9"/>
  <c r="CK98" i="9"/>
  <c r="CM98" i="9" s="1"/>
  <c r="U122" i="5" s="1"/>
  <c r="CL98" i="9"/>
  <c r="CN98" i="9" s="1"/>
  <c r="T122" i="5" s="1"/>
  <c r="CS98" i="9"/>
  <c r="CZ98" i="9" s="1"/>
  <c r="CR71" i="9"/>
  <c r="CK71" i="9"/>
  <c r="CM71" i="9" s="1"/>
  <c r="U95" i="5" s="1"/>
  <c r="CL71" i="9"/>
  <c r="CN71" i="9" s="1"/>
  <c r="T95" i="5" s="1"/>
  <c r="CS71" i="9"/>
  <c r="CZ71" i="9" s="1"/>
  <c r="CR139" i="9"/>
  <c r="CL139" i="9"/>
  <c r="CN139" i="9" s="1"/>
  <c r="CK139" i="9"/>
  <c r="CM139" i="9" s="1"/>
  <c r="CS139" i="9"/>
  <c r="CZ139" i="9" s="1"/>
  <c r="AE30" i="2"/>
  <c r="AD30" i="2"/>
  <c r="CA20" i="9"/>
  <c r="BY20" i="9"/>
  <c r="Q44" i="5" s="1"/>
  <c r="CE20" i="9"/>
  <c r="CG20" i="9" s="1"/>
  <c r="BZ20" i="9"/>
  <c r="BT20" i="9"/>
  <c r="CH91" i="9"/>
  <c r="DI91" i="9"/>
  <c r="CA51" i="9"/>
  <c r="BY51" i="9"/>
  <c r="Q75" i="5" s="1"/>
  <c r="CE51" i="9"/>
  <c r="CG51" i="9" s="1"/>
  <c r="BZ51" i="9"/>
  <c r="BT51" i="9"/>
  <c r="CR44" i="9"/>
  <c r="CL44" i="9"/>
  <c r="CN44" i="9" s="1"/>
  <c r="T68" i="5" s="1"/>
  <c r="CK44" i="9"/>
  <c r="CM44" i="9" s="1"/>
  <c r="U68" i="5" s="1"/>
  <c r="CS44" i="9"/>
  <c r="CZ44" i="9" s="1"/>
  <c r="CR104" i="9"/>
  <c r="CL104" i="9"/>
  <c r="CN104" i="9" s="1"/>
  <c r="CK104" i="9"/>
  <c r="CM104" i="9" s="1"/>
  <c r="CS104" i="9"/>
  <c r="CZ104" i="9" s="1"/>
  <c r="DI97" i="9"/>
  <c r="CH97" i="9"/>
  <c r="CA179" i="9"/>
  <c r="DD179" i="9" s="1"/>
  <c r="DV179" i="9" s="1"/>
  <c r="CE179" i="9"/>
  <c r="CG179" i="9" s="1"/>
  <c r="BZ179" i="9"/>
  <c r="BT179" i="9"/>
  <c r="BY179" i="9"/>
  <c r="CA198" i="9"/>
  <c r="DD198" i="9" s="1"/>
  <c r="DV198" i="9" s="1"/>
  <c r="BY198" i="9"/>
  <c r="CE198" i="9"/>
  <c r="CG198" i="9" s="1"/>
  <c r="BZ198" i="9"/>
  <c r="BT198" i="9"/>
  <c r="CA11" i="9"/>
  <c r="BY11" i="9"/>
  <c r="Q35" i="5" s="1"/>
  <c r="CE11" i="9"/>
  <c r="CG11" i="9" s="1"/>
  <c r="BZ11" i="9"/>
  <c r="BT11" i="9"/>
  <c r="CR19" i="9"/>
  <c r="CL19" i="9"/>
  <c r="CN19" i="9" s="1"/>
  <c r="T43" i="5" s="1"/>
  <c r="CK19" i="9"/>
  <c r="CM19" i="9" s="1"/>
  <c r="U43" i="5" s="1"/>
  <c r="CS19" i="9"/>
  <c r="CZ19" i="9" s="1"/>
  <c r="CR100" i="9"/>
  <c r="CL100" i="9"/>
  <c r="CN100" i="9" s="1"/>
  <c r="T124" i="5" s="1"/>
  <c r="CK100" i="9"/>
  <c r="CM100" i="9" s="1"/>
  <c r="U124" i="5" s="1"/>
  <c r="CS100" i="9"/>
  <c r="CZ100" i="9" s="1"/>
  <c r="CR15" i="9"/>
  <c r="CK15" i="9"/>
  <c r="CM15" i="9" s="1"/>
  <c r="U39" i="5" s="1"/>
  <c r="CL15" i="9"/>
  <c r="CN15" i="9" s="1"/>
  <c r="T39" i="5" s="1"/>
  <c r="CS15" i="9"/>
  <c r="CZ15" i="9" s="1"/>
  <c r="CR161" i="9"/>
  <c r="CS161" i="9"/>
  <c r="CZ161" i="9" s="1"/>
  <c r="CL161" i="9"/>
  <c r="CN161" i="9" s="1"/>
  <c r="CK161" i="9"/>
  <c r="CM161" i="9" s="1"/>
  <c r="CR85" i="9"/>
  <c r="CL85" i="9"/>
  <c r="CN85" i="9" s="1"/>
  <c r="T109" i="5" s="1"/>
  <c r="CK85" i="9"/>
  <c r="CM85" i="9" s="1"/>
  <c r="U109" i="5" s="1"/>
  <c r="CS85" i="9"/>
  <c r="CZ85" i="9" s="1"/>
  <c r="CR189" i="9"/>
  <c r="CL189" i="9"/>
  <c r="CN189" i="9" s="1"/>
  <c r="CK189" i="9"/>
  <c r="CM189" i="9" s="1"/>
  <c r="CS189" i="9"/>
  <c r="CZ189" i="9" s="1"/>
  <c r="CR147" i="9"/>
  <c r="CL147" i="9"/>
  <c r="CN147" i="9" s="1"/>
  <c r="CK147" i="9"/>
  <c r="CM147" i="9" s="1"/>
  <c r="CS147" i="9"/>
  <c r="CZ147" i="9" s="1"/>
  <c r="CR199" i="9"/>
  <c r="CK199" i="9"/>
  <c r="CM199" i="9" s="1"/>
  <c r="CS199" i="9"/>
  <c r="CZ199" i="9" s="1"/>
  <c r="CL199" i="9"/>
  <c r="CN199" i="9" s="1"/>
  <c r="CR6" i="9"/>
  <c r="CK6" i="9"/>
  <c r="CM6" i="9" s="1"/>
  <c r="U30" i="5" s="1"/>
  <c r="CL6" i="9"/>
  <c r="CN6" i="9" s="1"/>
  <c r="T30" i="5" s="1"/>
  <c r="CS6" i="9"/>
  <c r="CZ6" i="9" s="1"/>
  <c r="CR77" i="9"/>
  <c r="CL77" i="9"/>
  <c r="CN77" i="9" s="1"/>
  <c r="T101" i="5" s="1"/>
  <c r="CK77" i="9"/>
  <c r="CM77" i="9" s="1"/>
  <c r="U101" i="5" s="1"/>
  <c r="CS77" i="9"/>
  <c r="CZ77" i="9" s="1"/>
  <c r="CA183" i="9"/>
  <c r="DD183" i="9" s="1"/>
  <c r="DV183" i="9" s="1"/>
  <c r="BZ183" i="9"/>
  <c r="BT183" i="9"/>
  <c r="BY183" i="9"/>
  <c r="CE183" i="9"/>
  <c r="CG183" i="9" s="1"/>
  <c r="CA153" i="9"/>
  <c r="DD153" i="9" s="1"/>
  <c r="DV153" i="9" s="1"/>
  <c r="BT153" i="9"/>
  <c r="BY153" i="9"/>
  <c r="BZ153" i="9"/>
  <c r="CE153" i="9"/>
  <c r="CG153" i="9" s="1"/>
  <c r="CR43" i="9"/>
  <c r="CL43" i="9"/>
  <c r="CN43" i="9" s="1"/>
  <c r="T67" i="5" s="1"/>
  <c r="CK43" i="9"/>
  <c r="CM43" i="9" s="1"/>
  <c r="U67" i="5" s="1"/>
  <c r="CS43" i="9"/>
  <c r="CZ43" i="9" s="1"/>
  <c r="CR59" i="9"/>
  <c r="CL59" i="9"/>
  <c r="CN59" i="9" s="1"/>
  <c r="T83" i="5" s="1"/>
  <c r="CK59" i="9"/>
  <c r="CM59" i="9" s="1"/>
  <c r="U83" i="5" s="1"/>
  <c r="CS59" i="9"/>
  <c r="CZ59" i="9" s="1"/>
  <c r="CH141" i="9"/>
  <c r="DI141" i="9"/>
  <c r="CH111" i="9"/>
  <c r="DI111" i="9"/>
  <c r="DI140" i="9"/>
  <c r="CH140" i="9"/>
  <c r="CH94" i="9"/>
  <c r="DI94" i="9"/>
  <c r="DI162" i="9"/>
  <c r="CH162" i="9"/>
  <c r="CR196" i="9"/>
  <c r="CL196" i="9"/>
  <c r="CN196" i="9" s="1"/>
  <c r="CK196" i="9"/>
  <c r="CM196" i="9" s="1"/>
  <c r="CS196" i="9"/>
  <c r="CZ196" i="9" s="1"/>
  <c r="CH13" i="9"/>
  <c r="DI13" i="9"/>
  <c r="CA135" i="9"/>
  <c r="DD135" i="9" s="1"/>
  <c r="DV135" i="9" s="1"/>
  <c r="BZ135" i="9"/>
  <c r="BT135" i="9"/>
  <c r="BY135" i="9"/>
  <c r="CE135" i="9"/>
  <c r="CG135" i="9" s="1"/>
  <c r="CR65" i="9"/>
  <c r="CL65" i="9"/>
  <c r="CN65" i="9" s="1"/>
  <c r="T89" i="5" s="1"/>
  <c r="CK65" i="9"/>
  <c r="CM65" i="9" s="1"/>
  <c r="U89" i="5" s="1"/>
  <c r="CS65" i="9"/>
  <c r="CZ65" i="9" s="1"/>
  <c r="CR144" i="9"/>
  <c r="CL144" i="9"/>
  <c r="CN144" i="9" s="1"/>
  <c r="CS144" i="9"/>
  <c r="CZ144" i="9" s="1"/>
  <c r="CK144" i="9"/>
  <c r="CM144" i="9" s="1"/>
  <c r="CR63" i="9"/>
  <c r="CK63" i="9"/>
  <c r="CM63" i="9" s="1"/>
  <c r="U87" i="5" s="1"/>
  <c r="CL63" i="9"/>
  <c r="CN63" i="9" s="1"/>
  <c r="T87" i="5" s="1"/>
  <c r="CS63" i="9"/>
  <c r="CZ63" i="9" s="1"/>
  <c r="CR131" i="9"/>
  <c r="CL131" i="9"/>
  <c r="CN131" i="9" s="1"/>
  <c r="CK131" i="9"/>
  <c r="CM131" i="9" s="1"/>
  <c r="CS131" i="9"/>
  <c r="CZ131" i="9" s="1"/>
  <c r="CR164" i="9"/>
  <c r="CL164" i="9"/>
  <c r="CN164" i="9" s="1"/>
  <c r="CK164" i="9"/>
  <c r="CM164" i="9" s="1"/>
  <c r="CS164" i="9"/>
  <c r="CZ164" i="9" s="1"/>
  <c r="CR192" i="9"/>
  <c r="CK192" i="9"/>
  <c r="CM192" i="9" s="1"/>
  <c r="CS192" i="9"/>
  <c r="CZ192" i="9" s="1"/>
  <c r="CL192" i="9"/>
  <c r="CN192" i="9" s="1"/>
  <c r="CR186" i="9"/>
  <c r="CS186" i="9"/>
  <c r="CZ186" i="9" s="1"/>
  <c r="CL186" i="9"/>
  <c r="CN186" i="9" s="1"/>
  <c r="CK186" i="9"/>
  <c r="CM186" i="9" s="1"/>
  <c r="CR136" i="9"/>
  <c r="CL136" i="9"/>
  <c r="CN136" i="9" s="1"/>
  <c r="CS136" i="9"/>
  <c r="CZ136" i="9" s="1"/>
  <c r="CK136" i="9"/>
  <c r="CM136" i="9" s="1"/>
  <c r="CR138" i="9"/>
  <c r="CS138" i="9"/>
  <c r="CZ138" i="9" s="1"/>
  <c r="CL138" i="9"/>
  <c r="CN138" i="9" s="1"/>
  <c r="CK138" i="9"/>
  <c r="CM138" i="9" s="1"/>
  <c r="DI128" i="9"/>
  <c r="CH128" i="9"/>
  <c r="CA175" i="9"/>
  <c r="DD175" i="9" s="1"/>
  <c r="DV175" i="9" s="1"/>
  <c r="BZ175" i="9"/>
  <c r="BT175" i="9"/>
  <c r="BY175" i="9"/>
  <c r="CE175" i="9"/>
  <c r="CG175" i="9" s="1"/>
  <c r="CA133" i="9"/>
  <c r="DD133" i="9" s="1"/>
  <c r="DV133" i="9" s="1"/>
  <c r="CE133" i="9"/>
  <c r="CG133" i="9" s="1"/>
  <c r="BY133" i="9"/>
  <c r="BZ133" i="9"/>
  <c r="BT133" i="9"/>
  <c r="CA21" i="9"/>
  <c r="BY21" i="9"/>
  <c r="Q45" i="5" s="1"/>
  <c r="CE21" i="9"/>
  <c r="CG21" i="9" s="1"/>
  <c r="BZ21" i="9"/>
  <c r="BT21" i="9"/>
  <c r="CA149" i="9"/>
  <c r="DD149" i="9" s="1"/>
  <c r="DV149" i="9" s="1"/>
  <c r="CE149" i="9"/>
  <c r="CG149" i="9" s="1"/>
  <c r="BY149" i="9"/>
  <c r="BZ149" i="9"/>
  <c r="BT149" i="9"/>
  <c r="CA187" i="9"/>
  <c r="DD187" i="9" s="1"/>
  <c r="DV187" i="9" s="1"/>
  <c r="CE187" i="9"/>
  <c r="CG187" i="9" s="1"/>
  <c r="BZ187" i="9"/>
  <c r="BY187" i="9"/>
  <c r="BT187" i="9"/>
  <c r="CR34" i="9"/>
  <c r="CL34" i="9"/>
  <c r="CN34" i="9" s="1"/>
  <c r="T58" i="5" s="1"/>
  <c r="CK34" i="9"/>
  <c r="CM34" i="9" s="1"/>
  <c r="U58" i="5" s="1"/>
  <c r="CS34" i="9"/>
  <c r="CZ34" i="9" s="1"/>
  <c r="CR184" i="9"/>
  <c r="CK184" i="9"/>
  <c r="CM184" i="9" s="1"/>
  <c r="CS184" i="9"/>
  <c r="CZ184" i="9" s="1"/>
  <c r="CL184" i="9"/>
  <c r="CN184" i="9" s="1"/>
  <c r="DI160" i="9"/>
  <c r="CH160" i="9"/>
  <c r="DI148" i="9"/>
  <c r="CH148" i="9"/>
  <c r="CH96" i="9"/>
  <c r="DI96" i="9"/>
  <c r="BA28" i="2"/>
  <c r="DI85" i="9"/>
  <c r="CH85" i="9"/>
  <c r="CE4" i="9"/>
  <c r="CG4" i="9" s="1"/>
  <c r="BY4" i="9"/>
  <c r="Q28" i="5" s="1"/>
  <c r="BZ4" i="9"/>
  <c r="BT4" i="9"/>
  <c r="CA81" i="9"/>
  <c r="BY81" i="9"/>
  <c r="Q105" i="5" s="1"/>
  <c r="CE81" i="9"/>
  <c r="CG81" i="9" s="1"/>
  <c r="BZ81" i="9"/>
  <c r="BT81" i="9"/>
  <c r="CA102" i="9"/>
  <c r="DD102" i="9" s="1"/>
  <c r="DV102" i="9" s="1"/>
  <c r="BY102" i="9"/>
  <c r="BZ102" i="9"/>
  <c r="BT102" i="9"/>
  <c r="CE102" i="9"/>
  <c r="CG102" i="9" s="1"/>
  <c r="CA46" i="9"/>
  <c r="BY46" i="9"/>
  <c r="Q70" i="5" s="1"/>
  <c r="BZ46" i="9"/>
  <c r="BT46" i="9"/>
  <c r="CE46" i="9"/>
  <c r="CG46" i="9" s="1"/>
  <c r="CR62" i="9"/>
  <c r="CK62" i="9"/>
  <c r="CM62" i="9" s="1"/>
  <c r="U86" i="5" s="1"/>
  <c r="CL62" i="9"/>
  <c r="CN62" i="9" s="1"/>
  <c r="T86" i="5" s="1"/>
  <c r="CS62" i="9"/>
  <c r="CZ62" i="9" s="1"/>
  <c r="CH47" i="9"/>
  <c r="DI47" i="9"/>
  <c r="CR26" i="9"/>
  <c r="CL26" i="9"/>
  <c r="CN26" i="9" s="1"/>
  <c r="T50" i="5" s="1"/>
  <c r="CK26" i="9"/>
  <c r="CM26" i="9" s="1"/>
  <c r="U50" i="5" s="1"/>
  <c r="CS26" i="9"/>
  <c r="CZ26" i="9" s="1"/>
  <c r="CH57" i="9"/>
  <c r="DI57" i="9"/>
  <c r="CH127" i="9"/>
  <c r="DI127" i="9"/>
  <c r="DI18" i="9"/>
  <c r="CH18" i="9"/>
  <c r="CR172" i="9"/>
  <c r="CL172" i="9"/>
  <c r="CN172" i="9" s="1"/>
  <c r="CK172" i="9"/>
  <c r="CM172" i="9" s="1"/>
  <c r="CS172" i="9"/>
  <c r="CZ172" i="9" s="1"/>
  <c r="CH45" i="9"/>
  <c r="DI45" i="9"/>
  <c r="CR32" i="9"/>
  <c r="CK32" i="9"/>
  <c r="CM32" i="9" s="1"/>
  <c r="U56" i="5" s="1"/>
  <c r="CL32" i="9"/>
  <c r="CN32" i="9" s="1"/>
  <c r="T56" i="5" s="1"/>
  <c r="CS32" i="9"/>
  <c r="CZ32" i="9" s="1"/>
  <c r="ER41" i="2"/>
  <c r="ES40" i="2"/>
  <c r="N44" i="3" s="1"/>
  <c r="CA129" i="9"/>
  <c r="DD129" i="9" s="1"/>
  <c r="DV129" i="9" s="1"/>
  <c r="BY129" i="9"/>
  <c r="CE129" i="9"/>
  <c r="CG129" i="9" s="1"/>
  <c r="BZ129" i="9"/>
  <c r="BT129" i="9"/>
  <c r="CR74" i="9"/>
  <c r="CL74" i="9"/>
  <c r="CN74" i="9" s="1"/>
  <c r="T98" i="5" s="1"/>
  <c r="CK74" i="9"/>
  <c r="CM74" i="9" s="1"/>
  <c r="U98" i="5" s="1"/>
  <c r="CS74" i="9"/>
  <c r="CZ74" i="9" s="1"/>
  <c r="CR146" i="9"/>
  <c r="CS146" i="9"/>
  <c r="CZ146" i="9" s="1"/>
  <c r="CL146" i="9"/>
  <c r="CN146" i="9" s="1"/>
  <c r="CK146" i="9"/>
  <c r="CM146" i="9" s="1"/>
  <c r="CR174" i="9"/>
  <c r="CL174" i="9"/>
  <c r="CN174" i="9" s="1"/>
  <c r="CK174" i="9"/>
  <c r="CM174" i="9" s="1"/>
  <c r="CS174" i="9"/>
  <c r="CZ174" i="9" s="1"/>
  <c r="CR150" i="9"/>
  <c r="CL150" i="9"/>
  <c r="CN150" i="9" s="1"/>
  <c r="CK150" i="9"/>
  <c r="CM150" i="9" s="1"/>
  <c r="CS150" i="9"/>
  <c r="CZ150" i="9" s="1"/>
  <c r="CR149" i="9"/>
  <c r="CL149" i="9"/>
  <c r="CN149" i="9" s="1"/>
  <c r="CK149" i="9"/>
  <c r="CM149" i="9" s="1"/>
  <c r="CS149" i="9"/>
  <c r="CZ149" i="9" s="1"/>
  <c r="CA40" i="9"/>
  <c r="BY40" i="9"/>
  <c r="Q64" i="5" s="1"/>
  <c r="BZ40" i="9"/>
  <c r="BT40" i="9"/>
  <c r="CE40" i="9"/>
  <c r="CG40" i="9" s="1"/>
  <c r="CA50" i="9"/>
  <c r="BY50" i="9"/>
  <c r="Q74" i="5" s="1"/>
  <c r="BZ50" i="9"/>
  <c r="BT50" i="9"/>
  <c r="CE50" i="9"/>
  <c r="CG50" i="9" s="1"/>
  <c r="CR190" i="9"/>
  <c r="CL190" i="9"/>
  <c r="CN190" i="9" s="1"/>
  <c r="CK190" i="9"/>
  <c r="CM190" i="9" s="1"/>
  <c r="CS190" i="9"/>
  <c r="CZ190" i="9" s="1"/>
  <c r="CR67" i="9"/>
  <c r="CL67" i="9"/>
  <c r="CN67" i="9" s="1"/>
  <c r="T91" i="5" s="1"/>
  <c r="CK67" i="9"/>
  <c r="CM67" i="9" s="1"/>
  <c r="U91" i="5" s="1"/>
  <c r="CS67" i="9"/>
  <c r="CZ67" i="9" s="1"/>
  <c r="CR38" i="9"/>
  <c r="CK38" i="9"/>
  <c r="CM38" i="9" s="1"/>
  <c r="U62" i="5" s="1"/>
  <c r="CL38" i="9"/>
  <c r="CN38" i="9" s="1"/>
  <c r="T62" i="5" s="1"/>
  <c r="CS38" i="9"/>
  <c r="CZ38" i="9" s="1"/>
  <c r="CR84" i="9"/>
  <c r="CL84" i="9"/>
  <c r="CN84" i="9" s="1"/>
  <c r="T108" i="5" s="1"/>
  <c r="CK84" i="9"/>
  <c r="CM84" i="9" s="1"/>
  <c r="U108" i="5" s="1"/>
  <c r="CS84" i="9"/>
  <c r="CZ84" i="9" s="1"/>
  <c r="CR52" i="9"/>
  <c r="CL52" i="9"/>
  <c r="CN52" i="9" s="1"/>
  <c r="T76" i="5" s="1"/>
  <c r="CK52" i="9"/>
  <c r="CM52" i="9" s="1"/>
  <c r="U76" i="5" s="1"/>
  <c r="CS52" i="9"/>
  <c r="CZ52" i="9" s="1"/>
  <c r="CR171" i="9"/>
  <c r="CS171" i="9"/>
  <c r="CZ171" i="9" s="1"/>
  <c r="CL171" i="9"/>
  <c r="CN171" i="9" s="1"/>
  <c r="CK171" i="9"/>
  <c r="CM171" i="9" s="1"/>
  <c r="CR108" i="9"/>
  <c r="CK108" i="9"/>
  <c r="CM108" i="9" s="1"/>
  <c r="CS108" i="9"/>
  <c r="CZ108" i="9" s="1"/>
  <c r="CL108" i="9"/>
  <c r="CN108" i="9" s="1"/>
  <c r="CA14" i="9"/>
  <c r="BY14" i="9"/>
  <c r="Q38" i="5" s="1"/>
  <c r="BZ14" i="9"/>
  <c r="CE14" i="9"/>
  <c r="CG14" i="9" s="1"/>
  <c r="BT14" i="9"/>
  <c r="CR122" i="9"/>
  <c r="CL122" i="9"/>
  <c r="CN122" i="9" s="1"/>
  <c r="CK122" i="9"/>
  <c r="CM122" i="9" s="1"/>
  <c r="CS122" i="9"/>
  <c r="CZ122" i="9" s="1"/>
  <c r="CA74" i="9"/>
  <c r="BY74" i="9"/>
  <c r="Q98" i="5" s="1"/>
  <c r="BZ74" i="9"/>
  <c r="BT74" i="9"/>
  <c r="CE74" i="9"/>
  <c r="CG74" i="9" s="1"/>
  <c r="CR50" i="9"/>
  <c r="CL50" i="9"/>
  <c r="CN50" i="9" s="1"/>
  <c r="T74" i="5" s="1"/>
  <c r="CK50" i="9"/>
  <c r="CM50" i="9" s="1"/>
  <c r="U74" i="5" s="1"/>
  <c r="CS50" i="9"/>
  <c r="CZ50" i="9" s="1"/>
  <c r="CH100" i="9"/>
  <c r="DI100" i="9"/>
  <c r="CH39" i="9"/>
  <c r="DI39" i="9"/>
  <c r="CH84" i="9"/>
  <c r="DI84" i="9"/>
  <c r="CR82" i="9"/>
  <c r="CL82" i="9"/>
  <c r="CN82" i="9" s="1"/>
  <c r="T106" i="5" s="1"/>
  <c r="CK82" i="9"/>
  <c r="CM82" i="9" s="1"/>
  <c r="U106" i="5" s="1"/>
  <c r="CS82" i="9"/>
  <c r="CZ82" i="9" s="1"/>
  <c r="CR181" i="9"/>
  <c r="CL181" i="9"/>
  <c r="CN181" i="9" s="1"/>
  <c r="CK181" i="9"/>
  <c r="CM181" i="9" s="1"/>
  <c r="CS181" i="9"/>
  <c r="CZ181" i="9" s="1"/>
  <c r="CH5" i="9"/>
  <c r="DI5" i="9"/>
  <c r="DI176" i="9"/>
  <c r="CH176" i="9"/>
  <c r="CR89" i="9"/>
  <c r="CL89" i="9"/>
  <c r="CN89" i="9" s="1"/>
  <c r="T113" i="5" s="1"/>
  <c r="CK89" i="9"/>
  <c r="CM89" i="9" s="1"/>
  <c r="U113" i="5" s="1"/>
  <c r="CS89" i="9"/>
  <c r="CZ89" i="9" s="1"/>
  <c r="CR21" i="9"/>
  <c r="CL21" i="9"/>
  <c r="CN21" i="9" s="1"/>
  <c r="T45" i="5" s="1"/>
  <c r="CK21" i="9"/>
  <c r="CM21" i="9" s="1"/>
  <c r="U45" i="5" s="1"/>
  <c r="CS21" i="9"/>
  <c r="CZ21" i="9" s="1"/>
  <c r="AZ28" i="2"/>
  <c r="CR29" i="9"/>
  <c r="CL29" i="9"/>
  <c r="CN29" i="9" s="1"/>
  <c r="T53" i="5" s="1"/>
  <c r="CK29" i="9"/>
  <c r="CM29" i="9" s="1"/>
  <c r="U53" i="5" s="1"/>
  <c r="CS29" i="9"/>
  <c r="CZ29" i="9" s="1"/>
  <c r="CR163" i="9"/>
  <c r="CS163" i="9"/>
  <c r="CZ163" i="9" s="1"/>
  <c r="CL163" i="9"/>
  <c r="CN163" i="9" s="1"/>
  <c r="CK163" i="9"/>
  <c r="CM163" i="9" s="1"/>
  <c r="CR178" i="9"/>
  <c r="CS178" i="9"/>
  <c r="CZ178" i="9" s="1"/>
  <c r="CL178" i="9"/>
  <c r="CN178" i="9" s="1"/>
  <c r="CK178" i="9"/>
  <c r="CM178" i="9" s="1"/>
  <c r="CR64" i="9"/>
  <c r="CK64" i="9"/>
  <c r="CM64" i="9" s="1"/>
  <c r="U88" i="5" s="1"/>
  <c r="CL64" i="9"/>
  <c r="CN64" i="9" s="1"/>
  <c r="T88" i="5" s="1"/>
  <c r="CS64" i="9"/>
  <c r="CZ64" i="9" s="1"/>
  <c r="CA181" i="9"/>
  <c r="DD181" i="9" s="1"/>
  <c r="DV181" i="9" s="1"/>
  <c r="CE181" i="9"/>
  <c r="CG181" i="9" s="1"/>
  <c r="BZ181" i="9"/>
  <c r="BT181" i="9"/>
  <c r="BY181" i="9"/>
  <c r="CA159" i="9"/>
  <c r="DD159" i="9" s="1"/>
  <c r="DV159" i="9" s="1"/>
  <c r="BZ159" i="9"/>
  <c r="BT159" i="9"/>
  <c r="BY159" i="9"/>
  <c r="CE159" i="9"/>
  <c r="CG159" i="9" s="1"/>
  <c r="CA87" i="9"/>
  <c r="BY87" i="9"/>
  <c r="Q111" i="5" s="1"/>
  <c r="CE87" i="9"/>
  <c r="CG87" i="9" s="1"/>
  <c r="BZ87" i="9"/>
  <c r="BT87" i="9"/>
  <c r="DI110" i="9"/>
  <c r="CH110" i="9"/>
  <c r="CR40" i="9"/>
  <c r="CK40" i="9"/>
  <c r="CM40" i="9" s="1"/>
  <c r="U64" i="5" s="1"/>
  <c r="CL40" i="9"/>
  <c r="CN40" i="9" s="1"/>
  <c r="T64" i="5" s="1"/>
  <c r="CS40" i="9"/>
  <c r="CZ40" i="9" s="1"/>
  <c r="CR157" i="9"/>
  <c r="CL157" i="9"/>
  <c r="CN157" i="9" s="1"/>
  <c r="CK157" i="9"/>
  <c r="CM157" i="9" s="1"/>
  <c r="CS157" i="9"/>
  <c r="CZ157" i="9" s="1"/>
  <c r="CR143" i="9"/>
  <c r="CK143" i="9"/>
  <c r="CM143" i="9" s="1"/>
  <c r="CL143" i="9"/>
  <c r="CN143" i="9" s="1"/>
  <c r="CS143" i="9"/>
  <c r="CZ143" i="9" s="1"/>
  <c r="CA49" i="9"/>
  <c r="BY49" i="9"/>
  <c r="Q73" i="5" s="1"/>
  <c r="CE49" i="9"/>
  <c r="CG49" i="9" s="1"/>
  <c r="BZ49" i="9"/>
  <c r="BT49" i="9"/>
  <c r="CH165" i="9"/>
  <c r="DI165" i="9"/>
  <c r="CA32" i="9"/>
  <c r="BY32" i="9"/>
  <c r="Q56" i="5" s="1"/>
  <c r="BZ32" i="9"/>
  <c r="BT32" i="9"/>
  <c r="CE32" i="9"/>
  <c r="CG32" i="9" s="1"/>
  <c r="CR27" i="9"/>
  <c r="CL27" i="9"/>
  <c r="CN27" i="9" s="1"/>
  <c r="T51" i="5" s="1"/>
  <c r="CK27" i="9"/>
  <c r="CM27" i="9" s="1"/>
  <c r="U51" i="5" s="1"/>
  <c r="CS27" i="9"/>
  <c r="CZ27" i="9" s="1"/>
  <c r="CR12" i="9"/>
  <c r="CL12" i="9"/>
  <c r="CN12" i="9" s="1"/>
  <c r="T36" i="5" s="1"/>
  <c r="CK12" i="9"/>
  <c r="CM12" i="9" s="1"/>
  <c r="U36" i="5" s="1"/>
  <c r="CS12" i="9"/>
  <c r="CZ12" i="9" s="1"/>
  <c r="CR180" i="9"/>
  <c r="CL180" i="9"/>
  <c r="CN180" i="9" s="1"/>
  <c r="CK180" i="9"/>
  <c r="CM180" i="9" s="1"/>
  <c r="CS180" i="9"/>
  <c r="CZ180" i="9" s="1"/>
  <c r="CR68" i="9"/>
  <c r="CL68" i="9"/>
  <c r="CN68" i="9" s="1"/>
  <c r="T92" i="5" s="1"/>
  <c r="CK68" i="9"/>
  <c r="CM68" i="9" s="1"/>
  <c r="U92" i="5" s="1"/>
  <c r="CS68" i="9"/>
  <c r="CZ68" i="9" s="1"/>
  <c r="CR187" i="9"/>
  <c r="CS187" i="9"/>
  <c r="CZ187" i="9" s="1"/>
  <c r="CL187" i="9"/>
  <c r="CN187" i="9" s="1"/>
  <c r="CK187" i="9"/>
  <c r="CM187" i="9" s="1"/>
  <c r="CR95" i="9"/>
  <c r="CK95" i="9"/>
  <c r="CM95" i="9" s="1"/>
  <c r="U119" i="5" s="1"/>
  <c r="CL95" i="9"/>
  <c r="CN95" i="9" s="1"/>
  <c r="T119" i="5" s="1"/>
  <c r="CS95" i="9"/>
  <c r="CZ95" i="9" s="1"/>
  <c r="CK7" i="9"/>
  <c r="CM7" i="9" s="1"/>
  <c r="U31" i="5" s="1"/>
  <c r="CR7" i="9"/>
  <c r="CL7" i="9"/>
  <c r="CN7" i="9" s="1"/>
  <c r="T31" i="5" s="1"/>
  <c r="CS7" i="9"/>
  <c r="CZ7" i="9" s="1"/>
  <c r="CR185" i="9"/>
  <c r="CS185" i="9"/>
  <c r="CZ185" i="9" s="1"/>
  <c r="CL185" i="9"/>
  <c r="CN185" i="9" s="1"/>
  <c r="CK185" i="9"/>
  <c r="CM185" i="9" s="1"/>
  <c r="DI116" i="9"/>
  <c r="CH116" i="9"/>
  <c r="DI131" i="9"/>
  <c r="CH131" i="9"/>
  <c r="CA191" i="9"/>
  <c r="DD191" i="9" s="1"/>
  <c r="DV191" i="9" s="1"/>
  <c r="BZ191" i="9"/>
  <c r="BY191" i="9"/>
  <c r="BT191" i="9"/>
  <c r="CE191" i="9"/>
  <c r="CG191" i="9" s="1"/>
  <c r="CR167" i="9"/>
  <c r="CK167" i="9"/>
  <c r="CM167" i="9" s="1"/>
  <c r="CS167" i="9"/>
  <c r="CZ167" i="9" s="1"/>
  <c r="CL167" i="9"/>
  <c r="CN167" i="9" s="1"/>
  <c r="CH82" i="9"/>
  <c r="DI82" i="9"/>
  <c r="CH53" i="9"/>
  <c r="DI53" i="9"/>
  <c r="CA48" i="9"/>
  <c r="BY48" i="9"/>
  <c r="Q72" i="5" s="1"/>
  <c r="BZ48" i="9"/>
  <c r="BT48" i="9"/>
  <c r="CE48" i="9"/>
  <c r="CG48" i="9" s="1"/>
  <c r="CA150" i="9"/>
  <c r="DD150" i="9" s="1"/>
  <c r="DV150" i="9" s="1"/>
  <c r="BZ150" i="9"/>
  <c r="BY150" i="9"/>
  <c r="BT150" i="9"/>
  <c r="CE150" i="9"/>
  <c r="CG150" i="9" s="1"/>
  <c r="CR96" i="9"/>
  <c r="CK96" i="9"/>
  <c r="CM96" i="9" s="1"/>
  <c r="U120" i="5" s="1"/>
  <c r="CL96" i="9"/>
  <c r="CN96" i="9" s="1"/>
  <c r="T120" i="5" s="1"/>
  <c r="CS96" i="9"/>
  <c r="CZ96" i="9" s="1"/>
  <c r="CR8" i="9"/>
  <c r="CK8" i="9"/>
  <c r="CM8" i="9" s="1"/>
  <c r="U32" i="5" s="1"/>
  <c r="CL8" i="9"/>
  <c r="CN8" i="9" s="1"/>
  <c r="T32" i="5" s="1"/>
  <c r="CS8" i="9"/>
  <c r="CZ8" i="9" s="1"/>
  <c r="CR83" i="9"/>
  <c r="CL83" i="9"/>
  <c r="CN83" i="9" s="1"/>
  <c r="T107" i="5" s="1"/>
  <c r="CK83" i="9"/>
  <c r="CM83" i="9" s="1"/>
  <c r="U107" i="5" s="1"/>
  <c r="CS83" i="9"/>
  <c r="CZ83" i="9" s="1"/>
  <c r="CR133" i="9"/>
  <c r="CL133" i="9"/>
  <c r="CN133" i="9" s="1"/>
  <c r="CK133" i="9"/>
  <c r="CM133" i="9" s="1"/>
  <c r="CS133" i="9"/>
  <c r="CZ133" i="9" s="1"/>
  <c r="CR153" i="9"/>
  <c r="CS153" i="9"/>
  <c r="CZ153" i="9" s="1"/>
  <c r="CK153" i="9"/>
  <c r="CM153" i="9" s="1"/>
  <c r="CL153" i="9"/>
  <c r="CN153" i="9" s="1"/>
  <c r="CR92" i="9"/>
  <c r="CL92" i="9"/>
  <c r="CN92" i="9" s="1"/>
  <c r="T116" i="5" s="1"/>
  <c r="CK92" i="9"/>
  <c r="CM92" i="9" s="1"/>
  <c r="U116" i="5" s="1"/>
  <c r="CS92" i="9"/>
  <c r="CZ92" i="9" s="1"/>
  <c r="CR151" i="9"/>
  <c r="CK151" i="9"/>
  <c r="CM151" i="9" s="1"/>
  <c r="CL151" i="9"/>
  <c r="CN151" i="9" s="1"/>
  <c r="CS151" i="9"/>
  <c r="CZ151" i="9" s="1"/>
  <c r="CH55" i="9"/>
  <c r="DI55" i="9"/>
  <c r="CH115" i="9"/>
  <c r="DI115" i="9"/>
  <c r="CH54" i="9"/>
  <c r="DI54" i="9"/>
  <c r="CR36" i="9"/>
  <c r="CL36" i="9"/>
  <c r="CN36" i="9" s="1"/>
  <c r="T60" i="5" s="1"/>
  <c r="CK36" i="9"/>
  <c r="CM36" i="9" s="1"/>
  <c r="U60" i="5" s="1"/>
  <c r="CS36" i="9"/>
  <c r="CZ36" i="9" s="1"/>
  <c r="CR155" i="9"/>
  <c r="CS155" i="9"/>
  <c r="CZ155" i="9" s="1"/>
  <c r="CL155" i="9"/>
  <c r="CN155" i="9" s="1"/>
  <c r="CK155" i="9"/>
  <c r="CM155" i="9" s="1"/>
  <c r="CH24" i="9"/>
  <c r="DI24" i="9"/>
  <c r="CR134" i="9"/>
  <c r="CK134" i="9"/>
  <c r="CM134" i="9" s="1"/>
  <c r="CS134" i="9"/>
  <c r="CZ134" i="9" s="1"/>
  <c r="CL134" i="9"/>
  <c r="CN134" i="9" s="1"/>
  <c r="CH167" i="9"/>
  <c r="DI167" i="9"/>
  <c r="CA169" i="9"/>
  <c r="DD169" i="9" s="1"/>
  <c r="DV169" i="9" s="1"/>
  <c r="BT169" i="9"/>
  <c r="BY169" i="9"/>
  <c r="CE169" i="9"/>
  <c r="CG169" i="9" s="1"/>
  <c r="BZ169" i="9"/>
  <c r="CA145" i="9"/>
  <c r="DD145" i="9" s="1"/>
  <c r="DV145" i="9" s="1"/>
  <c r="BY145" i="9"/>
  <c r="CE145" i="9"/>
  <c r="CG145" i="9" s="1"/>
  <c r="BZ145" i="9"/>
  <c r="BT145" i="9"/>
  <c r="DI189" i="9"/>
  <c r="CH189" i="9"/>
  <c r="CR118" i="9"/>
  <c r="CS118" i="9"/>
  <c r="CZ118" i="9" s="1"/>
  <c r="CL118" i="9"/>
  <c r="CN118" i="9" s="1"/>
  <c r="CK118" i="9"/>
  <c r="CM118" i="9" s="1"/>
  <c r="CR135" i="9"/>
  <c r="CK135" i="9"/>
  <c r="CM135" i="9" s="1"/>
  <c r="CL135" i="9"/>
  <c r="CN135" i="9" s="1"/>
  <c r="CS135" i="9"/>
  <c r="CZ135" i="9" s="1"/>
  <c r="CR156" i="9"/>
  <c r="CL156" i="9"/>
  <c r="CN156" i="9" s="1"/>
  <c r="CK156" i="9"/>
  <c r="CM156" i="9" s="1"/>
  <c r="CS156" i="9"/>
  <c r="CZ156" i="9" s="1"/>
  <c r="CR158" i="9"/>
  <c r="CL158" i="9"/>
  <c r="CN158" i="9" s="1"/>
  <c r="CK158" i="9"/>
  <c r="CM158" i="9" s="1"/>
  <c r="CS158" i="9"/>
  <c r="CZ158" i="9" s="1"/>
  <c r="DI154" i="9"/>
  <c r="CH154" i="9"/>
  <c r="CA126" i="9"/>
  <c r="DD126" i="9" s="1"/>
  <c r="DV126" i="9" s="1"/>
  <c r="BY126" i="9"/>
  <c r="CE126" i="9"/>
  <c r="CG126" i="9" s="1"/>
  <c r="BZ126" i="9"/>
  <c r="BT126" i="9"/>
  <c r="CR125" i="9"/>
  <c r="CL125" i="9"/>
  <c r="CN125" i="9" s="1"/>
  <c r="CK125" i="9"/>
  <c r="CM125" i="9" s="1"/>
  <c r="CS125" i="9"/>
  <c r="CZ125" i="9" s="1"/>
  <c r="CR140" i="9"/>
  <c r="CL140" i="9"/>
  <c r="CN140" i="9" s="1"/>
  <c r="CK140" i="9"/>
  <c r="CM140" i="9" s="1"/>
  <c r="CS140" i="9"/>
  <c r="CZ140" i="9" s="1"/>
  <c r="CA168" i="9"/>
  <c r="DD168" i="9" s="1"/>
  <c r="DV168" i="9" s="1"/>
  <c r="BZ168" i="9"/>
  <c r="BT168" i="9"/>
  <c r="BY168" i="9"/>
  <c r="CE168" i="9"/>
  <c r="CG168" i="9" s="1"/>
  <c r="CA26" i="9"/>
  <c r="BY26" i="9"/>
  <c r="Q50" i="5" s="1"/>
  <c r="BZ26" i="9"/>
  <c r="BT26" i="9"/>
  <c r="CE26" i="9"/>
  <c r="CG26" i="9" s="1"/>
  <c r="CH173" i="9"/>
  <c r="DI173" i="9"/>
  <c r="CR112" i="9"/>
  <c r="CL112" i="9"/>
  <c r="CN112" i="9" s="1"/>
  <c r="CK112" i="9"/>
  <c r="CM112" i="9" s="1"/>
  <c r="CS112" i="9"/>
  <c r="CZ112" i="9" s="1"/>
  <c r="CH99" i="9"/>
  <c r="DI99" i="9"/>
  <c r="CR76" i="9"/>
  <c r="CL76" i="9"/>
  <c r="CN76" i="9" s="1"/>
  <c r="T100" i="5" s="1"/>
  <c r="CK76" i="9"/>
  <c r="CM76" i="9" s="1"/>
  <c r="U100" i="5" s="1"/>
  <c r="CS76" i="9"/>
  <c r="CZ76" i="9" s="1"/>
  <c r="CR195" i="9"/>
  <c r="CS195" i="9"/>
  <c r="CZ195" i="9" s="1"/>
  <c r="CL195" i="9"/>
  <c r="CN195" i="9" s="1"/>
  <c r="CK195" i="9"/>
  <c r="CM195" i="9" s="1"/>
  <c r="CH44" i="9"/>
  <c r="DI44" i="9"/>
  <c r="CH35" i="9"/>
  <c r="DI35" i="9"/>
  <c r="CR42" i="9"/>
  <c r="CL42" i="9"/>
  <c r="CN42" i="9" s="1"/>
  <c r="T66" i="5" s="1"/>
  <c r="CK42" i="9"/>
  <c r="CM42" i="9" s="1"/>
  <c r="U66" i="5" s="1"/>
  <c r="CS42" i="9"/>
  <c r="CZ42" i="9" s="1"/>
  <c r="CR173" i="9"/>
  <c r="CL173" i="9"/>
  <c r="CN173" i="9" s="1"/>
  <c r="CK173" i="9"/>
  <c r="CM173" i="9" s="1"/>
  <c r="CS173" i="9"/>
  <c r="CZ173" i="9" s="1"/>
  <c r="CR175" i="9"/>
  <c r="CK175" i="9"/>
  <c r="CM175" i="9" s="1"/>
  <c r="CS175" i="9"/>
  <c r="CZ175" i="9" s="1"/>
  <c r="CL175" i="9"/>
  <c r="CN175" i="9" s="1"/>
  <c r="CA118" i="9"/>
  <c r="DD118" i="9" s="1"/>
  <c r="DV118" i="9" s="1"/>
  <c r="BY118" i="9"/>
  <c r="CE118" i="9"/>
  <c r="CG118" i="9" s="1"/>
  <c r="BZ118" i="9"/>
  <c r="BT118" i="9"/>
  <c r="CA75" i="9"/>
  <c r="BY75" i="9"/>
  <c r="Q99" i="5" s="1"/>
  <c r="CE75" i="9"/>
  <c r="CG75" i="9" s="1"/>
  <c r="BZ75" i="9"/>
  <c r="BT75" i="9"/>
  <c r="CA193" i="9"/>
  <c r="DD193" i="9" s="1"/>
  <c r="DV193" i="9" s="1"/>
  <c r="BT193" i="9"/>
  <c r="BY193" i="9"/>
  <c r="CE193" i="9"/>
  <c r="CG193" i="9" s="1"/>
  <c r="BZ193" i="9"/>
  <c r="CH9" i="9"/>
  <c r="DI9" i="9"/>
  <c r="CH23" i="9"/>
  <c r="DI23" i="9"/>
  <c r="CH130" i="9"/>
  <c r="DI130" i="9"/>
  <c r="CA143" i="9"/>
  <c r="DD143" i="9" s="1"/>
  <c r="DV143" i="9" s="1"/>
  <c r="BZ143" i="9"/>
  <c r="BT143" i="9"/>
  <c r="BY143" i="9"/>
  <c r="CE143" i="9"/>
  <c r="CG143" i="9" s="1"/>
  <c r="CR166" i="9"/>
  <c r="CL166" i="9"/>
  <c r="CN166" i="9" s="1"/>
  <c r="CK166" i="9"/>
  <c r="CM166" i="9" s="1"/>
  <c r="CS166" i="9"/>
  <c r="CZ166" i="9" s="1"/>
  <c r="CR106" i="9"/>
  <c r="CL106" i="9"/>
  <c r="CN106" i="9" s="1"/>
  <c r="CK106" i="9"/>
  <c r="CM106" i="9" s="1"/>
  <c r="CS106" i="9"/>
  <c r="CZ106" i="9" s="1"/>
  <c r="CH30" i="9"/>
  <c r="DI30" i="9"/>
  <c r="CA12" i="9"/>
  <c r="BY12" i="9"/>
  <c r="Q36" i="5" s="1"/>
  <c r="BZ12" i="9"/>
  <c r="BT12" i="9"/>
  <c r="CE12" i="9"/>
  <c r="CG12" i="9" s="1"/>
  <c r="CR5" i="9"/>
  <c r="CL5" i="9"/>
  <c r="CN5" i="9" s="1"/>
  <c r="T29" i="5" s="1"/>
  <c r="CK5" i="9"/>
  <c r="CM5" i="9" s="1"/>
  <c r="U29" i="5" s="1"/>
  <c r="CS5" i="9"/>
  <c r="CZ5" i="9" s="1"/>
  <c r="CR145" i="9"/>
  <c r="CS145" i="9"/>
  <c r="CZ145" i="9" s="1"/>
  <c r="CL145" i="9"/>
  <c r="CN145" i="9" s="1"/>
  <c r="CK145" i="9"/>
  <c r="CM145" i="9" s="1"/>
  <c r="CR124" i="9"/>
  <c r="CK124" i="9"/>
  <c r="CM124" i="9" s="1"/>
  <c r="CS124" i="9"/>
  <c r="CZ124" i="9" s="1"/>
  <c r="CL124" i="9"/>
  <c r="CN124" i="9" s="1"/>
  <c r="CR9" i="9"/>
  <c r="CL9" i="9"/>
  <c r="CN9" i="9" s="1"/>
  <c r="T33" i="5" s="1"/>
  <c r="CK9" i="9"/>
  <c r="CM9" i="9" s="1"/>
  <c r="U33" i="5" s="1"/>
  <c r="CS9" i="9"/>
  <c r="CZ9" i="9" s="1"/>
  <c r="CH174" i="9"/>
  <c r="DI174" i="9"/>
  <c r="CH78" i="9"/>
  <c r="DI78" i="9"/>
  <c r="CR60" i="9"/>
  <c r="CL60" i="9"/>
  <c r="CN60" i="9" s="1"/>
  <c r="T84" i="5" s="1"/>
  <c r="CK60" i="9"/>
  <c r="CM60" i="9" s="1"/>
  <c r="U84" i="5" s="1"/>
  <c r="CS60" i="9"/>
  <c r="CZ60" i="9" s="1"/>
  <c r="CH121" i="9"/>
  <c r="DI121" i="9"/>
  <c r="CR66" i="9"/>
  <c r="CL66" i="9"/>
  <c r="CN66" i="9" s="1"/>
  <c r="T90" i="5" s="1"/>
  <c r="CK66" i="9"/>
  <c r="CM66" i="9" s="1"/>
  <c r="U90" i="5" s="1"/>
  <c r="CS66" i="9"/>
  <c r="CZ66" i="9" s="1"/>
  <c r="CH122" i="9"/>
  <c r="DI122" i="9"/>
  <c r="DI71" i="9"/>
  <c r="CH71" i="9"/>
  <c r="CA36" i="9"/>
  <c r="BY36" i="9"/>
  <c r="Q60" i="5" s="1"/>
  <c r="BZ36" i="9"/>
  <c r="BT36" i="9"/>
  <c r="CE36" i="9"/>
  <c r="CG36" i="9" s="1"/>
  <c r="CR47" i="9"/>
  <c r="CK47" i="9"/>
  <c r="CM47" i="9" s="1"/>
  <c r="U71" i="5" s="1"/>
  <c r="CL47" i="9"/>
  <c r="CN47" i="9" s="1"/>
  <c r="T71" i="5" s="1"/>
  <c r="CS47" i="9"/>
  <c r="CZ47" i="9" s="1"/>
  <c r="CR80" i="9"/>
  <c r="CK80" i="9"/>
  <c r="CM80" i="9" s="1"/>
  <c r="U104" i="5" s="1"/>
  <c r="CL80" i="9"/>
  <c r="CN80" i="9" s="1"/>
  <c r="T104" i="5" s="1"/>
  <c r="CS80" i="9"/>
  <c r="CZ80" i="9" s="1"/>
  <c r="CR183" i="9"/>
  <c r="CK183" i="9"/>
  <c r="CM183" i="9" s="1"/>
  <c r="CS183" i="9"/>
  <c r="CZ183" i="9" s="1"/>
  <c r="CL183" i="9"/>
  <c r="CN183" i="9" s="1"/>
  <c r="CR114" i="9"/>
  <c r="CL114" i="9"/>
  <c r="CN114" i="9" s="1"/>
  <c r="CK114" i="9"/>
  <c r="CM114" i="9" s="1"/>
  <c r="CS114" i="9"/>
  <c r="CZ114" i="9" s="1"/>
  <c r="CR160" i="9"/>
  <c r="CK160" i="9"/>
  <c r="CM160" i="9" s="1"/>
  <c r="CS160" i="9"/>
  <c r="CZ160" i="9" s="1"/>
  <c r="CL160" i="9"/>
  <c r="CN160" i="9" s="1"/>
  <c r="CR148" i="9"/>
  <c r="CL148" i="9"/>
  <c r="CN148" i="9" s="1"/>
  <c r="CK148" i="9"/>
  <c r="CM148" i="9" s="1"/>
  <c r="CS148" i="9"/>
  <c r="CZ148" i="9" s="1"/>
  <c r="CR101" i="9"/>
  <c r="CS101" i="9"/>
  <c r="CZ101" i="9" s="1"/>
  <c r="CL101" i="9"/>
  <c r="CN101" i="9" s="1"/>
  <c r="CK101" i="9"/>
  <c r="CM101" i="9" s="1"/>
  <c r="CR17" i="9"/>
  <c r="CL17" i="9"/>
  <c r="CN17" i="9" s="1"/>
  <c r="T41" i="5" s="1"/>
  <c r="CK17" i="9"/>
  <c r="CM17" i="9" s="1"/>
  <c r="U41" i="5" s="1"/>
  <c r="CS17" i="9"/>
  <c r="CZ17" i="9" s="1"/>
  <c r="CR103" i="9"/>
  <c r="CS103" i="9"/>
  <c r="CZ103" i="9" s="1"/>
  <c r="CL103" i="9"/>
  <c r="CN103" i="9" s="1"/>
  <c r="CK103" i="9"/>
  <c r="CM103" i="9" s="1"/>
  <c r="CR107" i="9"/>
  <c r="CK107" i="9"/>
  <c r="CM107" i="9" s="1"/>
  <c r="CS107" i="9"/>
  <c r="CZ107" i="9" s="1"/>
  <c r="CL107" i="9"/>
  <c r="CN107" i="9" s="1"/>
  <c r="CR188" i="9"/>
  <c r="CL188" i="9"/>
  <c r="CN188" i="9" s="1"/>
  <c r="CK188" i="9"/>
  <c r="CM188" i="9" s="1"/>
  <c r="CS188" i="9"/>
  <c r="CZ188" i="9" s="1"/>
  <c r="BN3" i="9"/>
  <c r="O27" i="5" s="1"/>
  <c r="CR18" i="9"/>
  <c r="CL18" i="9"/>
  <c r="CN18" i="9" s="1"/>
  <c r="T42" i="5" s="1"/>
  <c r="CK18" i="9"/>
  <c r="CM18" i="9" s="1"/>
  <c r="U42" i="5" s="1"/>
  <c r="CS18" i="9"/>
  <c r="CZ18" i="9" s="1"/>
  <c r="CA38" i="9"/>
  <c r="BY38" i="9"/>
  <c r="Q62" i="5" s="1"/>
  <c r="BZ38" i="9"/>
  <c r="BT38" i="9"/>
  <c r="CE38" i="9"/>
  <c r="CG38" i="9" s="1"/>
  <c r="DI170" i="9"/>
  <c r="CH170" i="9"/>
  <c r="CR99" i="9"/>
  <c r="CL99" i="9"/>
  <c r="CN99" i="9" s="1"/>
  <c r="T123" i="5" s="1"/>
  <c r="CK99" i="9"/>
  <c r="CM99" i="9" s="1"/>
  <c r="U123" i="5" s="1"/>
  <c r="CS99" i="9"/>
  <c r="CZ99" i="9" s="1"/>
  <c r="CR170" i="9"/>
  <c r="CS170" i="9"/>
  <c r="CZ170" i="9" s="1"/>
  <c r="CL170" i="9"/>
  <c r="CN170" i="9" s="1"/>
  <c r="CK170" i="9"/>
  <c r="CM170" i="9" s="1"/>
  <c r="CE3" i="9"/>
  <c r="CG3" i="9" s="1"/>
  <c r="BZ3" i="9"/>
  <c r="BY3" i="9"/>
  <c r="Q27" i="5" s="1"/>
  <c r="BT3" i="9"/>
  <c r="CA22" i="9"/>
  <c r="BY22" i="9"/>
  <c r="Q46" i="5" s="1"/>
  <c r="BZ22" i="9"/>
  <c r="BT22" i="9"/>
  <c r="CE22" i="9"/>
  <c r="CG22" i="9" s="1"/>
  <c r="CA29" i="9"/>
  <c r="BY29" i="9"/>
  <c r="Q53" i="5" s="1"/>
  <c r="CE29" i="9"/>
  <c r="CG29" i="9" s="1"/>
  <c r="BZ29" i="9"/>
  <c r="BT29" i="9"/>
  <c r="CA67" i="9"/>
  <c r="BY67" i="9"/>
  <c r="Q91" i="5" s="1"/>
  <c r="CE67" i="9"/>
  <c r="CG67" i="9" s="1"/>
  <c r="BZ67" i="9"/>
  <c r="BT67" i="9"/>
  <c r="CA199" i="9"/>
  <c r="DD199" i="9" s="1"/>
  <c r="DV199" i="9" s="1"/>
  <c r="BZ199" i="9"/>
  <c r="BY199" i="9"/>
  <c r="BT199" i="9"/>
  <c r="CE199" i="9"/>
  <c r="CG199" i="9" s="1"/>
  <c r="CR200" i="9"/>
  <c r="CL200" i="9"/>
  <c r="CN200" i="9" s="1"/>
  <c r="CS200" i="9"/>
  <c r="CZ200" i="9" s="1"/>
  <c r="CK200" i="9"/>
  <c r="CM200" i="9" s="1"/>
  <c r="CR72" i="9"/>
  <c r="CK72" i="9"/>
  <c r="CM72" i="9" s="1"/>
  <c r="U96" i="5" s="1"/>
  <c r="CL72" i="9"/>
  <c r="CN72" i="9" s="1"/>
  <c r="T96" i="5" s="1"/>
  <c r="CS72" i="9"/>
  <c r="CZ72" i="9" s="1"/>
  <c r="CR57" i="9"/>
  <c r="CL57" i="9"/>
  <c r="CN57" i="9" s="1"/>
  <c r="T81" i="5" s="1"/>
  <c r="CK57" i="9"/>
  <c r="CM57" i="9" s="1"/>
  <c r="U81" i="5" s="1"/>
  <c r="CS57" i="9"/>
  <c r="CZ57" i="9" s="1"/>
  <c r="BO1" i="9"/>
  <c r="CH59" i="9"/>
  <c r="DI59" i="9"/>
  <c r="CH33" i="9"/>
  <c r="DI33" i="9"/>
  <c r="CH156" i="9"/>
  <c r="DI156" i="9"/>
  <c r="CR58" i="9"/>
  <c r="CL58" i="9"/>
  <c r="CN58" i="9" s="1"/>
  <c r="T82" i="5" s="1"/>
  <c r="CK58" i="9"/>
  <c r="CM58" i="9" s="1"/>
  <c r="U82" i="5" s="1"/>
  <c r="CS58" i="9"/>
  <c r="CZ58" i="9" s="1"/>
  <c r="CA77" i="9"/>
  <c r="BY77" i="9"/>
  <c r="Q101" i="5" s="1"/>
  <c r="BT77" i="9"/>
  <c r="CE77" i="9"/>
  <c r="CG77" i="9" s="1"/>
  <c r="BZ77" i="9"/>
  <c r="CA93" i="9"/>
  <c r="BY93" i="9"/>
  <c r="Q117" i="5" s="1"/>
  <c r="CE93" i="9"/>
  <c r="CG93" i="9" s="1"/>
  <c r="BZ93" i="9"/>
  <c r="BT93" i="9"/>
  <c r="CA56" i="9"/>
  <c r="BY56" i="9"/>
  <c r="Q80" i="5" s="1"/>
  <c r="BZ56" i="9"/>
  <c r="BT56" i="9"/>
  <c r="CE56" i="9"/>
  <c r="CG56" i="9" s="1"/>
  <c r="CR130" i="9"/>
  <c r="CS130" i="9"/>
  <c r="CZ130" i="9" s="1"/>
  <c r="CL130" i="9"/>
  <c r="CN130" i="9" s="1"/>
  <c r="CK130" i="9"/>
  <c r="CM130" i="9" s="1"/>
  <c r="CR116" i="9"/>
  <c r="CK116" i="9"/>
  <c r="CM116" i="9" s="1"/>
  <c r="CS116" i="9"/>
  <c r="CZ116" i="9" s="1"/>
  <c r="CL116" i="9"/>
  <c r="CN116" i="9" s="1"/>
  <c r="CR28" i="9"/>
  <c r="CL28" i="9"/>
  <c r="CN28" i="9" s="1"/>
  <c r="T52" i="5" s="1"/>
  <c r="CK28" i="9"/>
  <c r="CM28" i="9" s="1"/>
  <c r="U52" i="5" s="1"/>
  <c r="CS28" i="9"/>
  <c r="CZ28" i="9" s="1"/>
  <c r="CR194" i="9"/>
  <c r="CS194" i="9"/>
  <c r="CZ194" i="9" s="1"/>
  <c r="CL194" i="9"/>
  <c r="CN194" i="9" s="1"/>
  <c r="CK194" i="9"/>
  <c r="CM194" i="9" s="1"/>
  <c r="CR91" i="9"/>
  <c r="CL91" i="9"/>
  <c r="CN91" i="9" s="1"/>
  <c r="T115" i="5" s="1"/>
  <c r="CK91" i="9"/>
  <c r="CM91" i="9" s="1"/>
  <c r="U115" i="5" s="1"/>
  <c r="CS91" i="9"/>
  <c r="CZ91" i="9" s="1"/>
  <c r="CR123" i="9"/>
  <c r="CK123" i="9"/>
  <c r="CM123" i="9" s="1"/>
  <c r="CS123" i="9"/>
  <c r="CZ123" i="9" s="1"/>
  <c r="CL123" i="9"/>
  <c r="CN123" i="9" s="1"/>
  <c r="CR90" i="9"/>
  <c r="CL90" i="9"/>
  <c r="CN90" i="9" s="1"/>
  <c r="T114" i="5" s="1"/>
  <c r="CK90" i="9"/>
  <c r="CM90" i="9" s="1"/>
  <c r="U114" i="5" s="1"/>
  <c r="CS90" i="9"/>
  <c r="CZ90" i="9" s="1"/>
  <c r="DI16" i="9"/>
  <c r="CH16" i="9"/>
  <c r="CH157" i="9"/>
  <c r="DI157" i="9"/>
  <c r="DI144" i="9"/>
  <c r="CH144" i="9"/>
  <c r="CH28" i="9"/>
  <c r="DI28" i="9"/>
  <c r="CH164" i="9"/>
  <c r="DI164" i="9"/>
  <c r="CA192" i="9"/>
  <c r="DD192" i="9" s="1"/>
  <c r="DV192" i="9" s="1"/>
  <c r="BZ192" i="9"/>
  <c r="BT192" i="9"/>
  <c r="BY192" i="9"/>
  <c r="CE192" i="9"/>
  <c r="CG192" i="9" s="1"/>
  <c r="CA88" i="9"/>
  <c r="BY88" i="9"/>
  <c r="Q112" i="5" s="1"/>
  <c r="BZ88" i="9"/>
  <c r="BT88" i="9"/>
  <c r="CE88" i="9"/>
  <c r="CG88" i="9" s="1"/>
  <c r="CR69" i="9"/>
  <c r="CL69" i="9"/>
  <c r="CN69" i="9" s="1"/>
  <c r="T93" i="5" s="1"/>
  <c r="CK69" i="9"/>
  <c r="CM69" i="9" s="1"/>
  <c r="U93" i="5" s="1"/>
  <c r="CS69" i="9"/>
  <c r="CZ69" i="9" s="1"/>
  <c r="CR35" i="9"/>
  <c r="CL35" i="9"/>
  <c r="CN35" i="9" s="1"/>
  <c r="T59" i="5" s="1"/>
  <c r="CK35" i="9"/>
  <c r="CM35" i="9" s="1"/>
  <c r="U59" i="5" s="1"/>
  <c r="CS35" i="9"/>
  <c r="CZ35" i="9" s="1"/>
  <c r="CH119" i="9"/>
  <c r="DI119" i="9"/>
  <c r="CA117" i="9"/>
  <c r="DD117" i="9" s="1"/>
  <c r="DV117" i="9" s="1"/>
  <c r="BT117" i="9"/>
  <c r="BY117" i="9"/>
  <c r="CE117" i="9"/>
  <c r="CG117" i="9" s="1"/>
  <c r="BZ117" i="9"/>
  <c r="CR54" i="9"/>
  <c r="CK54" i="9"/>
  <c r="CM54" i="9" s="1"/>
  <c r="U78" i="5" s="1"/>
  <c r="CL54" i="9"/>
  <c r="CN54" i="9" s="1"/>
  <c r="T78" i="5" s="1"/>
  <c r="CS54" i="9"/>
  <c r="CZ54" i="9" s="1"/>
  <c r="CR102" i="9"/>
  <c r="CL102" i="9"/>
  <c r="CN102" i="9" s="1"/>
  <c r="CS102" i="9"/>
  <c r="CZ102" i="9" s="1"/>
  <c r="CK102" i="9"/>
  <c r="CM102" i="9" s="1"/>
  <c r="CR176" i="9"/>
  <c r="CK176" i="9"/>
  <c r="CM176" i="9" s="1"/>
  <c r="CS176" i="9"/>
  <c r="CZ176" i="9" s="1"/>
  <c r="CL176" i="9"/>
  <c r="CN176" i="9" s="1"/>
  <c r="CA65" i="9"/>
  <c r="BY65" i="9"/>
  <c r="Q89" i="5" s="1"/>
  <c r="CE65" i="9"/>
  <c r="CG65" i="9" s="1"/>
  <c r="BZ65" i="9"/>
  <c r="BT65" i="9"/>
  <c r="CH17" i="9"/>
  <c r="DI17" i="9"/>
  <c r="CH98" i="9"/>
  <c r="DI98" i="9"/>
  <c r="CH34" i="9"/>
  <c r="DI34" i="9"/>
  <c r="AR29" i="2"/>
  <c r="AS29" i="2"/>
  <c r="CH106" i="9"/>
  <c r="DI106" i="9"/>
  <c r="CA155" i="9"/>
  <c r="DD155" i="9" s="1"/>
  <c r="DV155" i="9" s="1"/>
  <c r="CE155" i="9"/>
  <c r="CG155" i="9" s="1"/>
  <c r="BT155" i="9"/>
  <c r="BY155" i="9"/>
  <c r="BZ155" i="9"/>
  <c r="CR177" i="9"/>
  <c r="CS177" i="9"/>
  <c r="CZ177" i="9" s="1"/>
  <c r="CL177" i="9"/>
  <c r="CN177" i="9" s="1"/>
  <c r="CK177" i="9"/>
  <c r="CM177" i="9" s="1"/>
  <c r="CH62" i="9"/>
  <c r="DI62" i="9"/>
  <c r="CH166" i="9"/>
  <c r="DI166" i="9"/>
  <c r="CR37" i="9"/>
  <c r="CL37" i="9"/>
  <c r="CN37" i="9" s="1"/>
  <c r="T61" i="5" s="1"/>
  <c r="CK37" i="9"/>
  <c r="CM37" i="9" s="1"/>
  <c r="U61" i="5" s="1"/>
  <c r="CS37" i="9"/>
  <c r="CZ37" i="9" s="1"/>
  <c r="CR73" i="9"/>
  <c r="CL73" i="9"/>
  <c r="CN73" i="9" s="1"/>
  <c r="T97" i="5" s="1"/>
  <c r="CK73" i="9"/>
  <c r="CM73" i="9" s="1"/>
  <c r="U97" i="5" s="1"/>
  <c r="CS73" i="9"/>
  <c r="CZ73" i="9" s="1"/>
  <c r="CR49" i="9"/>
  <c r="CL49" i="9"/>
  <c r="CN49" i="9" s="1"/>
  <c r="T73" i="5" s="1"/>
  <c r="CK49" i="9"/>
  <c r="CM49" i="9" s="1"/>
  <c r="U73" i="5" s="1"/>
  <c r="CS49" i="9"/>
  <c r="CZ49" i="9" s="1"/>
  <c r="CA64" i="9"/>
  <c r="BY64" i="9"/>
  <c r="Q88" i="5" s="1"/>
  <c r="BZ64" i="9"/>
  <c r="BT64" i="9"/>
  <c r="CE64" i="9"/>
  <c r="CG64" i="9" s="1"/>
  <c r="CR45" i="9"/>
  <c r="CL45" i="9"/>
  <c r="CN45" i="9" s="1"/>
  <c r="T69" i="5" s="1"/>
  <c r="CK45" i="9"/>
  <c r="CM45" i="9" s="1"/>
  <c r="U69" i="5" s="1"/>
  <c r="CS45" i="9"/>
  <c r="CZ45" i="9" s="1"/>
  <c r="CA66" i="9"/>
  <c r="BY66" i="9"/>
  <c r="Q90" i="5" s="1"/>
  <c r="BZ66" i="9"/>
  <c r="BT66" i="9"/>
  <c r="CE66" i="9"/>
  <c r="CG66" i="9" s="1"/>
  <c r="CA104" i="9"/>
  <c r="DD104" i="9" s="1"/>
  <c r="DV104" i="9" s="1"/>
  <c r="CE104" i="9"/>
  <c r="CG104" i="9" s="1"/>
  <c r="BZ104" i="9"/>
  <c r="BT104" i="9"/>
  <c r="BY104" i="9"/>
  <c r="CR33" i="9"/>
  <c r="CL33" i="9"/>
  <c r="CN33" i="9" s="1"/>
  <c r="T57" i="5" s="1"/>
  <c r="CK33" i="9"/>
  <c r="CM33" i="9" s="1"/>
  <c r="U57" i="5" s="1"/>
  <c r="CS33" i="9"/>
  <c r="CZ33" i="9" s="1"/>
  <c r="CR129" i="9"/>
  <c r="CS129" i="9"/>
  <c r="CZ129" i="9" s="1"/>
  <c r="CL129" i="9"/>
  <c r="CN129" i="9" s="1"/>
  <c r="CK129" i="9"/>
  <c r="CM129" i="9" s="1"/>
  <c r="CR75" i="9"/>
  <c r="CL75" i="9"/>
  <c r="CN75" i="9" s="1"/>
  <c r="T99" i="5" s="1"/>
  <c r="CK75" i="9"/>
  <c r="CM75" i="9" s="1"/>
  <c r="U99" i="5" s="1"/>
  <c r="CS75" i="9"/>
  <c r="CZ75" i="9" s="1"/>
  <c r="CR93" i="9"/>
  <c r="CL93" i="9"/>
  <c r="CN93" i="9" s="1"/>
  <c r="T117" i="5" s="1"/>
  <c r="CK93" i="9"/>
  <c r="CM93" i="9" s="1"/>
  <c r="U117" i="5" s="1"/>
  <c r="CS93" i="9"/>
  <c r="CZ93" i="9" s="1"/>
  <c r="CR162" i="9"/>
  <c r="CS162" i="9"/>
  <c r="CZ162" i="9" s="1"/>
  <c r="CL162" i="9"/>
  <c r="CN162" i="9" s="1"/>
  <c r="CK162" i="9"/>
  <c r="CM162" i="9" s="1"/>
  <c r="CA103" i="9"/>
  <c r="DD103" i="9" s="1"/>
  <c r="DV103" i="9" s="1"/>
  <c r="CE103" i="9"/>
  <c r="CG103" i="9" s="1"/>
  <c r="BZ103" i="9"/>
  <c r="BT103" i="9"/>
  <c r="BY103" i="9"/>
  <c r="CR111" i="9"/>
  <c r="CS111" i="9"/>
  <c r="CZ111" i="9" s="1"/>
  <c r="CL111" i="9"/>
  <c r="CN111" i="9" s="1"/>
  <c r="CK111" i="9"/>
  <c r="CM111" i="9" s="1"/>
  <c r="BS1" i="9"/>
  <c r="CF1" i="9" s="1"/>
  <c r="CH158" i="9"/>
  <c r="DI158" i="9"/>
  <c r="DI152" i="9"/>
  <c r="CH152" i="9"/>
  <c r="CR109" i="9"/>
  <c r="CS109" i="9"/>
  <c r="CZ109" i="9" s="1"/>
  <c r="CL109" i="9"/>
  <c r="CN109" i="9" s="1"/>
  <c r="CK109" i="9"/>
  <c r="CM109" i="9" s="1"/>
  <c r="CR165" i="9"/>
  <c r="CL165" i="9"/>
  <c r="CN165" i="9" s="1"/>
  <c r="CK165" i="9"/>
  <c r="CM165" i="9" s="1"/>
  <c r="CS165" i="9"/>
  <c r="CZ165" i="9" s="1"/>
  <c r="CH2" i="9"/>
  <c r="DI2" i="9"/>
  <c r="CH76" i="9"/>
  <c r="DI76" i="9"/>
  <c r="CH195" i="9"/>
  <c r="DI195" i="9"/>
  <c r="CH172" i="9"/>
  <c r="DI172" i="9"/>
  <c r="CR128" i="9"/>
  <c r="CL128" i="9"/>
  <c r="CN128" i="9" s="1"/>
  <c r="CS128" i="9"/>
  <c r="CZ128" i="9" s="1"/>
  <c r="CK128" i="9"/>
  <c r="CM128" i="9" s="1"/>
  <c r="CR86" i="9"/>
  <c r="CK86" i="9"/>
  <c r="CM86" i="9" s="1"/>
  <c r="U110" i="5" s="1"/>
  <c r="CL86" i="9"/>
  <c r="CN86" i="9" s="1"/>
  <c r="T110" i="5" s="1"/>
  <c r="CS86" i="9"/>
  <c r="CZ86" i="9" s="1"/>
  <c r="CR78" i="9"/>
  <c r="CK78" i="9"/>
  <c r="CM78" i="9" s="1"/>
  <c r="U102" i="5" s="1"/>
  <c r="CL78" i="9"/>
  <c r="CN78" i="9" s="1"/>
  <c r="T102" i="5" s="1"/>
  <c r="CS78" i="9"/>
  <c r="CZ78" i="9" s="1"/>
  <c r="CR132" i="9"/>
  <c r="CL132" i="9"/>
  <c r="CN132" i="9" s="1"/>
  <c r="CK132" i="9"/>
  <c r="CM132" i="9" s="1"/>
  <c r="CS132" i="9"/>
  <c r="CZ132" i="9" s="1"/>
  <c r="CA90" i="9"/>
  <c r="BY90" i="9"/>
  <c r="Q114" i="5" s="1"/>
  <c r="BZ90" i="9"/>
  <c r="BT90" i="9"/>
  <c r="CE90" i="9"/>
  <c r="CG90" i="9" s="1"/>
  <c r="CA58" i="9"/>
  <c r="BY58" i="9"/>
  <c r="Q82" i="5" s="1"/>
  <c r="BZ58" i="9"/>
  <c r="BT58" i="9"/>
  <c r="CE58" i="9"/>
  <c r="CG58" i="9" s="1"/>
  <c r="CA60" i="9"/>
  <c r="BY60" i="9"/>
  <c r="Q84" i="5" s="1"/>
  <c r="BZ60" i="9"/>
  <c r="BT60" i="9"/>
  <c r="CE60" i="9"/>
  <c r="CG60" i="9" s="1"/>
  <c r="CH83" i="9"/>
  <c r="DI83" i="9"/>
  <c r="CH15" i="9"/>
  <c r="DI15" i="9"/>
  <c r="DI147" i="9"/>
  <c r="CH147" i="9"/>
  <c r="CR25" i="9"/>
  <c r="CL25" i="9"/>
  <c r="CN25" i="9" s="1"/>
  <c r="T49" i="5" s="1"/>
  <c r="CK25" i="9"/>
  <c r="CM25" i="9" s="1"/>
  <c r="U49" i="5" s="1"/>
  <c r="CS25" i="9"/>
  <c r="CZ25" i="9" s="1"/>
  <c r="CR81" i="9"/>
  <c r="CL81" i="9"/>
  <c r="CN81" i="9" s="1"/>
  <c r="T105" i="5" s="1"/>
  <c r="CK81" i="9"/>
  <c r="CM81" i="9" s="1"/>
  <c r="U105" i="5" s="1"/>
  <c r="CS81" i="9"/>
  <c r="CZ81" i="9" s="1"/>
  <c r="CR55" i="9"/>
  <c r="CK55" i="9"/>
  <c r="CM55" i="9" s="1"/>
  <c r="U79" i="5" s="1"/>
  <c r="CL55" i="9"/>
  <c r="CN55" i="9" s="1"/>
  <c r="T79" i="5" s="1"/>
  <c r="CS55" i="9"/>
  <c r="CZ55" i="9" s="1"/>
  <c r="CR115" i="9"/>
  <c r="CK115" i="9"/>
  <c r="CM115" i="9" s="1"/>
  <c r="CS115" i="9"/>
  <c r="CZ115" i="9" s="1"/>
  <c r="CL115" i="9"/>
  <c r="CN115" i="9" s="1"/>
  <c r="CA180" i="9"/>
  <c r="DD180" i="9" s="1"/>
  <c r="DV180" i="9" s="1"/>
  <c r="CE180" i="9"/>
  <c r="CG180" i="9" s="1"/>
  <c r="BZ180" i="9"/>
  <c r="BT180" i="9"/>
  <c r="BY180" i="9"/>
  <c r="CR169" i="9"/>
  <c r="CS169" i="9"/>
  <c r="CZ169" i="9" s="1"/>
  <c r="CL169" i="9"/>
  <c r="CN169" i="9" s="1"/>
  <c r="CK169" i="9"/>
  <c r="CM169" i="9" s="1"/>
  <c r="CR46" i="9"/>
  <c r="CK46" i="9"/>
  <c r="CM46" i="9" s="1"/>
  <c r="U70" i="5" s="1"/>
  <c r="CL46" i="9"/>
  <c r="CN46" i="9" s="1"/>
  <c r="T70" i="5" s="1"/>
  <c r="CS46" i="9"/>
  <c r="CZ46" i="9" s="1"/>
  <c r="CA95" i="9"/>
  <c r="BY95" i="9"/>
  <c r="Q119" i="5" s="1"/>
  <c r="CE95" i="9"/>
  <c r="CG95" i="9" s="1"/>
  <c r="BZ95" i="9"/>
  <c r="BT95" i="9"/>
  <c r="DI185" i="9"/>
  <c r="CH185" i="9"/>
  <c r="CA8" i="9"/>
  <c r="BY8" i="9"/>
  <c r="Q32" i="5" s="1"/>
  <c r="CE8" i="9"/>
  <c r="CG8" i="9" s="1"/>
  <c r="BT8" i="9"/>
  <c r="BZ8" i="9"/>
  <c r="CR87" i="9"/>
  <c r="CK87" i="9"/>
  <c r="CM87" i="9" s="1"/>
  <c r="U111" i="5" s="1"/>
  <c r="CL87" i="9"/>
  <c r="CN87" i="9" s="1"/>
  <c r="T111" i="5" s="1"/>
  <c r="CS87" i="9"/>
  <c r="CZ87" i="9" s="1"/>
  <c r="AG26" i="2"/>
  <c r="AK25" i="2"/>
  <c r="AL25" i="2"/>
  <c r="J30" i="1" s="1"/>
  <c r="AJ25" i="2"/>
  <c r="AH25" i="2"/>
  <c r="AI25" i="2"/>
  <c r="DI108" i="9"/>
  <c r="CH108" i="9"/>
  <c r="CR121" i="9"/>
  <c r="CL121" i="9"/>
  <c r="CN121" i="9" s="1"/>
  <c r="CK121" i="9"/>
  <c r="CM121" i="9" s="1"/>
  <c r="CS121" i="9"/>
  <c r="CZ121" i="9" s="1"/>
  <c r="CH27" i="9"/>
  <c r="DI27" i="9"/>
  <c r="CH142" i="9"/>
  <c r="DI142" i="9"/>
  <c r="CR119" i="9"/>
  <c r="CS119" i="9"/>
  <c r="CZ119" i="9" s="1"/>
  <c r="CL119" i="9"/>
  <c r="CN119" i="9" s="1"/>
  <c r="CK119" i="9"/>
  <c r="CM119" i="9" s="1"/>
  <c r="CR10" i="9"/>
  <c r="CL10" i="9"/>
  <c r="CN10" i="9" s="1"/>
  <c r="T34" i="5" s="1"/>
  <c r="CK10" i="9"/>
  <c r="CM10" i="9" s="1"/>
  <c r="U34" i="5" s="1"/>
  <c r="CS10" i="9"/>
  <c r="CZ10" i="9" s="1"/>
  <c r="CR137" i="9"/>
  <c r="CS137" i="9"/>
  <c r="CZ137" i="9" s="1"/>
  <c r="CL137" i="9"/>
  <c r="CN137" i="9" s="1"/>
  <c r="CK137" i="9"/>
  <c r="CM137" i="9" s="1"/>
  <c r="CA10" i="9"/>
  <c r="BY10" i="9"/>
  <c r="Q34" i="5" s="1"/>
  <c r="CE10" i="9"/>
  <c r="CG10" i="9" s="1"/>
  <c r="BZ10" i="9"/>
  <c r="BT10" i="9"/>
  <c r="CR127" i="9"/>
  <c r="CK127" i="9"/>
  <c r="CM127" i="9" s="1"/>
  <c r="CS127" i="9"/>
  <c r="CZ127" i="9" s="1"/>
  <c r="CL127" i="9"/>
  <c r="CN127" i="9" s="1"/>
  <c r="CH182" i="9"/>
  <c r="DI182" i="9"/>
  <c r="CR113" i="9"/>
  <c r="CL113" i="9"/>
  <c r="CN113" i="9" s="1"/>
  <c r="CK113" i="9"/>
  <c r="CM113" i="9" s="1"/>
  <c r="CS113" i="9"/>
  <c r="CZ113" i="9" s="1"/>
  <c r="CR152" i="9"/>
  <c r="CK152" i="9"/>
  <c r="CM152" i="9" s="1"/>
  <c r="CS152" i="9"/>
  <c r="CZ152" i="9" s="1"/>
  <c r="CL152" i="9"/>
  <c r="CN152" i="9" s="1"/>
  <c r="CR120" i="9"/>
  <c r="CL120" i="9"/>
  <c r="CN120" i="9" s="1"/>
  <c r="CK120" i="9"/>
  <c r="CM120" i="9" s="1"/>
  <c r="CS120" i="9"/>
  <c r="CZ120" i="9" s="1"/>
  <c r="CA161" i="9"/>
  <c r="DD161" i="9" s="1"/>
  <c r="DV161" i="9" s="1"/>
  <c r="BT161" i="9"/>
  <c r="BY161" i="9"/>
  <c r="CE161" i="9"/>
  <c r="CG161" i="9" s="1"/>
  <c r="BZ161" i="9"/>
  <c r="CR56" i="9"/>
  <c r="CK56" i="9"/>
  <c r="CM56" i="9" s="1"/>
  <c r="U80" i="5" s="1"/>
  <c r="CL56" i="9"/>
  <c r="CN56" i="9" s="1"/>
  <c r="T80" i="5" s="1"/>
  <c r="CS56" i="9"/>
  <c r="CZ56" i="9" s="1"/>
  <c r="CA163" i="9"/>
  <c r="DD163" i="9" s="1"/>
  <c r="DV163" i="9" s="1"/>
  <c r="CE163" i="9"/>
  <c r="CG163" i="9" s="1"/>
  <c r="BZ163" i="9"/>
  <c r="BT163" i="9"/>
  <c r="BY163" i="9"/>
  <c r="CR94" i="9"/>
  <c r="CK94" i="9"/>
  <c r="CM94" i="9" s="1"/>
  <c r="U118" i="5" s="1"/>
  <c r="CL94" i="9"/>
  <c r="CN94" i="9" s="1"/>
  <c r="T118" i="5" s="1"/>
  <c r="CS94" i="9"/>
  <c r="CZ94" i="9" s="1"/>
  <c r="CA178" i="9"/>
  <c r="DD178" i="9" s="1"/>
  <c r="DV178" i="9" s="1"/>
  <c r="BY178" i="9"/>
  <c r="CE178" i="9"/>
  <c r="CG178" i="9" s="1"/>
  <c r="BZ178" i="9"/>
  <c r="BT178" i="9"/>
  <c r="CR193" i="9"/>
  <c r="CK193" i="9"/>
  <c r="CM193" i="9" s="1"/>
  <c r="CL193" i="9"/>
  <c r="CN193" i="9" s="1"/>
  <c r="CS193" i="9"/>
  <c r="CZ193" i="9" s="1"/>
  <c r="CR79" i="9"/>
  <c r="CK79" i="9"/>
  <c r="CM79" i="9" s="1"/>
  <c r="U103" i="5" s="1"/>
  <c r="CL79" i="9"/>
  <c r="CN79" i="9" s="1"/>
  <c r="T103" i="5" s="1"/>
  <c r="CS79" i="9"/>
  <c r="CZ79" i="9" s="1"/>
  <c r="CA6" i="9"/>
  <c r="BY6" i="9"/>
  <c r="Q30" i="5" s="1"/>
  <c r="CE6" i="9"/>
  <c r="CG6" i="9" s="1"/>
  <c r="BZ6" i="9"/>
  <c r="BT6" i="9"/>
  <c r="CA69" i="9"/>
  <c r="BY69" i="9"/>
  <c r="Q93" i="5" s="1"/>
  <c r="BT69" i="9"/>
  <c r="CE69" i="9"/>
  <c r="CG69" i="9" s="1"/>
  <c r="BZ69" i="9"/>
  <c r="BR1" i="9"/>
  <c r="CH31" i="9"/>
  <c r="DI31" i="9"/>
  <c r="CH37" i="9"/>
  <c r="DI37" i="9"/>
  <c r="CH188" i="9"/>
  <c r="DI188" i="9"/>
  <c r="DI177" i="9"/>
  <c r="CH177" i="9"/>
  <c r="DI79" i="9"/>
  <c r="CH79" i="9"/>
  <c r="DI151" i="9"/>
  <c r="CH151" i="9"/>
  <c r="CH113" i="9"/>
  <c r="DI113" i="9"/>
  <c r="CA200" i="9"/>
  <c r="DD200" i="9" s="1"/>
  <c r="DV200" i="9" s="1"/>
  <c r="BZ200" i="9"/>
  <c r="BT200" i="9"/>
  <c r="BY200" i="9"/>
  <c r="CE200" i="9"/>
  <c r="CG200" i="9" s="1"/>
  <c r="CR191" i="9"/>
  <c r="CK191" i="9"/>
  <c r="CM191" i="9" s="1"/>
  <c r="CL191" i="9"/>
  <c r="CN191" i="9" s="1"/>
  <c r="CS191" i="9"/>
  <c r="CZ191" i="9" s="1"/>
  <c r="CR31" i="9"/>
  <c r="CK31" i="9"/>
  <c r="CM31" i="9" s="1"/>
  <c r="U55" i="5" s="1"/>
  <c r="CL31" i="9"/>
  <c r="CN31" i="9" s="1"/>
  <c r="T55" i="5" s="1"/>
  <c r="CS31" i="9"/>
  <c r="CZ31" i="9" s="1"/>
  <c r="CR88" i="9"/>
  <c r="CK88" i="9"/>
  <c r="CM88" i="9" s="1"/>
  <c r="U112" i="5" s="1"/>
  <c r="CL88" i="9"/>
  <c r="CN88" i="9" s="1"/>
  <c r="T112" i="5" s="1"/>
  <c r="CS88" i="9"/>
  <c r="CZ88" i="9" s="1"/>
  <c r="CR70" i="9"/>
  <c r="CK70" i="9"/>
  <c r="CM70" i="9" s="1"/>
  <c r="U94" i="5" s="1"/>
  <c r="CL70" i="9"/>
  <c r="CN70" i="9" s="1"/>
  <c r="T94" i="5" s="1"/>
  <c r="CS70" i="9"/>
  <c r="CZ70" i="9" s="1"/>
  <c r="DI109" i="9"/>
  <c r="CH109" i="9"/>
  <c r="CR14" i="9"/>
  <c r="CK14" i="9"/>
  <c r="CM14" i="9" s="1"/>
  <c r="U38" i="5" s="1"/>
  <c r="CL14" i="9"/>
  <c r="CN14" i="9" s="1"/>
  <c r="T38" i="5" s="1"/>
  <c r="CS14" i="9"/>
  <c r="CZ14" i="9" s="1"/>
  <c r="CR48" i="9"/>
  <c r="CK48" i="9"/>
  <c r="CM48" i="9" s="1"/>
  <c r="U72" i="5" s="1"/>
  <c r="CL48" i="9"/>
  <c r="CN48" i="9" s="1"/>
  <c r="T72" i="5" s="1"/>
  <c r="CS48" i="9"/>
  <c r="CZ48" i="9" s="1"/>
  <c r="CR117" i="9"/>
  <c r="CS117" i="9"/>
  <c r="CZ117" i="9" s="1"/>
  <c r="CL117" i="9"/>
  <c r="CN117" i="9" s="1"/>
  <c r="CK117" i="9"/>
  <c r="CM117" i="9" s="1"/>
  <c r="CR197" i="9"/>
  <c r="CL197" i="9"/>
  <c r="CN197" i="9" s="1"/>
  <c r="CK197" i="9"/>
  <c r="CM197" i="9" s="1"/>
  <c r="CS197" i="9"/>
  <c r="CZ197" i="9" s="1"/>
  <c r="CR97" i="9"/>
  <c r="CL97" i="9"/>
  <c r="CN97" i="9" s="1"/>
  <c r="T121" i="5" s="1"/>
  <c r="CK97" i="9"/>
  <c r="CM97" i="9" s="1"/>
  <c r="U121" i="5" s="1"/>
  <c r="CS97" i="9"/>
  <c r="CZ97" i="9" s="1"/>
  <c r="CH86" i="9"/>
  <c r="DI86" i="9"/>
  <c r="CR20" i="9"/>
  <c r="CL20" i="9"/>
  <c r="CN20" i="9" s="1"/>
  <c r="T44" i="5" s="1"/>
  <c r="CK20" i="9"/>
  <c r="CM20" i="9" s="1"/>
  <c r="U44" i="5" s="1"/>
  <c r="CS20" i="9"/>
  <c r="CZ20" i="9" s="1"/>
  <c r="CR24" i="9"/>
  <c r="CK24" i="9"/>
  <c r="CM24" i="9" s="1"/>
  <c r="U48" i="5" s="1"/>
  <c r="CL24" i="9"/>
  <c r="CN24" i="9" s="1"/>
  <c r="T48" i="5" s="1"/>
  <c r="CS24" i="9"/>
  <c r="CZ24" i="9" s="1"/>
  <c r="CA194" i="9"/>
  <c r="DD194" i="9" s="1"/>
  <c r="DV194" i="9" s="1"/>
  <c r="BY194" i="9"/>
  <c r="CE194" i="9"/>
  <c r="CG194" i="9" s="1"/>
  <c r="BZ194" i="9"/>
  <c r="BT194" i="9"/>
  <c r="CA186" i="9"/>
  <c r="DD186" i="9" s="1"/>
  <c r="DV186" i="9" s="1"/>
  <c r="BY186" i="9"/>
  <c r="CE186" i="9"/>
  <c r="CG186" i="9" s="1"/>
  <c r="BZ186" i="9"/>
  <c r="BT186" i="9"/>
  <c r="CA112" i="9"/>
  <c r="DD112" i="9" s="1"/>
  <c r="DV112" i="9" s="1"/>
  <c r="CE112" i="9"/>
  <c r="CG112" i="9" s="1"/>
  <c r="BZ112" i="9"/>
  <c r="BT112" i="9"/>
  <c r="BY112" i="9"/>
  <c r="CR179" i="9"/>
  <c r="CS179" i="9"/>
  <c r="CZ179" i="9" s="1"/>
  <c r="CL179" i="9"/>
  <c r="CN179" i="9" s="1"/>
  <c r="CK179" i="9"/>
  <c r="CM179" i="9" s="1"/>
  <c r="CH89" i="9"/>
  <c r="DI89" i="9"/>
  <c r="CH70" i="9"/>
  <c r="DI70" i="9"/>
  <c r="CR198" i="9"/>
  <c r="CK198" i="9"/>
  <c r="CM198" i="9" s="1"/>
  <c r="CS198" i="9"/>
  <c r="CZ198" i="9" s="1"/>
  <c r="CL198" i="9"/>
  <c r="CN198" i="9" s="1"/>
  <c r="CA197" i="9"/>
  <c r="DD197" i="9" s="1"/>
  <c r="DV197" i="9" s="1"/>
  <c r="CE197" i="9"/>
  <c r="CG197" i="9" s="1"/>
  <c r="BT197" i="9"/>
  <c r="BY197" i="9"/>
  <c r="BZ197" i="9"/>
  <c r="AC31" i="2"/>
  <c r="AB32" i="2"/>
  <c r="AM31" i="2"/>
  <c r="AN31" i="2"/>
  <c r="K36" i="1" s="1"/>
  <c r="CA7" i="9"/>
  <c r="BY7" i="9"/>
  <c r="Q31" i="5" s="1"/>
  <c r="CE7" i="9"/>
  <c r="CG7" i="9" s="1"/>
  <c r="BZ7" i="9"/>
  <c r="BT7" i="9"/>
  <c r="CR61" i="9"/>
  <c r="CL61" i="9"/>
  <c r="CN61" i="9" s="1"/>
  <c r="T85" i="5" s="1"/>
  <c r="CK61" i="9"/>
  <c r="CM61" i="9" s="1"/>
  <c r="U85" i="5" s="1"/>
  <c r="CS61" i="9"/>
  <c r="CZ61" i="9" s="1"/>
  <c r="CR41" i="9"/>
  <c r="CL41" i="9"/>
  <c r="CN41" i="9" s="1"/>
  <c r="T65" i="5" s="1"/>
  <c r="CK41" i="9"/>
  <c r="CM41" i="9" s="1"/>
  <c r="U65" i="5" s="1"/>
  <c r="CS41" i="9"/>
  <c r="CZ41" i="9" s="1"/>
  <c r="CR51" i="9"/>
  <c r="CL51" i="9"/>
  <c r="CN51" i="9" s="1"/>
  <c r="T75" i="5" s="1"/>
  <c r="CK51" i="9"/>
  <c r="CM51" i="9" s="1"/>
  <c r="U75" i="5" s="1"/>
  <c r="CS51" i="9"/>
  <c r="CZ51" i="9" s="1"/>
  <c r="CA41" i="9"/>
  <c r="BY41" i="9"/>
  <c r="Q65" i="5" s="1"/>
  <c r="CE41" i="9"/>
  <c r="CG41" i="9" s="1"/>
  <c r="BZ41" i="9"/>
  <c r="BT41" i="9"/>
  <c r="CR39" i="9"/>
  <c r="CK39" i="9"/>
  <c r="CM39" i="9" s="1"/>
  <c r="U63" i="5" s="1"/>
  <c r="CL39" i="9"/>
  <c r="CN39" i="9" s="1"/>
  <c r="T63" i="5" s="1"/>
  <c r="CS39" i="9"/>
  <c r="CZ39" i="9" s="1"/>
  <c r="CH80" i="9"/>
  <c r="DI80" i="9"/>
  <c r="CH114" i="9"/>
  <c r="DI114" i="9"/>
  <c r="CR168" i="9"/>
  <c r="CK168" i="9"/>
  <c r="CM168" i="9" s="1"/>
  <c r="CS168" i="9"/>
  <c r="CZ168" i="9" s="1"/>
  <c r="CL168" i="9"/>
  <c r="CN168" i="9" s="1"/>
  <c r="CH25" i="9"/>
  <c r="DI25" i="9"/>
  <c r="CH52" i="9"/>
  <c r="DI52" i="9"/>
  <c r="CH171" i="9"/>
  <c r="DI171" i="9"/>
  <c r="DI124" i="9"/>
  <c r="CH124" i="9"/>
  <c r="DI139" i="9"/>
  <c r="CH139" i="9"/>
  <c r="CR53" i="9"/>
  <c r="CL53" i="9"/>
  <c r="CN53" i="9" s="1"/>
  <c r="T77" i="5" s="1"/>
  <c r="CK53" i="9"/>
  <c r="CM53" i="9" s="1"/>
  <c r="U77" i="5" s="1"/>
  <c r="CS53" i="9"/>
  <c r="CZ53" i="9" s="1"/>
  <c r="DI184" i="9"/>
  <c r="CH184" i="9"/>
  <c r="CR22" i="9"/>
  <c r="CK22" i="9"/>
  <c r="CM22" i="9" s="1"/>
  <c r="U46" i="5" s="1"/>
  <c r="CL22" i="9"/>
  <c r="CN22" i="9" s="1"/>
  <c r="T46" i="5" s="1"/>
  <c r="CS22" i="9"/>
  <c r="CZ22" i="9" s="1"/>
  <c r="CR110" i="9"/>
  <c r="CS110" i="9"/>
  <c r="CZ110" i="9" s="1"/>
  <c r="CL110" i="9"/>
  <c r="CN110" i="9" s="1"/>
  <c r="CK110" i="9"/>
  <c r="CM110" i="9" s="1"/>
  <c r="CH101" i="9"/>
  <c r="DI101" i="9"/>
  <c r="CR126" i="9"/>
  <c r="CK126" i="9"/>
  <c r="CM126" i="9" s="1"/>
  <c r="CS126" i="9"/>
  <c r="CZ126" i="9" s="1"/>
  <c r="CL126" i="9"/>
  <c r="CN126" i="9" s="1"/>
  <c r="CR30" i="9"/>
  <c r="CK30" i="9"/>
  <c r="CM30" i="9" s="1"/>
  <c r="U54" i="5" s="1"/>
  <c r="CL30" i="9"/>
  <c r="CN30" i="9" s="1"/>
  <c r="T54" i="5" s="1"/>
  <c r="CS30" i="9"/>
  <c r="CZ30" i="9" s="1"/>
  <c r="DG27" i="2"/>
  <c r="DE28" i="2"/>
  <c r="DF27" i="2"/>
  <c r="CH134" i="9"/>
  <c r="DI134" i="9"/>
  <c r="DZ71" i="9" l="1"/>
  <c r="DZ298" i="9"/>
  <c r="DZ13" i="9"/>
  <c r="DZ379" i="9"/>
  <c r="DZ357" i="9"/>
  <c r="EC357" i="9" s="1"/>
  <c r="DZ337" i="9"/>
  <c r="EC337" i="9" s="1"/>
  <c r="DZ315" i="9"/>
  <c r="DZ293" i="9"/>
  <c r="EC293" i="9" s="1"/>
  <c r="DZ273" i="9"/>
  <c r="DZ251" i="9"/>
  <c r="DZ229" i="9"/>
  <c r="DZ209" i="9"/>
  <c r="DZ187" i="9"/>
  <c r="DZ165" i="9"/>
  <c r="EC165" i="9" s="1"/>
  <c r="DZ115" i="9"/>
  <c r="EA115" i="9" s="1"/>
  <c r="DZ55" i="9"/>
  <c r="EA55" i="9" s="1"/>
  <c r="DZ378" i="9"/>
  <c r="DZ282" i="9"/>
  <c r="DZ96" i="9"/>
  <c r="DZ397" i="9"/>
  <c r="DZ377" i="9"/>
  <c r="EC377" i="9" s="1"/>
  <c r="DZ355" i="9"/>
  <c r="DZ333" i="9"/>
  <c r="DZ313" i="9"/>
  <c r="EC313" i="9" s="1"/>
  <c r="DZ291" i="9"/>
  <c r="DZ269" i="9"/>
  <c r="DZ249" i="9"/>
  <c r="DZ227" i="9"/>
  <c r="DZ205" i="9"/>
  <c r="DZ185" i="9"/>
  <c r="EC185" i="9" s="1"/>
  <c r="DZ163" i="9"/>
  <c r="DZ103" i="9"/>
  <c r="EC103" i="9" s="1"/>
  <c r="DZ51" i="9"/>
  <c r="DZ366" i="9"/>
  <c r="DZ238" i="9"/>
  <c r="DZ82" i="9"/>
  <c r="DZ395" i="9"/>
  <c r="DZ373" i="9"/>
  <c r="DZ353" i="9"/>
  <c r="EA353" i="9" s="1"/>
  <c r="DZ331" i="9"/>
  <c r="EC331" i="9" s="1"/>
  <c r="DZ309" i="9"/>
  <c r="DZ289" i="9"/>
  <c r="DZ267" i="9"/>
  <c r="DZ245" i="9"/>
  <c r="DZ225" i="9"/>
  <c r="EA225" i="9" s="1"/>
  <c r="DZ203" i="9"/>
  <c r="DZ181" i="9"/>
  <c r="DZ159" i="9"/>
  <c r="EC159" i="9" s="1"/>
  <c r="DZ99" i="9"/>
  <c r="DZ35" i="9"/>
  <c r="DZ362" i="9"/>
  <c r="DZ234" i="9"/>
  <c r="DZ58" i="9"/>
  <c r="EC58" i="9" s="1"/>
  <c r="DZ4" i="9"/>
  <c r="EA4" i="9" s="1"/>
  <c r="DZ393" i="9"/>
  <c r="DZ371" i="9"/>
  <c r="EA371" i="9" s="1"/>
  <c r="DZ349" i="9"/>
  <c r="DZ329" i="9"/>
  <c r="DZ307" i="9"/>
  <c r="DZ285" i="9"/>
  <c r="DZ265" i="9"/>
  <c r="DZ243" i="9"/>
  <c r="EA243" i="9" s="1"/>
  <c r="DZ221" i="9"/>
  <c r="DZ201" i="9"/>
  <c r="EC201" i="9" s="1"/>
  <c r="DZ179" i="9"/>
  <c r="DZ147" i="9"/>
  <c r="DZ95" i="9"/>
  <c r="DZ31" i="9"/>
  <c r="DZ350" i="9"/>
  <c r="EA350" i="9" s="1"/>
  <c r="DZ202" i="9"/>
  <c r="EA202" i="9" s="1"/>
  <c r="DZ18" i="9"/>
  <c r="EC18" i="9" s="1"/>
  <c r="E3" i="8"/>
  <c r="Z14" i="5" s="1"/>
  <c r="DZ19" i="9"/>
  <c r="DZ391" i="9"/>
  <c r="DZ375" i="9"/>
  <c r="EC375" i="9" s="1"/>
  <c r="DZ359" i="9"/>
  <c r="DZ343" i="9"/>
  <c r="EC343" i="9" s="1"/>
  <c r="DZ327" i="9"/>
  <c r="DZ311" i="9"/>
  <c r="EA311" i="9" s="1"/>
  <c r="DZ295" i="9"/>
  <c r="EC295" i="9" s="1"/>
  <c r="DZ279" i="9"/>
  <c r="DZ263" i="9"/>
  <c r="DZ247" i="9"/>
  <c r="EC247" i="9" s="1"/>
  <c r="DZ231" i="9"/>
  <c r="DZ215" i="9"/>
  <c r="EC215" i="9" s="1"/>
  <c r="DZ199" i="9"/>
  <c r="EC199" i="9" s="1"/>
  <c r="DZ183" i="9"/>
  <c r="DZ167" i="9"/>
  <c r="EA167" i="9" s="1"/>
  <c r="DZ131" i="9"/>
  <c r="DZ87" i="9"/>
  <c r="DZ47" i="9"/>
  <c r="EA47" i="9" s="1"/>
  <c r="DZ394" i="9"/>
  <c r="DZ346" i="9"/>
  <c r="EC346" i="9" s="1"/>
  <c r="DZ266" i="9"/>
  <c r="EC266" i="9" s="1"/>
  <c r="DZ170" i="9"/>
  <c r="EC170" i="9" s="1"/>
  <c r="DZ42" i="9"/>
  <c r="EA42" i="9" s="1"/>
  <c r="DZ39" i="9"/>
  <c r="DZ390" i="9"/>
  <c r="DZ330" i="9"/>
  <c r="EC330" i="9" s="1"/>
  <c r="DZ254" i="9"/>
  <c r="DZ156" i="9"/>
  <c r="DZ11" i="9"/>
  <c r="DZ3" i="9"/>
  <c r="EC3" i="9" s="1"/>
  <c r="DZ399" i="9"/>
  <c r="EC399" i="9" s="1"/>
  <c r="DZ383" i="9"/>
  <c r="DZ367" i="9"/>
  <c r="DZ351" i="9"/>
  <c r="EC351" i="9" s="1"/>
  <c r="DZ335" i="9"/>
  <c r="DZ319" i="9"/>
  <c r="EC319" i="9" s="1"/>
  <c r="DZ303" i="9"/>
  <c r="DZ287" i="9"/>
  <c r="DZ271" i="9"/>
  <c r="EC271" i="9" s="1"/>
  <c r="DZ255" i="9"/>
  <c r="DZ239" i="9"/>
  <c r="DZ223" i="9"/>
  <c r="EC223" i="9" s="1"/>
  <c r="DZ207" i="9"/>
  <c r="DZ191" i="9"/>
  <c r="EC191" i="9" s="1"/>
  <c r="DZ175" i="9"/>
  <c r="EC175" i="9" s="1"/>
  <c r="DZ151" i="9"/>
  <c r="EC151" i="9" s="1"/>
  <c r="DZ111" i="9"/>
  <c r="EC111" i="9" s="1"/>
  <c r="DZ67" i="9"/>
  <c r="DZ23" i="9"/>
  <c r="DZ374" i="9"/>
  <c r="EC374" i="9" s="1"/>
  <c r="DZ302" i="9"/>
  <c r="DZ222" i="9"/>
  <c r="EA222" i="9" s="1"/>
  <c r="DZ102" i="9"/>
  <c r="DZ250" i="9"/>
  <c r="EC250" i="9" s="1"/>
  <c r="DZ186" i="9"/>
  <c r="EC186" i="9" s="1"/>
  <c r="DZ114" i="9"/>
  <c r="DZ38" i="9"/>
  <c r="DZ218" i="9"/>
  <c r="EC218" i="9" s="1"/>
  <c r="DZ152" i="9"/>
  <c r="DZ78" i="9"/>
  <c r="EA78" i="9" s="1"/>
  <c r="DZ334" i="9"/>
  <c r="DZ270" i="9"/>
  <c r="DZ206" i="9"/>
  <c r="EA206" i="9" s="1"/>
  <c r="DZ138" i="9"/>
  <c r="DD10" i="9"/>
  <c r="V34" i="5"/>
  <c r="DD93" i="9"/>
  <c r="V117" i="5"/>
  <c r="DD75" i="9"/>
  <c r="V99" i="5"/>
  <c r="DD51" i="9"/>
  <c r="V75" i="5"/>
  <c r="DZ12" i="9"/>
  <c r="DV62" i="9"/>
  <c r="AL86" i="5"/>
  <c r="DV24" i="9"/>
  <c r="AL48" i="5"/>
  <c r="DV94" i="9"/>
  <c r="AL118" i="5"/>
  <c r="DV82" i="9"/>
  <c r="AL106" i="5"/>
  <c r="DD58" i="9"/>
  <c r="V82" i="5"/>
  <c r="DD22" i="9"/>
  <c r="V46" i="5"/>
  <c r="DD12" i="9"/>
  <c r="V36" i="5"/>
  <c r="DZ149" i="9"/>
  <c r="DZ133" i="9"/>
  <c r="DZ117" i="9"/>
  <c r="EC117" i="9" s="1"/>
  <c r="DZ101" i="9"/>
  <c r="DZ85" i="9"/>
  <c r="EC85" i="9" s="1"/>
  <c r="DZ69" i="9"/>
  <c r="EC69" i="9" s="1"/>
  <c r="DZ53" i="9"/>
  <c r="DZ37" i="9"/>
  <c r="EC37" i="9" s="1"/>
  <c r="DZ21" i="9"/>
  <c r="DZ396" i="9"/>
  <c r="DZ380" i="9"/>
  <c r="EA380" i="9" s="1"/>
  <c r="DZ364" i="9"/>
  <c r="DZ348" i="9"/>
  <c r="EA348" i="9" s="1"/>
  <c r="DZ332" i="9"/>
  <c r="EA332" i="9" s="1"/>
  <c r="DZ316" i="9"/>
  <c r="DZ300" i="9"/>
  <c r="EA300" i="9" s="1"/>
  <c r="DZ284" i="9"/>
  <c r="DZ268" i="9"/>
  <c r="DZ252" i="9"/>
  <c r="EA252" i="9" s="1"/>
  <c r="DZ236" i="9"/>
  <c r="DZ220" i="9"/>
  <c r="DZ204" i="9"/>
  <c r="EA204" i="9" s="1"/>
  <c r="DZ188" i="9"/>
  <c r="EA188" i="9" s="1"/>
  <c r="DZ172" i="9"/>
  <c r="EA172" i="9" s="1"/>
  <c r="DZ154" i="9"/>
  <c r="DZ136" i="9"/>
  <c r="DZ118" i="9"/>
  <c r="EA118" i="9" s="1"/>
  <c r="DZ98" i="9"/>
  <c r="DZ80" i="9"/>
  <c r="DZ60" i="9"/>
  <c r="DZ40" i="9"/>
  <c r="EC40" i="9" s="1"/>
  <c r="DZ1" i="9"/>
  <c r="EA1" i="9" s="1"/>
  <c r="DV13" i="9"/>
  <c r="AL37" i="5"/>
  <c r="DV57" i="9"/>
  <c r="AL81" i="5"/>
  <c r="DV70" i="9"/>
  <c r="AL94" i="5"/>
  <c r="DV39" i="9"/>
  <c r="AL63" i="5"/>
  <c r="DV52" i="9"/>
  <c r="AL76" i="5"/>
  <c r="DV16" i="9"/>
  <c r="AL40" i="5"/>
  <c r="DV31" i="9"/>
  <c r="AL55" i="5"/>
  <c r="DV91" i="9"/>
  <c r="AL115" i="5"/>
  <c r="DV44" i="9"/>
  <c r="AL68" i="5"/>
  <c r="DW3" i="9"/>
  <c r="DV47" i="9"/>
  <c r="AL71" i="5"/>
  <c r="DV42" i="9"/>
  <c r="AL66" i="5"/>
  <c r="DD7" i="9"/>
  <c r="V31" i="5"/>
  <c r="DD6" i="9"/>
  <c r="V30" i="5"/>
  <c r="DD66" i="9"/>
  <c r="V90" i="5"/>
  <c r="DD36" i="9"/>
  <c r="V60" i="5"/>
  <c r="DD26" i="9"/>
  <c r="V50" i="5"/>
  <c r="DD68" i="9"/>
  <c r="V92" i="5"/>
  <c r="DV54" i="9"/>
  <c r="AL78" i="5"/>
  <c r="DV71" i="9"/>
  <c r="AL95" i="5"/>
  <c r="DV34" i="9"/>
  <c r="AL58" i="5"/>
  <c r="DV33" i="9"/>
  <c r="AL57" i="5"/>
  <c r="DD64" i="9"/>
  <c r="V88" i="5"/>
  <c r="DD65" i="9"/>
  <c r="V89" i="5"/>
  <c r="DD88" i="9"/>
  <c r="V112" i="5"/>
  <c r="DD56" i="9"/>
  <c r="V80" i="5"/>
  <c r="DD49" i="9"/>
  <c r="V73" i="5"/>
  <c r="DD40" i="9"/>
  <c r="V64" i="5"/>
  <c r="DD21" i="9"/>
  <c r="V45" i="5"/>
  <c r="DZ161" i="9"/>
  <c r="EA161" i="9" s="1"/>
  <c r="DZ145" i="9"/>
  <c r="EC145" i="9" s="1"/>
  <c r="DZ129" i="9"/>
  <c r="DZ113" i="9"/>
  <c r="EC113" i="9" s="1"/>
  <c r="DZ97" i="9"/>
  <c r="DZ81" i="9"/>
  <c r="DZ65" i="9"/>
  <c r="EC65" i="9" s="1"/>
  <c r="DZ49" i="9"/>
  <c r="DZ33" i="9"/>
  <c r="EA33" i="9" s="1"/>
  <c r="DZ6" i="9"/>
  <c r="EA6" i="9" s="1"/>
  <c r="DZ392" i="9"/>
  <c r="DZ376" i="9"/>
  <c r="EA376" i="9" s="1"/>
  <c r="DZ360" i="9"/>
  <c r="DZ344" i="9"/>
  <c r="EC344" i="9" s="1"/>
  <c r="DZ328" i="9"/>
  <c r="EA328" i="9" s="1"/>
  <c r="DZ312" i="9"/>
  <c r="DZ296" i="9"/>
  <c r="EA296" i="9" s="1"/>
  <c r="DZ280" i="9"/>
  <c r="EC280" i="9" s="1"/>
  <c r="DZ264" i="9"/>
  <c r="DZ248" i="9"/>
  <c r="EC248" i="9" s="1"/>
  <c r="DZ232" i="9"/>
  <c r="EA232" i="9" s="1"/>
  <c r="DZ216" i="9"/>
  <c r="EA216" i="9" s="1"/>
  <c r="DZ200" i="9"/>
  <c r="EA200" i="9" s="1"/>
  <c r="DZ184" i="9"/>
  <c r="DZ168" i="9"/>
  <c r="EA168" i="9" s="1"/>
  <c r="DZ150" i="9"/>
  <c r="EC150" i="9" s="1"/>
  <c r="DZ130" i="9"/>
  <c r="DZ112" i="9"/>
  <c r="EA112" i="9" s="1"/>
  <c r="DZ94" i="9"/>
  <c r="EA94" i="9" s="1"/>
  <c r="DZ76" i="9"/>
  <c r="DZ56" i="9"/>
  <c r="EA56" i="9" s="1"/>
  <c r="DZ32" i="9"/>
  <c r="DZ8" i="9"/>
  <c r="EA8" i="9" s="1"/>
  <c r="DV45" i="9"/>
  <c r="AL69" i="5"/>
  <c r="DV61" i="9"/>
  <c r="AL85" i="5"/>
  <c r="DV15" i="9"/>
  <c r="AL39" i="5"/>
  <c r="DV80" i="9"/>
  <c r="AL104" i="5"/>
  <c r="DV43" i="9"/>
  <c r="AL67" i="5"/>
  <c r="DV30" i="9"/>
  <c r="AL54" i="5"/>
  <c r="DV27" i="9"/>
  <c r="AL51" i="5"/>
  <c r="DV76" i="9"/>
  <c r="AL100" i="5"/>
  <c r="DD95" i="9"/>
  <c r="V119" i="5"/>
  <c r="DD60" i="9"/>
  <c r="V84" i="5"/>
  <c r="DD29" i="9"/>
  <c r="V53" i="5"/>
  <c r="DD38" i="9"/>
  <c r="V62" i="5"/>
  <c r="DD32" i="9"/>
  <c r="V56" i="5"/>
  <c r="DD74" i="9"/>
  <c r="V98" i="5"/>
  <c r="DD72" i="9"/>
  <c r="V96" i="5"/>
  <c r="DZ358" i="9"/>
  <c r="DZ342" i="9"/>
  <c r="EA342" i="9" s="1"/>
  <c r="DZ326" i="9"/>
  <c r="EC326" i="9" s="1"/>
  <c r="DZ310" i="9"/>
  <c r="DZ294" i="9"/>
  <c r="EA294" i="9" s="1"/>
  <c r="DZ278" i="9"/>
  <c r="DZ262" i="9"/>
  <c r="EC262" i="9" s="1"/>
  <c r="DZ246" i="9"/>
  <c r="EA246" i="9" s="1"/>
  <c r="DZ230" i="9"/>
  <c r="DZ214" i="9"/>
  <c r="EA214" i="9" s="1"/>
  <c r="DZ198" i="9"/>
  <c r="EA198" i="9" s="1"/>
  <c r="DZ182" i="9"/>
  <c r="DZ166" i="9"/>
  <c r="EC166" i="9" s="1"/>
  <c r="DZ146" i="9"/>
  <c r="EC146" i="9" s="1"/>
  <c r="DZ128" i="9"/>
  <c r="EA128" i="9" s="1"/>
  <c r="DZ110" i="9"/>
  <c r="EC110" i="9" s="1"/>
  <c r="DZ92" i="9"/>
  <c r="DZ74" i="9"/>
  <c r="EC74" i="9" s="1"/>
  <c r="DZ54" i="9"/>
  <c r="EA54" i="9" s="1"/>
  <c r="DZ30" i="9"/>
  <c r="DZ15" i="9"/>
  <c r="EC15" i="9" s="1"/>
  <c r="DV17" i="9"/>
  <c r="AL41" i="5"/>
  <c r="DV98" i="9"/>
  <c r="AL122" i="5"/>
  <c r="DV59" i="9"/>
  <c r="AL83" i="5"/>
  <c r="DD69" i="9"/>
  <c r="V93" i="5"/>
  <c r="DD8" i="9"/>
  <c r="V32" i="5"/>
  <c r="DD77" i="9"/>
  <c r="V101" i="5"/>
  <c r="DD14" i="9"/>
  <c r="V38" i="5"/>
  <c r="DD46" i="9"/>
  <c r="V70" i="5"/>
  <c r="DD73" i="9"/>
  <c r="V97" i="5"/>
  <c r="DZ157" i="9"/>
  <c r="EA157" i="9" s="1"/>
  <c r="DZ141" i="9"/>
  <c r="DZ125" i="9"/>
  <c r="EC125" i="9" s="1"/>
  <c r="DZ109" i="9"/>
  <c r="EC109" i="9" s="1"/>
  <c r="DZ93" i="9"/>
  <c r="DZ77" i="9"/>
  <c r="EC77" i="9" s="1"/>
  <c r="DZ61" i="9"/>
  <c r="EC61" i="9" s="1"/>
  <c r="DZ45" i="9"/>
  <c r="DZ29" i="9"/>
  <c r="EC29" i="9" s="1"/>
  <c r="DZ10" i="9"/>
  <c r="DZ388" i="9"/>
  <c r="EA388" i="9" s="1"/>
  <c r="DZ372" i="9"/>
  <c r="EA372" i="9" s="1"/>
  <c r="DZ356" i="9"/>
  <c r="DZ340" i="9"/>
  <c r="EC340" i="9" s="1"/>
  <c r="DZ324" i="9"/>
  <c r="EA324" i="9" s="1"/>
  <c r="DZ308" i="9"/>
  <c r="EA308" i="9" s="1"/>
  <c r="DZ292" i="9"/>
  <c r="EA292" i="9" s="1"/>
  <c r="DZ276" i="9"/>
  <c r="DZ260" i="9"/>
  <c r="EA260" i="9" s="1"/>
  <c r="DZ244" i="9"/>
  <c r="EA244" i="9" s="1"/>
  <c r="DZ228" i="9"/>
  <c r="DZ212" i="9"/>
  <c r="EA212" i="9" s="1"/>
  <c r="DZ196" i="9"/>
  <c r="DZ180" i="9"/>
  <c r="EC180" i="9" s="1"/>
  <c r="DZ162" i="9"/>
  <c r="EC162" i="9" s="1"/>
  <c r="DZ144" i="9"/>
  <c r="DZ126" i="9"/>
  <c r="EA126" i="9" s="1"/>
  <c r="DZ108" i="9"/>
  <c r="EA108" i="9" s="1"/>
  <c r="DZ90" i="9"/>
  <c r="DZ72" i="9"/>
  <c r="EA72" i="9" s="1"/>
  <c r="DZ48" i="9"/>
  <c r="EA48" i="9" s="1"/>
  <c r="DZ28" i="9"/>
  <c r="EA28" i="9" s="1"/>
  <c r="DV84" i="9"/>
  <c r="AL108" i="5"/>
  <c r="DV18" i="9"/>
  <c r="AL42" i="5"/>
  <c r="DV96" i="9"/>
  <c r="AL120" i="5"/>
  <c r="DV86" i="9"/>
  <c r="AL110" i="5"/>
  <c r="DV63" i="9"/>
  <c r="AL87" i="5"/>
  <c r="DV89" i="9"/>
  <c r="AL113" i="5"/>
  <c r="DV79" i="9"/>
  <c r="AL103" i="5"/>
  <c r="DV85" i="9"/>
  <c r="AL109" i="5"/>
  <c r="DV83" i="9"/>
  <c r="AL107" i="5"/>
  <c r="DV78" i="9"/>
  <c r="AL102" i="5"/>
  <c r="DV35" i="9"/>
  <c r="AL59" i="5"/>
  <c r="DD90" i="9"/>
  <c r="V114" i="5"/>
  <c r="DD48" i="9"/>
  <c r="V72" i="5"/>
  <c r="DD87" i="9"/>
  <c r="V111" i="5"/>
  <c r="DD50" i="9"/>
  <c r="V74" i="5"/>
  <c r="DD19" i="9"/>
  <c r="V43" i="5"/>
  <c r="DZ155" i="9"/>
  <c r="EA155" i="9" s="1"/>
  <c r="DZ139" i="9"/>
  <c r="DZ123" i="9"/>
  <c r="EC123" i="9" s="1"/>
  <c r="DZ107" i="9"/>
  <c r="EA107" i="9" s="1"/>
  <c r="DZ91" i="9"/>
  <c r="DZ75" i="9"/>
  <c r="EA75" i="9" s="1"/>
  <c r="DZ59" i="9"/>
  <c r="EC59" i="9" s="1"/>
  <c r="DZ43" i="9"/>
  <c r="DZ27" i="9"/>
  <c r="EC27" i="9" s="1"/>
  <c r="DZ17" i="9"/>
  <c r="EC17" i="9" s="1"/>
  <c r="DZ386" i="9"/>
  <c r="EC386" i="9" s="1"/>
  <c r="DZ370" i="9"/>
  <c r="EA370" i="9" s="1"/>
  <c r="DZ354" i="9"/>
  <c r="EA354" i="9" s="1"/>
  <c r="DZ338" i="9"/>
  <c r="DZ322" i="9"/>
  <c r="DZ306" i="9"/>
  <c r="EC306" i="9" s="1"/>
  <c r="DZ290" i="9"/>
  <c r="EA290" i="9" s="1"/>
  <c r="DZ274" i="9"/>
  <c r="EC274" i="9" s="1"/>
  <c r="DZ258" i="9"/>
  <c r="EC258" i="9" s="1"/>
  <c r="DZ242" i="9"/>
  <c r="EA242" i="9" s="1"/>
  <c r="DZ226" i="9"/>
  <c r="EC226" i="9" s="1"/>
  <c r="DZ210" i="9"/>
  <c r="EC210" i="9" s="1"/>
  <c r="DZ194" i="9"/>
  <c r="DZ178" i="9"/>
  <c r="EA178" i="9" s="1"/>
  <c r="DZ160" i="9"/>
  <c r="EA160" i="9" s="1"/>
  <c r="DZ142" i="9"/>
  <c r="DZ124" i="9"/>
  <c r="EA124" i="9" s="1"/>
  <c r="DZ106" i="9"/>
  <c r="EC106" i="9" s="1"/>
  <c r="DZ88" i="9"/>
  <c r="DZ70" i="9"/>
  <c r="DZ46" i="9"/>
  <c r="EC46" i="9" s="1"/>
  <c r="DZ26" i="9"/>
  <c r="EA26" i="9" s="1"/>
  <c r="DW4" i="9"/>
  <c r="DV53" i="9"/>
  <c r="AL77" i="5"/>
  <c r="DV25" i="9"/>
  <c r="AL49" i="5"/>
  <c r="DD41" i="9"/>
  <c r="V65" i="5"/>
  <c r="DD67" i="9"/>
  <c r="V91" i="5"/>
  <c r="DD81" i="9"/>
  <c r="V105" i="5"/>
  <c r="DD11" i="9"/>
  <c r="V35" i="5"/>
  <c r="DD20" i="9"/>
  <c r="V44" i="5"/>
  <c r="DZ153" i="9"/>
  <c r="EC153" i="9" s="1"/>
  <c r="DZ137" i="9"/>
  <c r="EC137" i="9" s="1"/>
  <c r="DZ121" i="9"/>
  <c r="EC121" i="9" s="1"/>
  <c r="DZ105" i="9"/>
  <c r="DZ89" i="9"/>
  <c r="EC89" i="9" s="1"/>
  <c r="DZ73" i="9"/>
  <c r="DZ57" i="9"/>
  <c r="DZ41" i="9"/>
  <c r="DZ25" i="9"/>
  <c r="EC25" i="9" s="1"/>
  <c r="DZ400" i="9"/>
  <c r="EA400" i="9" s="1"/>
  <c r="DZ384" i="9"/>
  <c r="EC384" i="9" s="1"/>
  <c r="DZ368" i="9"/>
  <c r="DZ352" i="9"/>
  <c r="EA352" i="9" s="1"/>
  <c r="DZ336" i="9"/>
  <c r="EA336" i="9" s="1"/>
  <c r="DZ320" i="9"/>
  <c r="DZ304" i="9"/>
  <c r="EC304" i="9" s="1"/>
  <c r="DZ288" i="9"/>
  <c r="EA288" i="9" s="1"/>
  <c r="DZ272" i="9"/>
  <c r="EA272" i="9" s="1"/>
  <c r="DZ256" i="9"/>
  <c r="EC256" i="9" s="1"/>
  <c r="DZ240" i="9"/>
  <c r="DZ224" i="9"/>
  <c r="EC224" i="9" s="1"/>
  <c r="DZ208" i="9"/>
  <c r="DZ192" i="9"/>
  <c r="EA192" i="9" s="1"/>
  <c r="DZ176" i="9"/>
  <c r="EA176" i="9" s="1"/>
  <c r="DZ158" i="9"/>
  <c r="EC158" i="9" s="1"/>
  <c r="DZ140" i="9"/>
  <c r="EA140" i="9" s="1"/>
  <c r="DZ122" i="9"/>
  <c r="EC122" i="9" s="1"/>
  <c r="DZ104" i="9"/>
  <c r="DZ86" i="9"/>
  <c r="EA86" i="9" s="1"/>
  <c r="DZ64" i="9"/>
  <c r="EC64" i="9" s="1"/>
  <c r="DZ44" i="9"/>
  <c r="EA44" i="9" s="1"/>
  <c r="DZ24" i="9"/>
  <c r="EA24" i="9" s="1"/>
  <c r="DV100" i="9"/>
  <c r="AL124" i="5"/>
  <c r="DV92" i="9"/>
  <c r="AL116" i="5"/>
  <c r="DV55" i="9"/>
  <c r="AL79" i="5"/>
  <c r="DV5" i="9"/>
  <c r="AL29" i="5"/>
  <c r="DV28" i="9"/>
  <c r="AL52" i="5"/>
  <c r="DV37" i="9"/>
  <c r="AL61" i="5"/>
  <c r="DV97" i="9"/>
  <c r="AL121" i="5"/>
  <c r="DV9" i="9"/>
  <c r="AL33" i="5"/>
  <c r="DV23" i="9"/>
  <c r="AL47" i="5"/>
  <c r="DV99" i="9"/>
  <c r="AL123" i="5"/>
  <c r="DZ22" i="9"/>
  <c r="EA22" i="9" s="1"/>
  <c r="DZ164" i="9"/>
  <c r="DZ148" i="9"/>
  <c r="EA148" i="9" s="1"/>
  <c r="DZ132" i="9"/>
  <c r="DZ116" i="9"/>
  <c r="EC116" i="9" s="1"/>
  <c r="DZ100" i="9"/>
  <c r="EC100" i="9" s="1"/>
  <c r="DZ84" i="9"/>
  <c r="EA84" i="9" s="1"/>
  <c r="DZ68" i="9"/>
  <c r="DZ52" i="9"/>
  <c r="EA52" i="9" s="1"/>
  <c r="DZ36" i="9"/>
  <c r="DZ20" i="9"/>
  <c r="DZ66" i="9"/>
  <c r="EC66" i="9" s="1"/>
  <c r="DZ50" i="9"/>
  <c r="EC50" i="9" s="1"/>
  <c r="DZ34" i="9"/>
  <c r="EA34" i="9" s="1"/>
  <c r="CY94" i="9"/>
  <c r="DF94" i="9" s="1"/>
  <c r="CU94" i="9"/>
  <c r="CV94" i="9" s="1"/>
  <c r="CW94" i="9" s="1"/>
  <c r="CY127" i="9"/>
  <c r="DF127" i="9" s="1"/>
  <c r="CU127" i="9"/>
  <c r="CV127" i="9" s="1"/>
  <c r="CW127" i="9" s="1"/>
  <c r="DI8" i="9"/>
  <c r="CH8" i="9"/>
  <c r="CH103" i="9"/>
  <c r="DI103" i="9"/>
  <c r="CY73" i="9"/>
  <c r="DF73" i="9" s="1"/>
  <c r="CU73" i="9"/>
  <c r="CV73" i="9" s="1"/>
  <c r="CW73" i="9" s="1"/>
  <c r="DI155" i="9"/>
  <c r="CH155" i="9"/>
  <c r="CH65" i="9"/>
  <c r="DI65" i="9"/>
  <c r="DI117" i="9"/>
  <c r="CH117" i="9"/>
  <c r="CY58" i="9"/>
  <c r="DF58" i="9" s="1"/>
  <c r="CU58" i="9"/>
  <c r="CV58" i="9" s="1"/>
  <c r="CW58" i="9" s="1"/>
  <c r="CH36" i="9"/>
  <c r="DI36" i="9"/>
  <c r="CH75" i="9"/>
  <c r="DI75" i="9"/>
  <c r="CH26" i="9"/>
  <c r="DI26" i="9"/>
  <c r="CY156" i="9"/>
  <c r="DF156" i="9" s="1"/>
  <c r="CU156" i="9"/>
  <c r="CV156" i="9" s="1"/>
  <c r="CW156" i="9" s="1"/>
  <c r="CY118" i="9"/>
  <c r="DF118" i="9" s="1"/>
  <c r="CU118" i="9"/>
  <c r="CV118" i="9" s="1"/>
  <c r="CW118" i="9" s="1"/>
  <c r="CY155" i="9"/>
  <c r="DF155" i="9" s="1"/>
  <c r="CU155" i="9"/>
  <c r="CV155" i="9" s="1"/>
  <c r="CW155" i="9" s="1"/>
  <c r="CY167" i="9"/>
  <c r="CU167" i="9"/>
  <c r="CV167" i="9" s="1"/>
  <c r="CW167" i="9" s="1"/>
  <c r="CY7" i="9"/>
  <c r="DF7" i="9" s="1"/>
  <c r="CU7" i="9"/>
  <c r="CV7" i="9" s="1"/>
  <c r="CW7" i="9" s="1"/>
  <c r="CY32" i="9"/>
  <c r="DF32" i="9" s="1"/>
  <c r="CU32" i="9"/>
  <c r="CV32" i="9" s="1"/>
  <c r="CW32" i="9" s="1"/>
  <c r="CY26" i="9"/>
  <c r="CU26" i="9"/>
  <c r="CV26" i="9" s="1"/>
  <c r="CW26" i="9" s="1"/>
  <c r="CH133" i="9"/>
  <c r="DI133" i="9"/>
  <c r="CY136" i="9"/>
  <c r="DF136" i="9" s="1"/>
  <c r="CU136" i="9"/>
  <c r="CV136" i="9" s="1"/>
  <c r="CW136" i="9" s="1"/>
  <c r="CY192" i="9"/>
  <c r="DF192" i="9" s="1"/>
  <c r="CU192" i="9"/>
  <c r="CV192" i="9" s="1"/>
  <c r="CW192" i="9" s="1"/>
  <c r="CY131" i="9"/>
  <c r="DF131" i="9" s="1"/>
  <c r="CU131" i="9"/>
  <c r="CV131" i="9" s="1"/>
  <c r="CW131" i="9" s="1"/>
  <c r="CY144" i="9"/>
  <c r="CU144" i="9"/>
  <c r="CV144" i="9" s="1"/>
  <c r="CW144" i="9" s="1"/>
  <c r="CY104" i="9"/>
  <c r="DF104" i="9" s="1"/>
  <c r="CU104" i="9"/>
  <c r="CV104" i="9" s="1"/>
  <c r="CW104" i="9" s="1"/>
  <c r="CY182" i="9"/>
  <c r="CU182" i="9"/>
  <c r="CV182" i="9" s="1"/>
  <c r="CW182" i="9" s="1"/>
  <c r="CH105" i="9"/>
  <c r="DI105" i="9"/>
  <c r="DI137" i="9"/>
  <c r="CH137" i="9"/>
  <c r="EA9" i="9"/>
  <c r="EC9" i="9"/>
  <c r="EC389" i="9"/>
  <c r="EA389" i="9"/>
  <c r="EC373" i="9"/>
  <c r="EA373" i="9"/>
  <c r="EC341" i="9"/>
  <c r="EA341" i="9"/>
  <c r="EC325" i="9"/>
  <c r="EA325" i="9"/>
  <c r="EC309" i="9"/>
  <c r="EA309" i="9"/>
  <c r="EC277" i="9"/>
  <c r="EA277" i="9"/>
  <c r="EC261" i="9"/>
  <c r="EA261" i="9"/>
  <c r="EC245" i="9"/>
  <c r="EA245" i="9"/>
  <c r="EC229" i="9"/>
  <c r="EA229" i="9"/>
  <c r="EC213" i="9"/>
  <c r="EA213" i="9"/>
  <c r="EC197" i="9"/>
  <c r="EA197" i="9"/>
  <c r="EC181" i="9"/>
  <c r="EA181" i="9"/>
  <c r="EC149" i="9"/>
  <c r="EA149" i="9"/>
  <c r="EC133" i="9"/>
  <c r="EA133" i="9"/>
  <c r="EC101" i="9"/>
  <c r="EA101" i="9"/>
  <c r="EC53" i="9"/>
  <c r="EA53" i="9"/>
  <c r="EA37" i="9"/>
  <c r="EA21" i="9"/>
  <c r="EC21" i="9"/>
  <c r="EC370" i="9"/>
  <c r="EC354" i="9"/>
  <c r="EC338" i="9"/>
  <c r="EA338" i="9"/>
  <c r="EC322" i="9"/>
  <c r="EA322" i="9"/>
  <c r="EA210" i="9"/>
  <c r="EC194" i="9"/>
  <c r="EA194" i="9"/>
  <c r="EC178" i="9"/>
  <c r="EC130" i="9"/>
  <c r="EA130" i="9"/>
  <c r="EC114" i="9"/>
  <c r="EA114" i="9"/>
  <c r="EC98" i="9"/>
  <c r="EA98" i="9"/>
  <c r="EC82" i="9"/>
  <c r="EA82" i="9"/>
  <c r="EC12" i="9"/>
  <c r="EA12" i="9"/>
  <c r="AB33" i="2"/>
  <c r="AC32" i="2"/>
  <c r="AM32" i="2"/>
  <c r="AN32" i="2"/>
  <c r="K37" i="1" s="1"/>
  <c r="CY88" i="9"/>
  <c r="DF88" i="9" s="1"/>
  <c r="CU88" i="9"/>
  <c r="CV88" i="9" s="1"/>
  <c r="CW88" i="9" s="1"/>
  <c r="CY191" i="9"/>
  <c r="CU191" i="9"/>
  <c r="CV191" i="9" s="1"/>
  <c r="CW191" i="9" s="1"/>
  <c r="CY56" i="9"/>
  <c r="CU56" i="9"/>
  <c r="CV56" i="9" s="1"/>
  <c r="CW56" i="9" s="1"/>
  <c r="CY137" i="9"/>
  <c r="DF137" i="9" s="1"/>
  <c r="CU137" i="9"/>
  <c r="CV137" i="9" s="1"/>
  <c r="CW137" i="9" s="1"/>
  <c r="CY119" i="9"/>
  <c r="DF119" i="9" s="1"/>
  <c r="CU119" i="9"/>
  <c r="CV119" i="9" s="1"/>
  <c r="CW119" i="9" s="1"/>
  <c r="CY121" i="9"/>
  <c r="DF121" i="9" s="1"/>
  <c r="CU121" i="9"/>
  <c r="CV121" i="9" s="1"/>
  <c r="CW121" i="9" s="1"/>
  <c r="AJ26" i="2"/>
  <c r="AG27" i="2"/>
  <c r="AK26" i="2"/>
  <c r="AL26" i="2"/>
  <c r="J31" i="1" s="1"/>
  <c r="AH26" i="2"/>
  <c r="AI26" i="2"/>
  <c r="CY169" i="9"/>
  <c r="CU169" i="9"/>
  <c r="CV169" i="9" s="1"/>
  <c r="CW169" i="9" s="1"/>
  <c r="CY93" i="9"/>
  <c r="CU93" i="9"/>
  <c r="CV93" i="9" s="1"/>
  <c r="CW93" i="9" s="1"/>
  <c r="CY129" i="9"/>
  <c r="DF129" i="9" s="1"/>
  <c r="CU129" i="9"/>
  <c r="CV129" i="9" s="1"/>
  <c r="CW129" i="9" s="1"/>
  <c r="CH104" i="9"/>
  <c r="DI104" i="9"/>
  <c r="CY35" i="9"/>
  <c r="CU35" i="9"/>
  <c r="CV35" i="9" s="1"/>
  <c r="CW35" i="9" s="1"/>
  <c r="CY123" i="9"/>
  <c r="CU123" i="9"/>
  <c r="CV123" i="9" s="1"/>
  <c r="CW123" i="9" s="1"/>
  <c r="CY194" i="9"/>
  <c r="CU194" i="9"/>
  <c r="CV194" i="9" s="1"/>
  <c r="CW194" i="9" s="1"/>
  <c r="CY116" i="9"/>
  <c r="DF116" i="9" s="1"/>
  <c r="CU116" i="9"/>
  <c r="CV116" i="9" s="1"/>
  <c r="CW116" i="9" s="1"/>
  <c r="DI77" i="9"/>
  <c r="CH77" i="9"/>
  <c r="CY106" i="9"/>
  <c r="DF106" i="9" s="1"/>
  <c r="CU106" i="9"/>
  <c r="CV106" i="9" s="1"/>
  <c r="CW106" i="9" s="1"/>
  <c r="CY125" i="9"/>
  <c r="DF125" i="9" s="1"/>
  <c r="CU125" i="9"/>
  <c r="CV125" i="9" s="1"/>
  <c r="CW125" i="9" s="1"/>
  <c r="DI169" i="9"/>
  <c r="CH169" i="9"/>
  <c r="CH191" i="9"/>
  <c r="DI191" i="9"/>
  <c r="CY187" i="9"/>
  <c r="DF187" i="9" s="1"/>
  <c r="CU187" i="9"/>
  <c r="CV187" i="9" s="1"/>
  <c r="CW187" i="9" s="1"/>
  <c r="CY180" i="9"/>
  <c r="DF180" i="9" s="1"/>
  <c r="CU180" i="9"/>
  <c r="CV180" i="9" s="1"/>
  <c r="CW180" i="9" s="1"/>
  <c r="CY27" i="9"/>
  <c r="DF27" i="9" s="1"/>
  <c r="CU27" i="9"/>
  <c r="CV27" i="9" s="1"/>
  <c r="CW27" i="9" s="1"/>
  <c r="CY143" i="9"/>
  <c r="DF143" i="9" s="1"/>
  <c r="CU143" i="9"/>
  <c r="CV143" i="9" s="1"/>
  <c r="CW143" i="9" s="1"/>
  <c r="CY40" i="9"/>
  <c r="DF40" i="9" s="1"/>
  <c r="CU40" i="9"/>
  <c r="CV40" i="9" s="1"/>
  <c r="CW40" i="9" s="1"/>
  <c r="CH159" i="9"/>
  <c r="DI159" i="9"/>
  <c r="CH181" i="9"/>
  <c r="DI181" i="9"/>
  <c r="CY21" i="9"/>
  <c r="DF21" i="9" s="1"/>
  <c r="CU21" i="9"/>
  <c r="CV21" i="9" s="1"/>
  <c r="CW21" i="9" s="1"/>
  <c r="CY82" i="9"/>
  <c r="DF82" i="9" s="1"/>
  <c r="CU82" i="9"/>
  <c r="CV82" i="9" s="1"/>
  <c r="CW82" i="9" s="1"/>
  <c r="CY171" i="9"/>
  <c r="DF171" i="9" s="1"/>
  <c r="CU171" i="9"/>
  <c r="CV171" i="9" s="1"/>
  <c r="CW171" i="9" s="1"/>
  <c r="CY84" i="9"/>
  <c r="DF84" i="9" s="1"/>
  <c r="CU84" i="9"/>
  <c r="CV84" i="9" s="1"/>
  <c r="CW84" i="9" s="1"/>
  <c r="CY67" i="9"/>
  <c r="CU67" i="9"/>
  <c r="CV67" i="9" s="1"/>
  <c r="CW67" i="9" s="1"/>
  <c r="CY184" i="9"/>
  <c r="CU184" i="9"/>
  <c r="CV184" i="9" s="1"/>
  <c r="CW184" i="9" s="1"/>
  <c r="CH187" i="9"/>
  <c r="DI187" i="9"/>
  <c r="CY43" i="9"/>
  <c r="DF43" i="9" s="1"/>
  <c r="CU43" i="9"/>
  <c r="CV43" i="9" s="1"/>
  <c r="CW43" i="9" s="1"/>
  <c r="CH179" i="9"/>
  <c r="DI179" i="9"/>
  <c r="CY23" i="9"/>
  <c r="DF23" i="9" s="1"/>
  <c r="CU23" i="9"/>
  <c r="CV23" i="9" s="1"/>
  <c r="CW23" i="9" s="1"/>
  <c r="CH72" i="9"/>
  <c r="DI72" i="9"/>
  <c r="CY141" i="9"/>
  <c r="DF141" i="9" s="1"/>
  <c r="CU141" i="9"/>
  <c r="CV141" i="9" s="1"/>
  <c r="CW141" i="9" s="1"/>
  <c r="CY16" i="9"/>
  <c r="DF16" i="9" s="1"/>
  <c r="CU16" i="9"/>
  <c r="CV16" i="9" s="1"/>
  <c r="CW16" i="9" s="1"/>
  <c r="EA13" i="9"/>
  <c r="EC13" i="9"/>
  <c r="EA387" i="9"/>
  <c r="EC387" i="9"/>
  <c r="EA355" i="9"/>
  <c r="EC355" i="9"/>
  <c r="EA339" i="9"/>
  <c r="EC339" i="9"/>
  <c r="EA323" i="9"/>
  <c r="EC323" i="9"/>
  <c r="EA307" i="9"/>
  <c r="EC307" i="9"/>
  <c r="EA291" i="9"/>
  <c r="EC291" i="9"/>
  <c r="EA275" i="9"/>
  <c r="EC275" i="9"/>
  <c r="EA259" i="9"/>
  <c r="EC259" i="9"/>
  <c r="EA227" i="9"/>
  <c r="EC227" i="9"/>
  <c r="EA211" i="9"/>
  <c r="EC211" i="9"/>
  <c r="EA195" i="9"/>
  <c r="EC195" i="9"/>
  <c r="EA179" i="9"/>
  <c r="EC179" i="9"/>
  <c r="EA163" i="9"/>
  <c r="EC163" i="9"/>
  <c r="EA147" i="9"/>
  <c r="EC147" i="9"/>
  <c r="EA131" i="9"/>
  <c r="EC131" i="9"/>
  <c r="EA99" i="9"/>
  <c r="EC99" i="9"/>
  <c r="EA83" i="9"/>
  <c r="EC83" i="9"/>
  <c r="EA67" i="9"/>
  <c r="EC67" i="9"/>
  <c r="EA51" i="9"/>
  <c r="EC51" i="9"/>
  <c r="EA35" i="9"/>
  <c r="EC35" i="9"/>
  <c r="EC16" i="9"/>
  <c r="EA16" i="9"/>
  <c r="EA384" i="9"/>
  <c r="EA368" i="9"/>
  <c r="EC368" i="9"/>
  <c r="EA320" i="9"/>
  <c r="EC320" i="9"/>
  <c r="EA304" i="9"/>
  <c r="EA256" i="9"/>
  <c r="EA240" i="9"/>
  <c r="EC240" i="9"/>
  <c r="EA208" i="9"/>
  <c r="EC208" i="9"/>
  <c r="EA144" i="9"/>
  <c r="EC144" i="9"/>
  <c r="EA96" i="9"/>
  <c r="EC96" i="9"/>
  <c r="EA80" i="9"/>
  <c r="EC80" i="9"/>
  <c r="EA64" i="9"/>
  <c r="EA32" i="9"/>
  <c r="EC32" i="9"/>
  <c r="EC11" i="9"/>
  <c r="EA11" i="9"/>
  <c r="CY22" i="9"/>
  <c r="DF22" i="9" s="1"/>
  <c r="CU22" i="9"/>
  <c r="CV22" i="9" s="1"/>
  <c r="CW22" i="9" s="1"/>
  <c r="AE31" i="2"/>
  <c r="AD31" i="2"/>
  <c r="CY20" i="9"/>
  <c r="DF20" i="9" s="1"/>
  <c r="CU20" i="9"/>
  <c r="CV20" i="9" s="1"/>
  <c r="CW20" i="9" s="1"/>
  <c r="CH200" i="9"/>
  <c r="DI200" i="9"/>
  <c r="DI178" i="9"/>
  <c r="CH178" i="9"/>
  <c r="CY120" i="9"/>
  <c r="CU120" i="9"/>
  <c r="CV120" i="9" s="1"/>
  <c r="CW120" i="9" s="1"/>
  <c r="CY113" i="9"/>
  <c r="DF113" i="9" s="1"/>
  <c r="CU113" i="9"/>
  <c r="CV113" i="9" s="1"/>
  <c r="CW113" i="9" s="1"/>
  <c r="CY115" i="9"/>
  <c r="CU115" i="9"/>
  <c r="CV115" i="9" s="1"/>
  <c r="CW115" i="9" s="1"/>
  <c r="CY81" i="9"/>
  <c r="DF81" i="9" s="1"/>
  <c r="CU81" i="9"/>
  <c r="CV81" i="9" s="1"/>
  <c r="CW81" i="9" s="1"/>
  <c r="CH58" i="9"/>
  <c r="DI58" i="9"/>
  <c r="CY102" i="9"/>
  <c r="DF102" i="9" s="1"/>
  <c r="CU102" i="9"/>
  <c r="CV102" i="9" s="1"/>
  <c r="CW102" i="9" s="1"/>
  <c r="CY72" i="9"/>
  <c r="CU72" i="9"/>
  <c r="CV72" i="9" s="1"/>
  <c r="CW72" i="9" s="1"/>
  <c r="CH38" i="9"/>
  <c r="DI38" i="9"/>
  <c r="CY18" i="9"/>
  <c r="CU18" i="9"/>
  <c r="CV18" i="9" s="1"/>
  <c r="CW18" i="9" s="1"/>
  <c r="CY60" i="9"/>
  <c r="DF60" i="9" s="1"/>
  <c r="CU60" i="9"/>
  <c r="CV60" i="9" s="1"/>
  <c r="CW60" i="9" s="1"/>
  <c r="CY9" i="9"/>
  <c r="DF9" i="9" s="1"/>
  <c r="CU9" i="9"/>
  <c r="CV9" i="9" s="1"/>
  <c r="CW9" i="9" s="1"/>
  <c r="CY145" i="9"/>
  <c r="DF145" i="9" s="1"/>
  <c r="CU145" i="9"/>
  <c r="CV145" i="9" s="1"/>
  <c r="CW145" i="9" s="1"/>
  <c r="DI193" i="9"/>
  <c r="CH193" i="9"/>
  <c r="CY134" i="9"/>
  <c r="DF134" i="9" s="1"/>
  <c r="CU134" i="9"/>
  <c r="CV134" i="9" s="1"/>
  <c r="CW134" i="9" s="1"/>
  <c r="CY92" i="9"/>
  <c r="DF92" i="9" s="1"/>
  <c r="CU92" i="9"/>
  <c r="CV92" i="9" s="1"/>
  <c r="CW92" i="9" s="1"/>
  <c r="CY133" i="9"/>
  <c r="DF133" i="9" s="1"/>
  <c r="CU133" i="9"/>
  <c r="CV133" i="9" s="1"/>
  <c r="CW133" i="9" s="1"/>
  <c r="CY8" i="9"/>
  <c r="CU8" i="9"/>
  <c r="CV8" i="9" s="1"/>
  <c r="CW8" i="9" s="1"/>
  <c r="CH32" i="9"/>
  <c r="DI32" i="9"/>
  <c r="CY178" i="9"/>
  <c r="CU178" i="9"/>
  <c r="CV178" i="9" s="1"/>
  <c r="CW178" i="9" s="1"/>
  <c r="CY29" i="9"/>
  <c r="DF29" i="9" s="1"/>
  <c r="CU29" i="9"/>
  <c r="CV29" i="9" s="1"/>
  <c r="CW29" i="9" s="1"/>
  <c r="DI4" i="9"/>
  <c r="CH4" i="9"/>
  <c r="CH21" i="9"/>
  <c r="DI21" i="9"/>
  <c r="CH175" i="9"/>
  <c r="DI175" i="9"/>
  <c r="DI153" i="9"/>
  <c r="CH153" i="9"/>
  <c r="AR30" i="2"/>
  <c r="AS30" i="2"/>
  <c r="CY71" i="9"/>
  <c r="DF71" i="9" s="1"/>
  <c r="CU71" i="9"/>
  <c r="CV71" i="9" s="1"/>
  <c r="CW71" i="9" s="1"/>
  <c r="CY159" i="9"/>
  <c r="CU159" i="9"/>
  <c r="CV159" i="9" s="1"/>
  <c r="CW159" i="9" s="1"/>
  <c r="CY142" i="9"/>
  <c r="CU142" i="9"/>
  <c r="CV142" i="9" s="1"/>
  <c r="CW142" i="9" s="1"/>
  <c r="EC385" i="9"/>
  <c r="EA385" i="9"/>
  <c r="EC369" i="9"/>
  <c r="EA369" i="9"/>
  <c r="EC353" i="9"/>
  <c r="EC321" i="9"/>
  <c r="EA321" i="9"/>
  <c r="EC305" i="9"/>
  <c r="EA305" i="9"/>
  <c r="EC289" i="9"/>
  <c r="EA289" i="9"/>
  <c r="EC273" i="9"/>
  <c r="EA273" i="9"/>
  <c r="EC257" i="9"/>
  <c r="EA257" i="9"/>
  <c r="EC241" i="9"/>
  <c r="EA241" i="9"/>
  <c r="EC225" i="9"/>
  <c r="EC209" i="9"/>
  <c r="EA209" i="9"/>
  <c r="EC193" i="9"/>
  <c r="EA193" i="9"/>
  <c r="EC177" i="9"/>
  <c r="EA177" i="9"/>
  <c r="EC161" i="9"/>
  <c r="EC129" i="9"/>
  <c r="EA129" i="9"/>
  <c r="EC97" i="9"/>
  <c r="EA97" i="9"/>
  <c r="EC81" i="9"/>
  <c r="EA81" i="9"/>
  <c r="EC49" i="9"/>
  <c r="EA49" i="9"/>
  <c r="EC33" i="9"/>
  <c r="EA398" i="9"/>
  <c r="EC398" i="9"/>
  <c r="EA382" i="9"/>
  <c r="EC382" i="9"/>
  <c r="EA366" i="9"/>
  <c r="EC366" i="9"/>
  <c r="EC350" i="9"/>
  <c r="EA334" i="9"/>
  <c r="EC334" i="9"/>
  <c r="EA318" i="9"/>
  <c r="EC318" i="9"/>
  <c r="EA302" i="9"/>
  <c r="EC302" i="9"/>
  <c r="EA286" i="9"/>
  <c r="EC286" i="9"/>
  <c r="EA270" i="9"/>
  <c r="EC270" i="9"/>
  <c r="EA254" i="9"/>
  <c r="EC254" i="9"/>
  <c r="EA238" i="9"/>
  <c r="EC238" i="9"/>
  <c r="EC222" i="9"/>
  <c r="EA190" i="9"/>
  <c r="EC190" i="9"/>
  <c r="EA174" i="9"/>
  <c r="EC174" i="9"/>
  <c r="EA142" i="9"/>
  <c r="EC142" i="9"/>
  <c r="EA110" i="9"/>
  <c r="EC78" i="9"/>
  <c r="EA62" i="9"/>
  <c r="EC62" i="9"/>
  <c r="EA46" i="9"/>
  <c r="EA30" i="9"/>
  <c r="EC30" i="9"/>
  <c r="DI186" i="9"/>
  <c r="CH186" i="9"/>
  <c r="CY197" i="9"/>
  <c r="DF197" i="9" s="1"/>
  <c r="CU197" i="9"/>
  <c r="CV197" i="9" s="1"/>
  <c r="CW197" i="9" s="1"/>
  <c r="DI161" i="9"/>
  <c r="CH161" i="9"/>
  <c r="CY78" i="9"/>
  <c r="DF78" i="9" s="1"/>
  <c r="CU78" i="9"/>
  <c r="CV78" i="9" s="1"/>
  <c r="CW78" i="9" s="1"/>
  <c r="CY128" i="9"/>
  <c r="DF128" i="9" s="1"/>
  <c r="CU128" i="9"/>
  <c r="CV128" i="9" s="1"/>
  <c r="CW128" i="9" s="1"/>
  <c r="CY109" i="9"/>
  <c r="DF109" i="9" s="1"/>
  <c r="CU109" i="9"/>
  <c r="CV109" i="9" s="1"/>
  <c r="CW109" i="9" s="1"/>
  <c r="CH66" i="9"/>
  <c r="DI66" i="9"/>
  <c r="CY45" i="9"/>
  <c r="DF45" i="9" s="1"/>
  <c r="CU45" i="9"/>
  <c r="CV45" i="9" s="1"/>
  <c r="CW45" i="9" s="1"/>
  <c r="CH192" i="9"/>
  <c r="DI192" i="9"/>
  <c r="CH29" i="9"/>
  <c r="DI29" i="9"/>
  <c r="CY170" i="9"/>
  <c r="CU170" i="9"/>
  <c r="CV170" i="9" s="1"/>
  <c r="CW170" i="9" s="1"/>
  <c r="BO3" i="9"/>
  <c r="BP1" i="9" s="1"/>
  <c r="CY107" i="9"/>
  <c r="DF107" i="9" s="1"/>
  <c r="CU107" i="9"/>
  <c r="CV107" i="9" s="1"/>
  <c r="CW107" i="9" s="1"/>
  <c r="CY17" i="9"/>
  <c r="DF17" i="9" s="1"/>
  <c r="CU17" i="9"/>
  <c r="CV17" i="9" s="1"/>
  <c r="CW17" i="9" s="1"/>
  <c r="CY148" i="9"/>
  <c r="DF148" i="9" s="1"/>
  <c r="CU148" i="9"/>
  <c r="CV148" i="9" s="1"/>
  <c r="CW148" i="9" s="1"/>
  <c r="CY114" i="9"/>
  <c r="DF114" i="9" s="1"/>
  <c r="CU114" i="9"/>
  <c r="CV114" i="9" s="1"/>
  <c r="CW114" i="9" s="1"/>
  <c r="CY80" i="9"/>
  <c r="CU80" i="9"/>
  <c r="CV80" i="9" s="1"/>
  <c r="CW80" i="9" s="1"/>
  <c r="CY175" i="9"/>
  <c r="DF175" i="9" s="1"/>
  <c r="CU175" i="9"/>
  <c r="CV175" i="9" s="1"/>
  <c r="CW175" i="9" s="1"/>
  <c r="CY42" i="9"/>
  <c r="CU42" i="9"/>
  <c r="CV42" i="9" s="1"/>
  <c r="CW42" i="9" s="1"/>
  <c r="CY195" i="9"/>
  <c r="CU195" i="9"/>
  <c r="CV195" i="9" s="1"/>
  <c r="CW195" i="9" s="1"/>
  <c r="CH49" i="9"/>
  <c r="DI49" i="9"/>
  <c r="CY50" i="9"/>
  <c r="CU50" i="9"/>
  <c r="CV50" i="9" s="1"/>
  <c r="CW50" i="9" s="1"/>
  <c r="CH40" i="9"/>
  <c r="DI40" i="9"/>
  <c r="CY149" i="9"/>
  <c r="DF149" i="9" s="1"/>
  <c r="CU149" i="9"/>
  <c r="CV149" i="9" s="1"/>
  <c r="CW149" i="9" s="1"/>
  <c r="CY174" i="9"/>
  <c r="DF174" i="9" s="1"/>
  <c r="CU174" i="9"/>
  <c r="CV174" i="9" s="1"/>
  <c r="CW174" i="9" s="1"/>
  <c r="CY74" i="9"/>
  <c r="CU74" i="9"/>
  <c r="CV74" i="9" s="1"/>
  <c r="CW74" i="9" s="1"/>
  <c r="ER42" i="2"/>
  <c r="ES41" i="2"/>
  <c r="N45" i="3" s="1"/>
  <c r="CH81" i="9"/>
  <c r="DI81" i="9"/>
  <c r="CY6" i="9"/>
  <c r="DF6" i="9" s="1"/>
  <c r="CU6" i="9"/>
  <c r="CV6" i="9" s="1"/>
  <c r="CW6" i="9" s="1"/>
  <c r="CY147" i="9"/>
  <c r="CU147" i="9"/>
  <c r="CV147" i="9" s="1"/>
  <c r="CW147" i="9" s="1"/>
  <c r="CY85" i="9"/>
  <c r="DF85" i="9" s="1"/>
  <c r="CU85" i="9"/>
  <c r="CV85" i="9" s="1"/>
  <c r="CW85" i="9" s="1"/>
  <c r="CY15" i="9"/>
  <c r="CU15" i="9"/>
  <c r="CV15" i="9" s="1"/>
  <c r="CW15" i="9" s="1"/>
  <c r="CY19" i="9"/>
  <c r="CU19" i="9"/>
  <c r="CV19" i="9" s="1"/>
  <c r="CW19" i="9" s="1"/>
  <c r="CH198" i="9"/>
  <c r="DI198" i="9"/>
  <c r="CY154" i="9"/>
  <c r="DF154" i="9" s="1"/>
  <c r="CU154" i="9"/>
  <c r="CV154" i="9" s="1"/>
  <c r="CW154" i="9" s="1"/>
  <c r="EA2" i="9"/>
  <c r="EC2" i="9"/>
  <c r="EC383" i="9"/>
  <c r="EA383" i="9"/>
  <c r="EC367" i="9"/>
  <c r="EA367" i="9"/>
  <c r="EC335" i="9"/>
  <c r="EA335" i="9"/>
  <c r="EC303" i="9"/>
  <c r="EA303" i="9"/>
  <c r="EC287" i="9"/>
  <c r="EA287" i="9"/>
  <c r="EC255" i="9"/>
  <c r="EA255" i="9"/>
  <c r="EC239" i="9"/>
  <c r="EA239" i="9"/>
  <c r="EC207" i="9"/>
  <c r="EA207" i="9"/>
  <c r="EC143" i="9"/>
  <c r="EA143" i="9"/>
  <c r="EC127" i="9"/>
  <c r="EA127" i="9"/>
  <c r="EA95" i="9"/>
  <c r="EC95" i="9"/>
  <c r="EA79" i="9"/>
  <c r="EC79" i="9"/>
  <c r="EA63" i="9"/>
  <c r="EC63" i="9"/>
  <c r="EA31" i="9"/>
  <c r="EC31" i="9"/>
  <c r="EA396" i="9"/>
  <c r="EC396" i="9"/>
  <c r="EA364" i="9"/>
  <c r="EC364" i="9"/>
  <c r="EA316" i="9"/>
  <c r="EC316" i="9"/>
  <c r="EC300" i="9"/>
  <c r="EA284" i="9"/>
  <c r="EC284" i="9"/>
  <c r="EA268" i="9"/>
  <c r="EC268" i="9"/>
  <c r="EA236" i="9"/>
  <c r="EC236" i="9"/>
  <c r="EA220" i="9"/>
  <c r="EC220" i="9"/>
  <c r="EA156" i="9"/>
  <c r="EC156" i="9"/>
  <c r="EA92" i="9"/>
  <c r="EC92" i="9"/>
  <c r="EA76" i="9"/>
  <c r="EC76" i="9"/>
  <c r="EA60" i="9"/>
  <c r="EC60" i="9"/>
  <c r="CH7" i="9"/>
  <c r="DI7" i="9"/>
  <c r="CY179" i="9"/>
  <c r="DF179" i="9" s="1"/>
  <c r="CU179" i="9"/>
  <c r="CV179" i="9" s="1"/>
  <c r="CW179" i="9" s="1"/>
  <c r="CY48" i="9"/>
  <c r="CU48" i="9"/>
  <c r="CV48" i="9" s="1"/>
  <c r="CW48" i="9" s="1"/>
  <c r="CY79" i="9"/>
  <c r="CU79" i="9"/>
  <c r="CV79" i="9" s="1"/>
  <c r="CW79" i="9" s="1"/>
  <c r="CH10" i="9"/>
  <c r="DI10" i="9"/>
  <c r="CH163" i="9"/>
  <c r="DI163" i="9"/>
  <c r="CY111" i="9"/>
  <c r="CU111" i="9"/>
  <c r="CV111" i="9" s="1"/>
  <c r="CW111" i="9" s="1"/>
  <c r="CH64" i="9"/>
  <c r="DI64" i="9"/>
  <c r="CY49" i="9"/>
  <c r="DF49" i="9" s="1"/>
  <c r="CU49" i="9"/>
  <c r="CV49" i="9" s="1"/>
  <c r="CW49" i="9" s="1"/>
  <c r="CY37" i="9"/>
  <c r="CU37" i="9"/>
  <c r="CV37" i="9" s="1"/>
  <c r="CW37" i="9" s="1"/>
  <c r="CY177" i="9"/>
  <c r="DF177" i="9" s="1"/>
  <c r="CU177" i="9"/>
  <c r="CV177" i="9" s="1"/>
  <c r="CW177" i="9" s="1"/>
  <c r="CY66" i="9"/>
  <c r="DF66" i="9" s="1"/>
  <c r="CU66" i="9"/>
  <c r="CV66" i="9" s="1"/>
  <c r="CW66" i="9" s="1"/>
  <c r="DI126" i="9"/>
  <c r="CH126" i="9"/>
  <c r="CY158" i="9"/>
  <c r="CU158" i="9"/>
  <c r="CV158" i="9" s="1"/>
  <c r="CW158" i="9" s="1"/>
  <c r="CY135" i="9"/>
  <c r="DF135" i="9" s="1"/>
  <c r="CU135" i="9"/>
  <c r="CV135" i="9" s="1"/>
  <c r="CW135" i="9" s="1"/>
  <c r="CY36" i="9"/>
  <c r="DF36" i="9" s="1"/>
  <c r="CU36" i="9"/>
  <c r="CV36" i="9" s="1"/>
  <c r="CW36" i="9" s="1"/>
  <c r="CH48" i="9"/>
  <c r="DI48" i="9"/>
  <c r="CH74" i="9"/>
  <c r="DI74" i="9"/>
  <c r="CY122" i="9"/>
  <c r="DF122" i="9" s="1"/>
  <c r="CU122" i="9"/>
  <c r="CV122" i="9" s="1"/>
  <c r="CW122" i="9" s="1"/>
  <c r="CH102" i="9"/>
  <c r="DI102" i="9"/>
  <c r="CY138" i="9"/>
  <c r="CU138" i="9"/>
  <c r="CV138" i="9" s="1"/>
  <c r="CW138" i="9" s="1"/>
  <c r="CY186" i="9"/>
  <c r="DF186" i="9" s="1"/>
  <c r="CU186" i="9"/>
  <c r="CV186" i="9" s="1"/>
  <c r="CW186" i="9" s="1"/>
  <c r="CY164" i="9"/>
  <c r="DF164" i="9" s="1"/>
  <c r="CU164" i="9"/>
  <c r="CV164" i="9" s="1"/>
  <c r="CW164" i="9" s="1"/>
  <c r="CY63" i="9"/>
  <c r="DF63" i="9" s="1"/>
  <c r="CU63" i="9"/>
  <c r="CV63" i="9" s="1"/>
  <c r="CW63" i="9" s="1"/>
  <c r="CY65" i="9"/>
  <c r="CU65" i="9"/>
  <c r="CV65" i="9" s="1"/>
  <c r="CW65" i="9" s="1"/>
  <c r="CY44" i="9"/>
  <c r="CU44" i="9"/>
  <c r="CV44" i="9" s="1"/>
  <c r="CW44" i="9" s="1"/>
  <c r="CH138" i="9"/>
  <c r="DI138" i="9"/>
  <c r="CH73" i="9"/>
  <c r="DI73" i="9"/>
  <c r="EA5" i="9"/>
  <c r="EC397" i="9"/>
  <c r="EA397" i="9"/>
  <c r="EC381" i="9"/>
  <c r="EA381" i="9"/>
  <c r="EC365" i="9"/>
  <c r="EA365" i="9"/>
  <c r="EC349" i="9"/>
  <c r="EA349" i="9"/>
  <c r="EC333" i="9"/>
  <c r="EA333" i="9"/>
  <c r="EC317" i="9"/>
  <c r="EA317" i="9"/>
  <c r="EC301" i="9"/>
  <c r="EA301" i="9"/>
  <c r="EC285" i="9"/>
  <c r="EA285" i="9"/>
  <c r="EC269" i="9"/>
  <c r="EA269" i="9"/>
  <c r="EC253" i="9"/>
  <c r="EA253" i="9"/>
  <c r="EC237" i="9"/>
  <c r="EA237" i="9"/>
  <c r="EC221" i="9"/>
  <c r="EA221" i="9"/>
  <c r="EC205" i="9"/>
  <c r="EA205" i="9"/>
  <c r="EC189" i="9"/>
  <c r="EA189" i="9"/>
  <c r="EC173" i="9"/>
  <c r="EA173" i="9"/>
  <c r="EC141" i="9"/>
  <c r="EA141" i="9"/>
  <c r="EC93" i="9"/>
  <c r="EA93" i="9"/>
  <c r="EA61" i="9"/>
  <c r="EC45" i="9"/>
  <c r="EA45" i="9"/>
  <c r="EC394" i="9"/>
  <c r="EA394" i="9"/>
  <c r="EC378" i="9"/>
  <c r="EA378" i="9"/>
  <c r="EC362" i="9"/>
  <c r="EA362" i="9"/>
  <c r="EA330" i="9"/>
  <c r="EC314" i="9"/>
  <c r="EA314" i="9"/>
  <c r="EC298" i="9"/>
  <c r="EA298" i="9"/>
  <c r="EC282" i="9"/>
  <c r="EA282" i="9"/>
  <c r="EA250" i="9"/>
  <c r="EC234" i="9"/>
  <c r="EA234" i="9"/>
  <c r="EC202" i="9"/>
  <c r="EA170" i="9"/>
  <c r="EC154" i="9"/>
  <c r="EA154" i="9"/>
  <c r="EC138" i="9"/>
  <c r="EA138" i="9"/>
  <c r="EC90" i="9"/>
  <c r="EA90" i="9"/>
  <c r="EA58" i="9"/>
  <c r="EC26" i="9"/>
  <c r="CH41" i="9"/>
  <c r="DI41" i="9"/>
  <c r="CY198" i="9"/>
  <c r="DF198" i="9" s="1"/>
  <c r="CU198" i="9"/>
  <c r="CV198" i="9" s="1"/>
  <c r="CW198" i="9" s="1"/>
  <c r="CY168" i="9"/>
  <c r="DF168" i="9" s="1"/>
  <c r="CU168" i="9"/>
  <c r="CV168" i="9" s="1"/>
  <c r="CW168" i="9" s="1"/>
  <c r="CY39" i="9"/>
  <c r="CU39" i="9"/>
  <c r="CV39" i="9" s="1"/>
  <c r="CW39" i="9" s="1"/>
  <c r="DI197" i="9"/>
  <c r="CH197" i="9"/>
  <c r="CY24" i="9"/>
  <c r="CU24" i="9"/>
  <c r="CV24" i="9" s="1"/>
  <c r="CW24" i="9" s="1"/>
  <c r="CY70" i="9"/>
  <c r="CU70" i="9"/>
  <c r="CV70" i="9" s="1"/>
  <c r="CW70" i="9" s="1"/>
  <c r="CY31" i="9"/>
  <c r="CU31" i="9"/>
  <c r="CV31" i="9" s="1"/>
  <c r="CW31" i="9" s="1"/>
  <c r="CE1" i="9"/>
  <c r="CG1" i="9" s="1"/>
  <c r="BT1" i="9"/>
  <c r="BZ1" i="9"/>
  <c r="CA1" i="9" s="1"/>
  <c r="V25" i="5" s="1"/>
  <c r="BY1" i="9"/>
  <c r="DI6" i="9"/>
  <c r="CH6" i="9"/>
  <c r="CY10" i="9"/>
  <c r="DF10" i="9" s="1"/>
  <c r="CU10" i="9"/>
  <c r="CV10" i="9" s="1"/>
  <c r="CW10" i="9" s="1"/>
  <c r="CY87" i="9"/>
  <c r="DF87" i="9" s="1"/>
  <c r="CU87" i="9"/>
  <c r="CV87" i="9" s="1"/>
  <c r="CW87" i="9" s="1"/>
  <c r="CY46" i="9"/>
  <c r="DF46" i="9" s="1"/>
  <c r="CU46" i="9"/>
  <c r="CV46" i="9" s="1"/>
  <c r="CW46" i="9" s="1"/>
  <c r="CH180" i="9"/>
  <c r="DI180" i="9"/>
  <c r="CH60" i="9"/>
  <c r="DI60" i="9"/>
  <c r="CY162" i="9"/>
  <c r="CU162" i="9"/>
  <c r="CV162" i="9" s="1"/>
  <c r="CW162" i="9" s="1"/>
  <c r="CY75" i="9"/>
  <c r="DF75" i="9" s="1"/>
  <c r="CU75" i="9"/>
  <c r="CV75" i="9" s="1"/>
  <c r="CW75" i="9" s="1"/>
  <c r="CY33" i="9"/>
  <c r="DF33" i="9" s="1"/>
  <c r="CU33" i="9"/>
  <c r="CV33" i="9" s="1"/>
  <c r="CW33" i="9" s="1"/>
  <c r="CY69" i="9"/>
  <c r="DF69" i="9" s="1"/>
  <c r="CU69" i="9"/>
  <c r="CV69" i="9" s="1"/>
  <c r="CW69" i="9" s="1"/>
  <c r="CY90" i="9"/>
  <c r="CU90" i="9"/>
  <c r="CV90" i="9" s="1"/>
  <c r="CW90" i="9" s="1"/>
  <c r="CY91" i="9"/>
  <c r="CU91" i="9"/>
  <c r="CV91" i="9" s="1"/>
  <c r="CW91" i="9" s="1"/>
  <c r="CY28" i="9"/>
  <c r="DF28" i="9" s="1"/>
  <c r="CU28" i="9"/>
  <c r="CV28" i="9" s="1"/>
  <c r="CW28" i="9" s="1"/>
  <c r="CY130" i="9"/>
  <c r="DF130" i="9" s="1"/>
  <c r="CU130" i="9"/>
  <c r="CV130" i="9" s="1"/>
  <c r="CW130" i="9" s="1"/>
  <c r="CH93" i="9"/>
  <c r="DI93" i="9"/>
  <c r="CY166" i="9"/>
  <c r="DF166" i="9" s="1"/>
  <c r="CU166" i="9"/>
  <c r="CV166" i="9" s="1"/>
  <c r="CW166" i="9" s="1"/>
  <c r="DI118" i="9"/>
  <c r="CH118" i="9"/>
  <c r="CY112" i="9"/>
  <c r="DF112" i="9" s="1"/>
  <c r="CU112" i="9"/>
  <c r="CV112" i="9" s="1"/>
  <c r="CW112" i="9" s="1"/>
  <c r="DI168" i="9"/>
  <c r="CH168" i="9"/>
  <c r="CY140" i="9"/>
  <c r="CU140" i="9"/>
  <c r="CV140" i="9" s="1"/>
  <c r="CW140" i="9" s="1"/>
  <c r="DI145" i="9"/>
  <c r="CH145" i="9"/>
  <c r="CY185" i="9"/>
  <c r="DF185" i="9" s="1"/>
  <c r="CU185" i="9"/>
  <c r="CV185" i="9" s="1"/>
  <c r="CW185" i="9" s="1"/>
  <c r="CY95" i="9"/>
  <c r="DF95" i="9" s="1"/>
  <c r="CU95" i="9"/>
  <c r="CV95" i="9" s="1"/>
  <c r="CW95" i="9" s="1"/>
  <c r="CY68" i="9"/>
  <c r="CU68" i="9"/>
  <c r="CV68" i="9" s="1"/>
  <c r="CW68" i="9" s="1"/>
  <c r="CY12" i="9"/>
  <c r="CU12" i="9"/>
  <c r="CV12" i="9" s="1"/>
  <c r="CW12" i="9" s="1"/>
  <c r="CY157" i="9"/>
  <c r="CU157" i="9"/>
  <c r="CV157" i="9" s="1"/>
  <c r="CW157" i="9" s="1"/>
  <c r="CY89" i="9"/>
  <c r="DF89" i="9" s="1"/>
  <c r="CU89" i="9"/>
  <c r="CV89" i="9" s="1"/>
  <c r="CW89" i="9" s="1"/>
  <c r="CY181" i="9"/>
  <c r="DF181" i="9" s="1"/>
  <c r="CU181" i="9"/>
  <c r="CV181" i="9" s="1"/>
  <c r="CW181" i="9" s="1"/>
  <c r="CY108" i="9"/>
  <c r="CU108" i="9"/>
  <c r="CV108" i="9" s="1"/>
  <c r="CW108" i="9" s="1"/>
  <c r="CY52" i="9"/>
  <c r="DF52" i="9" s="1"/>
  <c r="CU52" i="9"/>
  <c r="CV52" i="9" s="1"/>
  <c r="CW52" i="9" s="1"/>
  <c r="CY38" i="9"/>
  <c r="DF38" i="9" s="1"/>
  <c r="CU38" i="9"/>
  <c r="CV38" i="9" s="1"/>
  <c r="CW38" i="9" s="1"/>
  <c r="CY190" i="9"/>
  <c r="DF190" i="9" s="1"/>
  <c r="CU190" i="9"/>
  <c r="CV190" i="9" s="1"/>
  <c r="CW190" i="9" s="1"/>
  <c r="DF26" i="9"/>
  <c r="CY34" i="9"/>
  <c r="CU34" i="9"/>
  <c r="CV34" i="9" s="1"/>
  <c r="CW34" i="9" s="1"/>
  <c r="CH135" i="9"/>
  <c r="DI135" i="9"/>
  <c r="CY59" i="9"/>
  <c r="DF59" i="9" s="1"/>
  <c r="CU59" i="9"/>
  <c r="CV59" i="9" s="1"/>
  <c r="CW59" i="9" s="1"/>
  <c r="DF182" i="9"/>
  <c r="CY13" i="9"/>
  <c r="DF13" i="9" s="1"/>
  <c r="CU13" i="9"/>
  <c r="CV13" i="9" s="1"/>
  <c r="CW13" i="9" s="1"/>
  <c r="CH19" i="9"/>
  <c r="DI19" i="9"/>
  <c r="EC19" i="9"/>
  <c r="EA19" i="9"/>
  <c r="EA395" i="9"/>
  <c r="EC395" i="9"/>
  <c r="EA379" i="9"/>
  <c r="EC379" i="9"/>
  <c r="EA363" i="9"/>
  <c r="EC363" i="9"/>
  <c r="EA347" i="9"/>
  <c r="EC347" i="9"/>
  <c r="EA315" i="9"/>
  <c r="EC315" i="9"/>
  <c r="EA299" i="9"/>
  <c r="EC299" i="9"/>
  <c r="EA283" i="9"/>
  <c r="EC283" i="9"/>
  <c r="EA267" i="9"/>
  <c r="EC267" i="9"/>
  <c r="EA251" i="9"/>
  <c r="EC251" i="9"/>
  <c r="EA235" i="9"/>
  <c r="EC235" i="9"/>
  <c r="EA219" i="9"/>
  <c r="EC219" i="9"/>
  <c r="EA203" i="9"/>
  <c r="EC203" i="9"/>
  <c r="EA187" i="9"/>
  <c r="EC187" i="9"/>
  <c r="EA171" i="9"/>
  <c r="EC171" i="9"/>
  <c r="EA139" i="9"/>
  <c r="EC139" i="9"/>
  <c r="EA123" i="9"/>
  <c r="EA91" i="9"/>
  <c r="EC91" i="9"/>
  <c r="EA43" i="9"/>
  <c r="EC43" i="9"/>
  <c r="EA27" i="9"/>
  <c r="EA392" i="9"/>
  <c r="EC392" i="9"/>
  <c r="EC376" i="9"/>
  <c r="EA360" i="9"/>
  <c r="EC360" i="9"/>
  <c r="EA344" i="9"/>
  <c r="EA312" i="9"/>
  <c r="EC312" i="9"/>
  <c r="EA264" i="9"/>
  <c r="EC264" i="9"/>
  <c r="EA248" i="9"/>
  <c r="EC216" i="9"/>
  <c r="EA184" i="9"/>
  <c r="EC184" i="9"/>
  <c r="EA152" i="9"/>
  <c r="EC152" i="9"/>
  <c r="EA136" i="9"/>
  <c r="EC136" i="9"/>
  <c r="EA120" i="9"/>
  <c r="EC120" i="9"/>
  <c r="EA104" i="9"/>
  <c r="EC104" i="9"/>
  <c r="EA88" i="9"/>
  <c r="EC88" i="9"/>
  <c r="EC72" i="9"/>
  <c r="EA40" i="9"/>
  <c r="EA18" i="9"/>
  <c r="CY41" i="9"/>
  <c r="CU41" i="9"/>
  <c r="CV41" i="9" s="1"/>
  <c r="CW41" i="9" s="1"/>
  <c r="DG28" i="2"/>
  <c r="DF28" i="2"/>
  <c r="DE29" i="2"/>
  <c r="CY61" i="9"/>
  <c r="CU61" i="9"/>
  <c r="CV61" i="9" s="1"/>
  <c r="CW61" i="9" s="1"/>
  <c r="CH112" i="9"/>
  <c r="DI112" i="9"/>
  <c r="DF191" i="9"/>
  <c r="DF56" i="9"/>
  <c r="CY152" i="9"/>
  <c r="DF152" i="9" s="1"/>
  <c r="CU152" i="9"/>
  <c r="CV152" i="9" s="1"/>
  <c r="CW152" i="9" s="1"/>
  <c r="CY55" i="9"/>
  <c r="DF55" i="9" s="1"/>
  <c r="CU55" i="9"/>
  <c r="CV55" i="9" s="1"/>
  <c r="CW55" i="9" s="1"/>
  <c r="CY25" i="9"/>
  <c r="DF25" i="9" s="1"/>
  <c r="CU25" i="9"/>
  <c r="CV25" i="9" s="1"/>
  <c r="CW25" i="9" s="1"/>
  <c r="BA29" i="2"/>
  <c r="CY176" i="9"/>
  <c r="DF176" i="9" s="1"/>
  <c r="CU176" i="9"/>
  <c r="CV176" i="9" s="1"/>
  <c r="CW176" i="9" s="1"/>
  <c r="CY54" i="9"/>
  <c r="DF54" i="9" s="1"/>
  <c r="CU54" i="9"/>
  <c r="CV54" i="9" s="1"/>
  <c r="CW54" i="9" s="1"/>
  <c r="CH88" i="9"/>
  <c r="DI88" i="9"/>
  <c r="CH56" i="9"/>
  <c r="DI56" i="9"/>
  <c r="CY57" i="9"/>
  <c r="DF57" i="9" s="1"/>
  <c r="CU57" i="9"/>
  <c r="CV57" i="9" s="1"/>
  <c r="CW57" i="9" s="1"/>
  <c r="CY200" i="9"/>
  <c r="DF200" i="9" s="1"/>
  <c r="CU200" i="9"/>
  <c r="CV200" i="9" s="1"/>
  <c r="CW200" i="9" s="1"/>
  <c r="CH67" i="9"/>
  <c r="DI67" i="9"/>
  <c r="CH22" i="9"/>
  <c r="DI22" i="9"/>
  <c r="CY124" i="9"/>
  <c r="CU124" i="9"/>
  <c r="CV124" i="9" s="1"/>
  <c r="CW124" i="9" s="1"/>
  <c r="CY5" i="9"/>
  <c r="CU5" i="9"/>
  <c r="CV5" i="9" s="1"/>
  <c r="CW5" i="9" s="1"/>
  <c r="CH143" i="9"/>
  <c r="DI143" i="9"/>
  <c r="CY151" i="9"/>
  <c r="CU151" i="9"/>
  <c r="CV151" i="9" s="1"/>
  <c r="CW151" i="9" s="1"/>
  <c r="CY153" i="9"/>
  <c r="CU153" i="9"/>
  <c r="CV153" i="9" s="1"/>
  <c r="CW153" i="9" s="1"/>
  <c r="CY83" i="9"/>
  <c r="CU83" i="9"/>
  <c r="CV83" i="9" s="1"/>
  <c r="CW83" i="9" s="1"/>
  <c r="CY96" i="9"/>
  <c r="DF96" i="9" s="1"/>
  <c r="CU96" i="9"/>
  <c r="CV96" i="9" s="1"/>
  <c r="CW96" i="9" s="1"/>
  <c r="DF167" i="9"/>
  <c r="DI87" i="9"/>
  <c r="CH87" i="9"/>
  <c r="CY64" i="9"/>
  <c r="DF64" i="9" s="1"/>
  <c r="CU64" i="9"/>
  <c r="CV64" i="9" s="1"/>
  <c r="CW64" i="9" s="1"/>
  <c r="CY163" i="9"/>
  <c r="CU163" i="9"/>
  <c r="CV163" i="9" s="1"/>
  <c r="CW163" i="9" s="1"/>
  <c r="DI14" i="9"/>
  <c r="CH14" i="9"/>
  <c r="DF67" i="9"/>
  <c r="CH50" i="9"/>
  <c r="DI50" i="9"/>
  <c r="DI129" i="9"/>
  <c r="CH129" i="9"/>
  <c r="CY172" i="9"/>
  <c r="DF172" i="9" s="1"/>
  <c r="CU172" i="9"/>
  <c r="CV172" i="9" s="1"/>
  <c r="CW172" i="9" s="1"/>
  <c r="CY62" i="9"/>
  <c r="DF62" i="9" s="1"/>
  <c r="CU62" i="9"/>
  <c r="CV62" i="9" s="1"/>
  <c r="CW62" i="9" s="1"/>
  <c r="CH149" i="9"/>
  <c r="DI149" i="9"/>
  <c r="DF144" i="9"/>
  <c r="CH11" i="9"/>
  <c r="DI11" i="9"/>
  <c r="CH20" i="9"/>
  <c r="DI20" i="9"/>
  <c r="CY139" i="9"/>
  <c r="CU139" i="9"/>
  <c r="CV139" i="9" s="1"/>
  <c r="CW139" i="9" s="1"/>
  <c r="CY98" i="9"/>
  <c r="CU98" i="9"/>
  <c r="CV98" i="9" s="1"/>
  <c r="CW98" i="9" s="1"/>
  <c r="CY11" i="9"/>
  <c r="CU11" i="9"/>
  <c r="CV11" i="9" s="1"/>
  <c r="CW11" i="9" s="1"/>
  <c r="EA7" i="9"/>
  <c r="EC7" i="9"/>
  <c r="EC393" i="9"/>
  <c r="EA393" i="9"/>
  <c r="EC361" i="9"/>
  <c r="EA361" i="9"/>
  <c r="EC345" i="9"/>
  <c r="EA345" i="9"/>
  <c r="EC329" i="9"/>
  <c r="EA329" i="9"/>
  <c r="EC297" i="9"/>
  <c r="EA297" i="9"/>
  <c r="EC281" i="9"/>
  <c r="EA281" i="9"/>
  <c r="EC265" i="9"/>
  <c r="EA265" i="9"/>
  <c r="EC249" i="9"/>
  <c r="EA249" i="9"/>
  <c r="EC233" i="9"/>
  <c r="EA233" i="9"/>
  <c r="EC217" i="9"/>
  <c r="EA217" i="9"/>
  <c r="EA201" i="9"/>
  <c r="EC169" i="9"/>
  <c r="EA169" i="9"/>
  <c r="EA153" i="9"/>
  <c r="EA137" i="9"/>
  <c r="EC105" i="9"/>
  <c r="EA105" i="9"/>
  <c r="EC73" i="9"/>
  <c r="EA73" i="9"/>
  <c r="EC57" i="9"/>
  <c r="EA57" i="9"/>
  <c r="EC41" i="9"/>
  <c r="EA41" i="9"/>
  <c r="EC14" i="9"/>
  <c r="EA14" i="9"/>
  <c r="EA390" i="9"/>
  <c r="EC390" i="9"/>
  <c r="EA374" i="9"/>
  <c r="EA358" i="9"/>
  <c r="EC358" i="9"/>
  <c r="EA310" i="9"/>
  <c r="EC310" i="9"/>
  <c r="EC294" i="9"/>
  <c r="EA278" i="9"/>
  <c r="EC278" i="9"/>
  <c r="EA262" i="9"/>
  <c r="EA230" i="9"/>
  <c r="EC230" i="9"/>
  <c r="EA182" i="9"/>
  <c r="EC182" i="9"/>
  <c r="EA166" i="9"/>
  <c r="EA150" i="9"/>
  <c r="EA134" i="9"/>
  <c r="EC134" i="9"/>
  <c r="EA102" i="9"/>
  <c r="EC102" i="9"/>
  <c r="EA70" i="9"/>
  <c r="EC70" i="9"/>
  <c r="EA38" i="9"/>
  <c r="EC38" i="9"/>
  <c r="CY30" i="9"/>
  <c r="DF30" i="9" s="1"/>
  <c r="CU30" i="9"/>
  <c r="CV30" i="9" s="1"/>
  <c r="CW30" i="9" s="1"/>
  <c r="CY110" i="9"/>
  <c r="DF110" i="9" s="1"/>
  <c r="CU110" i="9"/>
  <c r="CV110" i="9" s="1"/>
  <c r="CW110" i="9" s="1"/>
  <c r="CY51" i="9"/>
  <c r="CU51" i="9"/>
  <c r="CV51" i="9" s="1"/>
  <c r="CW51" i="9" s="1"/>
  <c r="CY126" i="9"/>
  <c r="CU126" i="9"/>
  <c r="CV126" i="9" s="1"/>
  <c r="CW126" i="9" s="1"/>
  <c r="CY53" i="9"/>
  <c r="DF53" i="9" s="1"/>
  <c r="CU53" i="9"/>
  <c r="CV53" i="9" s="1"/>
  <c r="CW53" i="9" s="1"/>
  <c r="DF41" i="9"/>
  <c r="DI194" i="9"/>
  <c r="CH194" i="9"/>
  <c r="CY97" i="9"/>
  <c r="DF97" i="9" s="1"/>
  <c r="CU97" i="9"/>
  <c r="CV97" i="9" s="1"/>
  <c r="CW97" i="9" s="1"/>
  <c r="CY117" i="9"/>
  <c r="CU117" i="9"/>
  <c r="CV117" i="9" s="1"/>
  <c r="CW117" i="9" s="1"/>
  <c r="CY14" i="9"/>
  <c r="DF14" i="9" s="1"/>
  <c r="CU14" i="9"/>
  <c r="CV14" i="9" s="1"/>
  <c r="CW14" i="9" s="1"/>
  <c r="DI69" i="9"/>
  <c r="CH69" i="9"/>
  <c r="CY193" i="9"/>
  <c r="CU193" i="9"/>
  <c r="CV193" i="9" s="1"/>
  <c r="CW193" i="9" s="1"/>
  <c r="DF120" i="9"/>
  <c r="DI95" i="9"/>
  <c r="CH95" i="9"/>
  <c r="CH90" i="9"/>
  <c r="DI90" i="9"/>
  <c r="CY132" i="9"/>
  <c r="CU132" i="9"/>
  <c r="CV132" i="9" s="1"/>
  <c r="CW132" i="9" s="1"/>
  <c r="CY86" i="9"/>
  <c r="DF86" i="9" s="1"/>
  <c r="CU86" i="9"/>
  <c r="CV86" i="9" s="1"/>
  <c r="CW86" i="9" s="1"/>
  <c r="CY165" i="9"/>
  <c r="DF165" i="9" s="1"/>
  <c r="CU165" i="9"/>
  <c r="CV165" i="9" s="1"/>
  <c r="CW165" i="9" s="1"/>
  <c r="AZ29" i="2"/>
  <c r="DF123" i="9"/>
  <c r="DF72" i="9"/>
  <c r="CH199" i="9"/>
  <c r="DI199" i="9"/>
  <c r="CH3" i="9"/>
  <c r="DI3" i="9"/>
  <c r="CY99" i="9"/>
  <c r="DF99" i="9" s="1"/>
  <c r="CU99" i="9"/>
  <c r="CV99" i="9" s="1"/>
  <c r="CW99" i="9" s="1"/>
  <c r="DF18" i="9"/>
  <c r="CY188" i="9"/>
  <c r="DF188" i="9" s="1"/>
  <c r="CU188" i="9"/>
  <c r="CV188" i="9" s="1"/>
  <c r="CW188" i="9" s="1"/>
  <c r="CY103" i="9"/>
  <c r="DF103" i="9" s="1"/>
  <c r="CU103" i="9"/>
  <c r="CV103" i="9" s="1"/>
  <c r="CW103" i="9" s="1"/>
  <c r="CY101" i="9"/>
  <c r="CU101" i="9"/>
  <c r="CV101" i="9" s="1"/>
  <c r="CW101" i="9" s="1"/>
  <c r="CY160" i="9"/>
  <c r="DF160" i="9" s="1"/>
  <c r="CU160" i="9"/>
  <c r="CV160" i="9" s="1"/>
  <c r="CW160" i="9" s="1"/>
  <c r="CY183" i="9"/>
  <c r="DF183" i="9" s="1"/>
  <c r="CU183" i="9"/>
  <c r="CV183" i="9" s="1"/>
  <c r="CW183" i="9" s="1"/>
  <c r="CY47" i="9"/>
  <c r="DF47" i="9" s="1"/>
  <c r="CU47" i="9"/>
  <c r="CV47" i="9" s="1"/>
  <c r="CW47" i="9" s="1"/>
  <c r="DI12" i="9"/>
  <c r="CH12" i="9"/>
  <c r="CY173" i="9"/>
  <c r="CU173" i="9"/>
  <c r="CV173" i="9" s="1"/>
  <c r="CW173" i="9" s="1"/>
  <c r="CY76" i="9"/>
  <c r="CU76" i="9"/>
  <c r="CV76" i="9" s="1"/>
  <c r="CW76" i="9" s="1"/>
  <c r="DF8" i="9"/>
  <c r="CH150" i="9"/>
  <c r="DI150" i="9"/>
  <c r="CY150" i="9"/>
  <c r="DF150" i="9" s="1"/>
  <c r="CU150" i="9"/>
  <c r="CV150" i="9" s="1"/>
  <c r="CW150" i="9" s="1"/>
  <c r="CY146" i="9"/>
  <c r="DF146" i="9" s="1"/>
  <c r="CU146" i="9"/>
  <c r="CV146" i="9" s="1"/>
  <c r="CW146" i="9" s="1"/>
  <c r="CH46" i="9"/>
  <c r="DI46" i="9"/>
  <c r="DF184" i="9"/>
  <c r="CY196" i="9"/>
  <c r="CU196" i="9"/>
  <c r="CV196" i="9" s="1"/>
  <c r="CW196" i="9" s="1"/>
  <c r="CH183" i="9"/>
  <c r="DI183" i="9"/>
  <c r="CY77" i="9"/>
  <c r="CU77" i="9"/>
  <c r="CV77" i="9" s="1"/>
  <c r="CW77" i="9" s="1"/>
  <c r="CY199" i="9"/>
  <c r="DF199" i="9" s="1"/>
  <c r="CU199" i="9"/>
  <c r="CV199" i="9" s="1"/>
  <c r="CW199" i="9" s="1"/>
  <c r="CY189" i="9"/>
  <c r="CU189" i="9"/>
  <c r="CV189" i="9" s="1"/>
  <c r="CW189" i="9" s="1"/>
  <c r="CY161" i="9"/>
  <c r="DF161" i="9" s="1"/>
  <c r="CU161" i="9"/>
  <c r="CV161" i="9" s="1"/>
  <c r="CW161" i="9" s="1"/>
  <c r="CY100" i="9"/>
  <c r="DF100" i="9" s="1"/>
  <c r="CU100" i="9"/>
  <c r="CV100" i="9" s="1"/>
  <c r="CW100" i="9" s="1"/>
  <c r="CH51" i="9"/>
  <c r="DI51" i="9"/>
  <c r="DF159" i="9"/>
  <c r="CH68" i="9"/>
  <c r="DI68" i="9"/>
  <c r="DI132" i="9"/>
  <c r="CH132" i="9"/>
  <c r="DI136" i="9"/>
  <c r="CH136" i="9"/>
  <c r="CY105" i="9"/>
  <c r="CU105" i="9"/>
  <c r="CV105" i="9" s="1"/>
  <c r="CW105" i="9" s="1"/>
  <c r="EC391" i="9"/>
  <c r="EA391" i="9"/>
  <c r="EC359" i="9"/>
  <c r="EA359" i="9"/>
  <c r="EA343" i="9"/>
  <c r="EC327" i="9"/>
  <c r="EA327" i="9"/>
  <c r="EC311" i="9"/>
  <c r="EC279" i="9"/>
  <c r="EA279" i="9"/>
  <c r="EC263" i="9"/>
  <c r="EA263" i="9"/>
  <c r="EC231" i="9"/>
  <c r="EA231" i="9"/>
  <c r="EA199" i="9"/>
  <c r="EC183" i="9"/>
  <c r="EA183" i="9"/>
  <c r="EC167" i="9"/>
  <c r="EC135" i="9"/>
  <c r="EA135" i="9"/>
  <c r="EC119" i="9"/>
  <c r="EA119" i="9"/>
  <c r="EA103" i="9"/>
  <c r="EA87" i="9"/>
  <c r="EC87" i="9"/>
  <c r="EA71" i="9"/>
  <c r="EC71" i="9"/>
  <c r="EA39" i="9"/>
  <c r="EC39" i="9"/>
  <c r="EA23" i="9"/>
  <c r="EC23" i="9"/>
  <c r="EA10" i="9"/>
  <c r="EC10" i="9"/>
  <c r="EA356" i="9"/>
  <c r="EC356" i="9"/>
  <c r="EA340" i="9"/>
  <c r="EC308" i="9"/>
  <c r="EA276" i="9"/>
  <c r="EC276" i="9"/>
  <c r="EA228" i="9"/>
  <c r="EC228" i="9"/>
  <c r="EC212" i="9"/>
  <c r="EA196" i="9"/>
  <c r="EC196" i="9"/>
  <c r="EA180" i="9"/>
  <c r="EA164" i="9"/>
  <c r="EC164" i="9"/>
  <c r="EC148" i="9"/>
  <c r="EA132" i="9"/>
  <c r="EC132" i="9"/>
  <c r="EA116" i="9"/>
  <c r="EA68" i="9"/>
  <c r="EC68" i="9"/>
  <c r="EC52" i="9"/>
  <c r="EA36" i="9"/>
  <c r="EC36" i="9"/>
  <c r="EA20" i="9"/>
  <c r="EC20" i="9"/>
  <c r="EC56" i="9" l="1"/>
  <c r="EC200" i="9"/>
  <c r="EC206" i="9"/>
  <c r="EC42" i="9"/>
  <c r="EC172" i="9"/>
  <c r="EA159" i="9"/>
  <c r="EC160" i="9"/>
  <c r="EC55" i="9"/>
  <c r="EC157" i="9"/>
  <c r="EA331" i="9"/>
  <c r="EA59" i="9"/>
  <c r="EC155" i="9"/>
  <c r="EA77" i="9"/>
  <c r="EC28" i="9"/>
  <c r="EC188" i="9"/>
  <c r="EC332" i="9"/>
  <c r="EA111" i="9"/>
  <c r="EA175" i="9"/>
  <c r="EA319" i="9"/>
  <c r="EA399" i="9"/>
  <c r="EA158" i="9"/>
  <c r="EA113" i="9"/>
  <c r="EC112" i="9"/>
  <c r="EC176" i="9"/>
  <c r="EC115" i="9"/>
  <c r="EC243" i="9"/>
  <c r="EC371" i="9"/>
  <c r="EA50" i="9"/>
  <c r="EA69" i="9"/>
  <c r="EC324" i="9"/>
  <c r="EA151" i="9"/>
  <c r="EA215" i="9"/>
  <c r="EG215" i="9" s="1"/>
  <c r="EA295" i="9"/>
  <c r="EC246" i="9"/>
  <c r="EC24" i="9"/>
  <c r="EC232" i="9"/>
  <c r="EC328" i="9"/>
  <c r="EC75" i="9"/>
  <c r="EA186" i="9"/>
  <c r="EA266" i="9"/>
  <c r="ED266" i="9" s="1"/>
  <c r="EC94" i="9"/>
  <c r="EA337" i="9"/>
  <c r="EC4" i="9"/>
  <c r="EC48" i="9"/>
  <c r="EC288" i="9"/>
  <c r="EA146" i="9"/>
  <c r="EC290" i="9"/>
  <c r="EC292" i="9"/>
  <c r="EA15" i="9"/>
  <c r="EA25" i="9"/>
  <c r="EA185" i="9"/>
  <c r="EA313" i="9"/>
  <c r="EA377" i="9"/>
  <c r="EA346" i="9"/>
  <c r="EA29" i="9"/>
  <c r="EC44" i="9"/>
  <c r="EC140" i="9"/>
  <c r="EC204" i="9"/>
  <c r="EC348" i="9"/>
  <c r="EA191" i="9"/>
  <c r="EA271" i="9"/>
  <c r="EA65" i="9"/>
  <c r="EC128" i="9"/>
  <c r="EC192" i="9"/>
  <c r="EC400" i="9"/>
  <c r="EA306" i="9"/>
  <c r="EA85" i="9"/>
  <c r="EA165" i="9"/>
  <c r="EA293" i="9"/>
  <c r="EA357" i="9"/>
  <c r="EA3" i="9"/>
  <c r="EA100" i="9"/>
  <c r="EE100" i="9" s="1"/>
  <c r="EA162" i="9"/>
  <c r="EA226" i="9"/>
  <c r="EC272" i="9"/>
  <c r="EC336" i="9"/>
  <c r="EC34" i="9"/>
  <c r="EC372" i="9"/>
  <c r="EA247" i="9"/>
  <c r="EA375" i="9"/>
  <c r="EA326" i="9"/>
  <c r="EA280" i="9"/>
  <c r="EA109" i="9"/>
  <c r="EC108" i="9"/>
  <c r="EA223" i="9"/>
  <c r="EF223" i="9" s="1"/>
  <c r="EA351" i="9"/>
  <c r="EA224" i="9"/>
  <c r="EC242" i="9"/>
  <c r="EC54" i="9"/>
  <c r="EC198" i="9"/>
  <c r="EA89" i="9"/>
  <c r="EC107" i="9"/>
  <c r="EC244" i="9"/>
  <c r="EA106" i="9"/>
  <c r="EC47" i="9"/>
  <c r="EA145" i="9"/>
  <c r="EB145" i="9" s="1"/>
  <c r="EC22" i="9"/>
  <c r="EC86" i="9"/>
  <c r="EC6" i="9"/>
  <c r="EA218" i="9"/>
  <c r="EC352" i="9"/>
  <c r="E9" i="8"/>
  <c r="Z18" i="5" s="1"/>
  <c r="Q25" i="5"/>
  <c r="EA122" i="9"/>
  <c r="EA125" i="9"/>
  <c r="EA258" i="9"/>
  <c r="EA386" i="9"/>
  <c r="EA117" i="9"/>
  <c r="DV38" i="9"/>
  <c r="AL62" i="5"/>
  <c r="DV51" i="9"/>
  <c r="AL75" i="5"/>
  <c r="DV67" i="9"/>
  <c r="AL91" i="5"/>
  <c r="DV48" i="9"/>
  <c r="AL72" i="5"/>
  <c r="DV77" i="9"/>
  <c r="AL101" i="5"/>
  <c r="DV21" i="9"/>
  <c r="AL45" i="5"/>
  <c r="DV88" i="9"/>
  <c r="AL112" i="5"/>
  <c r="DV26" i="9"/>
  <c r="AL50" i="5"/>
  <c r="DV7" i="9"/>
  <c r="AL31" i="5"/>
  <c r="DV68" i="9"/>
  <c r="AL92" i="5"/>
  <c r="EC260" i="9"/>
  <c r="EC118" i="9"/>
  <c r="EA74" i="9"/>
  <c r="EC126" i="9"/>
  <c r="EA274" i="9"/>
  <c r="EA17" i="9"/>
  <c r="DV72" i="9"/>
  <c r="AL96" i="5"/>
  <c r="DV29" i="9"/>
  <c r="AL53" i="5"/>
  <c r="DV75" i="9"/>
  <c r="AL99" i="5"/>
  <c r="DV81" i="9"/>
  <c r="AL105" i="5"/>
  <c r="DV87" i="9"/>
  <c r="AL111" i="5"/>
  <c r="DV56" i="9"/>
  <c r="AL80" i="5"/>
  <c r="DV58" i="9"/>
  <c r="AL82" i="5"/>
  <c r="EC388" i="9"/>
  <c r="EC168" i="9"/>
  <c r="EC296" i="9"/>
  <c r="EC84" i="9"/>
  <c r="EC8" i="9"/>
  <c r="EA121" i="9"/>
  <c r="EC124" i="9"/>
  <c r="EC252" i="9"/>
  <c r="EC380" i="9"/>
  <c r="DV20" i="9"/>
  <c r="AL44" i="5"/>
  <c r="DV41" i="9"/>
  <c r="AL65" i="5"/>
  <c r="DV19" i="9"/>
  <c r="AL43" i="5"/>
  <c r="DV90" i="9"/>
  <c r="AL114" i="5"/>
  <c r="DV73" i="9"/>
  <c r="AL97" i="5"/>
  <c r="DV8" i="9"/>
  <c r="AL32" i="5"/>
  <c r="DV40" i="9"/>
  <c r="AL64" i="5"/>
  <c r="DV65" i="9"/>
  <c r="AL89" i="5"/>
  <c r="DV36" i="9"/>
  <c r="AL60" i="5"/>
  <c r="DV12" i="9"/>
  <c r="AL36" i="5"/>
  <c r="DV14" i="9"/>
  <c r="AL38" i="5"/>
  <c r="DV6" i="9"/>
  <c r="AL30" i="5"/>
  <c r="EC5" i="9"/>
  <c r="DV74" i="9"/>
  <c r="AL98" i="5"/>
  <c r="DV60" i="9"/>
  <c r="AL84" i="5"/>
  <c r="DV93" i="9"/>
  <c r="AL117" i="5"/>
  <c r="EC214" i="9"/>
  <c r="EC342" i="9"/>
  <c r="DV11" i="9"/>
  <c r="AL35" i="5"/>
  <c r="DV50" i="9"/>
  <c r="AL74" i="5"/>
  <c r="DV46" i="9"/>
  <c r="AL70" i="5"/>
  <c r="DV69" i="9"/>
  <c r="AL93" i="5"/>
  <c r="DV49" i="9"/>
  <c r="AL73" i="5"/>
  <c r="DV64" i="9"/>
  <c r="AL88" i="5"/>
  <c r="DV66" i="9"/>
  <c r="AL90" i="5"/>
  <c r="DV22" i="9"/>
  <c r="AL46" i="5"/>
  <c r="DV32" i="9"/>
  <c r="AL56" i="5"/>
  <c r="DV95" i="9"/>
  <c r="AL119" i="5"/>
  <c r="DV10" i="9"/>
  <c r="AL34" i="5"/>
  <c r="EA66" i="9"/>
  <c r="EG66" i="9" s="1"/>
  <c r="EG57" i="9"/>
  <c r="EB57" i="9"/>
  <c r="EF57" i="9"/>
  <c r="ED57" i="9"/>
  <c r="EH57" i="9"/>
  <c r="EE57" i="9"/>
  <c r="ED330" i="9"/>
  <c r="EF330" i="9"/>
  <c r="EG330" i="9"/>
  <c r="EE330" i="9"/>
  <c r="EH330" i="9"/>
  <c r="EI330" i="9" s="1"/>
  <c r="EB330" i="9"/>
  <c r="EG333" i="9"/>
  <c r="EE333" i="9"/>
  <c r="EF333" i="9"/>
  <c r="ED333" i="9"/>
  <c r="EB333" i="9"/>
  <c r="EH333" i="9"/>
  <c r="EI333" i="9" s="1"/>
  <c r="DG111" i="9"/>
  <c r="DH111" i="9" s="1"/>
  <c r="DJ111" i="9" s="1"/>
  <c r="DK111" i="9" s="1"/>
  <c r="DB111" i="9"/>
  <c r="EE76" i="9"/>
  <c r="EF76" i="9"/>
  <c r="EG76" i="9"/>
  <c r="ED76" i="9"/>
  <c r="EB76" i="9"/>
  <c r="EH76" i="9"/>
  <c r="EE140" i="9"/>
  <c r="ED140" i="9"/>
  <c r="EF140" i="9"/>
  <c r="EG140" i="9"/>
  <c r="EB140" i="9"/>
  <c r="EH140" i="9"/>
  <c r="EI140" i="9" s="1"/>
  <c r="EE204" i="9"/>
  <c r="ED204" i="9"/>
  <c r="EF204" i="9"/>
  <c r="EG204" i="9"/>
  <c r="EB204" i="9"/>
  <c r="EH204" i="9"/>
  <c r="EI204" i="9" s="1"/>
  <c r="EE268" i="9"/>
  <c r="ED268" i="9"/>
  <c r="EF268" i="9"/>
  <c r="EG268" i="9"/>
  <c r="EB268" i="9"/>
  <c r="EH268" i="9"/>
  <c r="EI268" i="9" s="1"/>
  <c r="EE332" i="9"/>
  <c r="ED332" i="9"/>
  <c r="EF332" i="9"/>
  <c r="EG332" i="9"/>
  <c r="EB332" i="9"/>
  <c r="EH332" i="9"/>
  <c r="EI332" i="9" s="1"/>
  <c r="EE396" i="9"/>
  <c r="ED396" i="9"/>
  <c r="EF396" i="9"/>
  <c r="EG396" i="9"/>
  <c r="EB396" i="9"/>
  <c r="EH396" i="9"/>
  <c r="EI396" i="9" s="1"/>
  <c r="EG79" i="9"/>
  <c r="EE79" i="9"/>
  <c r="EB79" i="9"/>
  <c r="ED79" i="9"/>
  <c r="EF79" i="9"/>
  <c r="EH79" i="9"/>
  <c r="DG50" i="9"/>
  <c r="DH50" i="9" s="1"/>
  <c r="DJ50" i="9" s="1"/>
  <c r="DK50" i="9" s="1"/>
  <c r="AF74" i="5" s="1"/>
  <c r="DB50" i="9"/>
  <c r="AG74" i="5" s="1"/>
  <c r="DG195" i="9"/>
  <c r="DH195" i="9" s="1"/>
  <c r="DJ195" i="9" s="1"/>
  <c r="DK195" i="9" s="1"/>
  <c r="DB195" i="9"/>
  <c r="EG81" i="9"/>
  <c r="EB81" i="9"/>
  <c r="EF81" i="9"/>
  <c r="EH81" i="9"/>
  <c r="EE81" i="9"/>
  <c r="ED81" i="9"/>
  <c r="ED145" i="9"/>
  <c r="EG209" i="9"/>
  <c r="EE209" i="9"/>
  <c r="ED209" i="9"/>
  <c r="EB209" i="9"/>
  <c r="EF209" i="9"/>
  <c r="EH209" i="9"/>
  <c r="EI209" i="9" s="1"/>
  <c r="EG273" i="9"/>
  <c r="EE273" i="9"/>
  <c r="ED273" i="9"/>
  <c r="EB273" i="9"/>
  <c r="EF273" i="9"/>
  <c r="EH273" i="9"/>
  <c r="EI273" i="9" s="1"/>
  <c r="EG337" i="9"/>
  <c r="EE337" i="9"/>
  <c r="ED337" i="9"/>
  <c r="EB337" i="9"/>
  <c r="EF337" i="9"/>
  <c r="EH337" i="9"/>
  <c r="EI337" i="9" s="1"/>
  <c r="DG178" i="9"/>
  <c r="DH178" i="9" s="1"/>
  <c r="DJ178" i="9" s="1"/>
  <c r="DK178" i="9" s="1"/>
  <c r="DB178" i="9"/>
  <c r="DG8" i="9"/>
  <c r="DH8" i="9" s="1"/>
  <c r="DJ8" i="9" s="1"/>
  <c r="DK8" i="9" s="1"/>
  <c r="AF32" i="5" s="1"/>
  <c r="DB8" i="9"/>
  <c r="AG32" i="5" s="1"/>
  <c r="DG9" i="9"/>
  <c r="DH9" i="9" s="1"/>
  <c r="DJ9" i="9" s="1"/>
  <c r="DK9" i="9" s="1"/>
  <c r="AF33" i="5" s="1"/>
  <c r="DB9" i="9"/>
  <c r="AG33" i="5" s="1"/>
  <c r="DG115" i="9"/>
  <c r="DH115" i="9" s="1"/>
  <c r="DJ115" i="9" s="1"/>
  <c r="DK115" i="9" s="1"/>
  <c r="DB115" i="9"/>
  <c r="EB16" i="9"/>
  <c r="ED16" i="9"/>
  <c r="EF16" i="9"/>
  <c r="EG16" i="9"/>
  <c r="EE16" i="9"/>
  <c r="EH16" i="9"/>
  <c r="DG21" i="9"/>
  <c r="DH21" i="9" s="1"/>
  <c r="DJ21" i="9" s="1"/>
  <c r="DK21" i="9" s="1"/>
  <c r="AF45" i="5" s="1"/>
  <c r="DB21" i="9"/>
  <c r="AG45" i="5" s="1"/>
  <c r="DG125" i="9"/>
  <c r="DH125" i="9" s="1"/>
  <c r="DJ125" i="9" s="1"/>
  <c r="DK125" i="9" s="1"/>
  <c r="DB125" i="9"/>
  <c r="DG35" i="9"/>
  <c r="DH35" i="9" s="1"/>
  <c r="DJ35" i="9" s="1"/>
  <c r="DK35" i="9" s="1"/>
  <c r="AF59" i="5" s="1"/>
  <c r="DB35" i="9"/>
  <c r="AG59" i="5" s="1"/>
  <c r="DG93" i="9"/>
  <c r="DH93" i="9" s="1"/>
  <c r="DJ93" i="9" s="1"/>
  <c r="DK93" i="9" s="1"/>
  <c r="AF117" i="5" s="1"/>
  <c r="DB93" i="9"/>
  <c r="AG117" i="5" s="1"/>
  <c r="AL27" i="2"/>
  <c r="J32" i="1" s="1"/>
  <c r="AG28" i="2"/>
  <c r="AJ27" i="2"/>
  <c r="AK27" i="2"/>
  <c r="AI27" i="2"/>
  <c r="AH27" i="2"/>
  <c r="EG21" i="9"/>
  <c r="EB21" i="9"/>
  <c r="EH21" i="9"/>
  <c r="EE21" i="9"/>
  <c r="EF21" i="9"/>
  <c r="ED21" i="9"/>
  <c r="EF9" i="9"/>
  <c r="EB9" i="9"/>
  <c r="EE9" i="9"/>
  <c r="EG9" i="9"/>
  <c r="ED9" i="9"/>
  <c r="EH9" i="9"/>
  <c r="DG136" i="9"/>
  <c r="DH136" i="9" s="1"/>
  <c r="DJ136" i="9" s="1"/>
  <c r="DK136" i="9" s="1"/>
  <c r="DB136" i="9"/>
  <c r="DG167" i="9"/>
  <c r="DH167" i="9" s="1"/>
  <c r="DJ167" i="9" s="1"/>
  <c r="DK167" i="9" s="1"/>
  <c r="DB167" i="9"/>
  <c r="EF24" i="9"/>
  <c r="EG24" i="9"/>
  <c r="ED24" i="9"/>
  <c r="EH24" i="9"/>
  <c r="EE24" i="9"/>
  <c r="EB24" i="9"/>
  <c r="EF280" i="9"/>
  <c r="EG280" i="9"/>
  <c r="EE280" i="9"/>
  <c r="ED280" i="9"/>
  <c r="EH280" i="9"/>
  <c r="EI280" i="9" s="1"/>
  <c r="EB280" i="9"/>
  <c r="EG203" i="9"/>
  <c r="EE203" i="9"/>
  <c r="EB203" i="9"/>
  <c r="ED203" i="9"/>
  <c r="EF203" i="9"/>
  <c r="EH203" i="9"/>
  <c r="EI203" i="9" s="1"/>
  <c r="ED138" i="9"/>
  <c r="EF138" i="9"/>
  <c r="EG138" i="9"/>
  <c r="EE138" i="9"/>
  <c r="EH138" i="9"/>
  <c r="EI138" i="9" s="1"/>
  <c r="EB138" i="9"/>
  <c r="EG141" i="9"/>
  <c r="EE141" i="9"/>
  <c r="EF141" i="9"/>
  <c r="ED141" i="9"/>
  <c r="EB141" i="9"/>
  <c r="EH141" i="9"/>
  <c r="EI141" i="9" s="1"/>
  <c r="EG397" i="9"/>
  <c r="EE397" i="9"/>
  <c r="EF397" i="9"/>
  <c r="ED397" i="9"/>
  <c r="EB397" i="9"/>
  <c r="EH397" i="9"/>
  <c r="EI397" i="9" s="1"/>
  <c r="EE292" i="9"/>
  <c r="ED292" i="9"/>
  <c r="EF292" i="9"/>
  <c r="EG292" i="9"/>
  <c r="EB292" i="9"/>
  <c r="EH292" i="9"/>
  <c r="EI292" i="9" s="1"/>
  <c r="EG23" i="9"/>
  <c r="EE23" i="9"/>
  <c r="EB23" i="9"/>
  <c r="ED23" i="9"/>
  <c r="EF23" i="9"/>
  <c r="EH23" i="9"/>
  <c r="DG189" i="9"/>
  <c r="DH189" i="9" s="1"/>
  <c r="DJ189" i="9" s="1"/>
  <c r="DK189" i="9" s="1"/>
  <c r="DB189" i="9"/>
  <c r="DG193" i="9"/>
  <c r="DH193" i="9" s="1"/>
  <c r="DJ193" i="9" s="1"/>
  <c r="DK193" i="9" s="1"/>
  <c r="DB193" i="9"/>
  <c r="EB8" i="9"/>
  <c r="EE8" i="9"/>
  <c r="EG8" i="9"/>
  <c r="ED8" i="9"/>
  <c r="EF8" i="9"/>
  <c r="EH8" i="9"/>
  <c r="EB262" i="9"/>
  <c r="EF262" i="9"/>
  <c r="EE262" i="9"/>
  <c r="EG262" i="9"/>
  <c r="ED262" i="9"/>
  <c r="EH262" i="9"/>
  <c r="EI262" i="9" s="1"/>
  <c r="EG19" i="9"/>
  <c r="EB19" i="9"/>
  <c r="ED19" i="9"/>
  <c r="EE19" i="9"/>
  <c r="EF19" i="9"/>
  <c r="EH19" i="9"/>
  <c r="DG157" i="9"/>
  <c r="DH157" i="9" s="1"/>
  <c r="DJ157" i="9" s="1"/>
  <c r="DK157" i="9" s="1"/>
  <c r="DB157" i="9"/>
  <c r="DG185" i="9"/>
  <c r="DH185" i="9" s="1"/>
  <c r="DJ185" i="9" s="1"/>
  <c r="DK185" i="9" s="1"/>
  <c r="DB185" i="9"/>
  <c r="DG33" i="9"/>
  <c r="DH33" i="9" s="1"/>
  <c r="DJ33" i="9" s="1"/>
  <c r="DK33" i="9" s="1"/>
  <c r="AF57" i="5" s="1"/>
  <c r="DB33" i="9"/>
  <c r="AG57" i="5" s="1"/>
  <c r="DG31" i="9"/>
  <c r="DH31" i="9" s="1"/>
  <c r="DJ31" i="9" s="1"/>
  <c r="DK31" i="9" s="1"/>
  <c r="AF55" i="5" s="1"/>
  <c r="DB31" i="9"/>
  <c r="AG55" i="5" s="1"/>
  <c r="DG39" i="9"/>
  <c r="DH39" i="9" s="1"/>
  <c r="DJ39" i="9" s="1"/>
  <c r="DK39" i="9" s="1"/>
  <c r="AF63" i="5" s="1"/>
  <c r="DB39" i="9"/>
  <c r="AG63" i="5" s="1"/>
  <c r="DG37" i="9"/>
  <c r="DH37" i="9" s="1"/>
  <c r="DJ37" i="9" s="1"/>
  <c r="DK37" i="9" s="1"/>
  <c r="AF61" i="5" s="1"/>
  <c r="DB37" i="9"/>
  <c r="AG61" i="5" s="1"/>
  <c r="DG48" i="9"/>
  <c r="DH48" i="9" s="1"/>
  <c r="DJ48" i="9" s="1"/>
  <c r="DK48" i="9" s="1"/>
  <c r="AF72" i="5" s="1"/>
  <c r="DB48" i="9"/>
  <c r="AG72" i="5" s="1"/>
  <c r="EG159" i="9"/>
  <c r="EE159" i="9"/>
  <c r="EB159" i="9"/>
  <c r="ED159" i="9"/>
  <c r="EF159" i="9"/>
  <c r="EH159" i="9"/>
  <c r="EI159" i="9" s="1"/>
  <c r="ED223" i="9"/>
  <c r="EG287" i="9"/>
  <c r="EE287" i="9"/>
  <c r="EB287" i="9"/>
  <c r="ED287" i="9"/>
  <c r="EF287" i="9"/>
  <c r="EH287" i="9"/>
  <c r="EI287" i="9" s="1"/>
  <c r="EG351" i="9"/>
  <c r="EE351" i="9"/>
  <c r="EB351" i="9"/>
  <c r="ED351" i="9"/>
  <c r="EF351" i="9"/>
  <c r="EH351" i="9"/>
  <c r="EI351" i="9" s="1"/>
  <c r="DG147" i="9"/>
  <c r="DH147" i="9" s="1"/>
  <c r="DJ147" i="9" s="1"/>
  <c r="DK147" i="9" s="1"/>
  <c r="DB147" i="9"/>
  <c r="DG174" i="9"/>
  <c r="DH174" i="9" s="1"/>
  <c r="DJ174" i="9" s="1"/>
  <c r="DK174" i="9" s="1"/>
  <c r="DB174" i="9"/>
  <c r="DG114" i="9"/>
  <c r="DH114" i="9" s="1"/>
  <c r="DJ114" i="9" s="1"/>
  <c r="DK114" i="9" s="1"/>
  <c r="DB114" i="9"/>
  <c r="DF111" i="9"/>
  <c r="DF48" i="9"/>
  <c r="EB78" i="9"/>
  <c r="EF78" i="9"/>
  <c r="EG78" i="9"/>
  <c r="ED78" i="9"/>
  <c r="EE78" i="9"/>
  <c r="EH78" i="9"/>
  <c r="EB142" i="9"/>
  <c r="EF142" i="9"/>
  <c r="EE142" i="9"/>
  <c r="EG142" i="9"/>
  <c r="ED142" i="9"/>
  <c r="EH142" i="9"/>
  <c r="EI142" i="9" s="1"/>
  <c r="EB206" i="9"/>
  <c r="EF206" i="9"/>
  <c r="EE206" i="9"/>
  <c r="EG206" i="9"/>
  <c r="ED206" i="9"/>
  <c r="EH206" i="9"/>
  <c r="EI206" i="9" s="1"/>
  <c r="EB270" i="9"/>
  <c r="EF270" i="9"/>
  <c r="EE270" i="9"/>
  <c r="EG270" i="9"/>
  <c r="ED270" i="9"/>
  <c r="EH270" i="9"/>
  <c r="EI270" i="9" s="1"/>
  <c r="EB334" i="9"/>
  <c r="EF334" i="9"/>
  <c r="EE334" i="9"/>
  <c r="EG334" i="9"/>
  <c r="ED334" i="9"/>
  <c r="EH334" i="9"/>
  <c r="EI334" i="9" s="1"/>
  <c r="EB398" i="9"/>
  <c r="EF398" i="9"/>
  <c r="EE398" i="9"/>
  <c r="EG398" i="9"/>
  <c r="ED398" i="9"/>
  <c r="EH398" i="9"/>
  <c r="EI398" i="9" s="1"/>
  <c r="DG71" i="9"/>
  <c r="DH71" i="9" s="1"/>
  <c r="DJ71" i="9" s="1"/>
  <c r="DK71" i="9" s="1"/>
  <c r="AF95" i="5" s="1"/>
  <c r="DB71" i="9"/>
  <c r="AG95" i="5" s="1"/>
  <c r="DF157" i="9"/>
  <c r="DF195" i="9"/>
  <c r="DG72" i="9"/>
  <c r="DH72" i="9" s="1"/>
  <c r="DJ72" i="9" s="1"/>
  <c r="DK72" i="9" s="1"/>
  <c r="AF96" i="5" s="1"/>
  <c r="DB72" i="9"/>
  <c r="AG96" i="5" s="1"/>
  <c r="DG20" i="9"/>
  <c r="DH20" i="9" s="1"/>
  <c r="DJ20" i="9" s="1"/>
  <c r="DK20" i="9" s="1"/>
  <c r="AF44" i="5" s="1"/>
  <c r="DB20" i="9"/>
  <c r="AG44" i="5" s="1"/>
  <c r="EF32" i="9"/>
  <c r="EG32" i="9"/>
  <c r="EE32" i="9"/>
  <c r="ED32" i="9"/>
  <c r="EH32" i="9"/>
  <c r="EB32" i="9"/>
  <c r="EF96" i="9"/>
  <c r="EG96" i="9"/>
  <c r="EE96" i="9"/>
  <c r="ED96" i="9"/>
  <c r="EH96" i="9"/>
  <c r="EB96" i="9"/>
  <c r="EF160" i="9"/>
  <c r="EG160" i="9"/>
  <c r="EE160" i="9"/>
  <c r="ED160" i="9"/>
  <c r="EH160" i="9"/>
  <c r="EI160" i="9" s="1"/>
  <c r="EB160" i="9"/>
  <c r="EF224" i="9"/>
  <c r="EG224" i="9"/>
  <c r="EE224" i="9"/>
  <c r="ED224" i="9"/>
  <c r="EH224" i="9"/>
  <c r="EI224" i="9" s="1"/>
  <c r="EB224" i="9"/>
  <c r="EF288" i="9"/>
  <c r="EG288" i="9"/>
  <c r="EE288" i="9"/>
  <c r="ED288" i="9"/>
  <c r="EH288" i="9"/>
  <c r="EI288" i="9" s="1"/>
  <c r="EB288" i="9"/>
  <c r="EF352" i="9"/>
  <c r="EG352" i="9"/>
  <c r="EE352" i="9"/>
  <c r="ED352" i="9"/>
  <c r="EH352" i="9"/>
  <c r="EI352" i="9" s="1"/>
  <c r="EB352" i="9"/>
  <c r="EG83" i="9"/>
  <c r="EE83" i="9"/>
  <c r="EB83" i="9"/>
  <c r="ED83" i="9"/>
  <c r="EF83" i="9"/>
  <c r="EH83" i="9"/>
  <c r="EG147" i="9"/>
  <c r="EE147" i="9"/>
  <c r="EB147" i="9"/>
  <c r="ED147" i="9"/>
  <c r="EF147" i="9"/>
  <c r="EH147" i="9"/>
  <c r="EI147" i="9" s="1"/>
  <c r="EG211" i="9"/>
  <c r="EE211" i="9"/>
  <c r="EB211" i="9"/>
  <c r="ED211" i="9"/>
  <c r="EF211" i="9"/>
  <c r="EH211" i="9"/>
  <c r="EI211" i="9" s="1"/>
  <c r="EG275" i="9"/>
  <c r="EE275" i="9"/>
  <c r="EB275" i="9"/>
  <c r="ED275" i="9"/>
  <c r="EF275" i="9"/>
  <c r="EH275" i="9"/>
  <c r="EI275" i="9" s="1"/>
  <c r="EG339" i="9"/>
  <c r="EE339" i="9"/>
  <c r="EB339" i="9"/>
  <c r="ED339" i="9"/>
  <c r="EF339" i="9"/>
  <c r="EH339" i="9"/>
  <c r="EI339" i="9" s="1"/>
  <c r="EH13" i="9"/>
  <c r="EB13" i="9"/>
  <c r="EE13" i="9"/>
  <c r="ED13" i="9"/>
  <c r="EF13" i="9"/>
  <c r="EG13" i="9"/>
  <c r="DG23" i="9"/>
  <c r="DH23" i="9" s="1"/>
  <c r="DJ23" i="9" s="1"/>
  <c r="DK23" i="9" s="1"/>
  <c r="AF47" i="5" s="1"/>
  <c r="DB23" i="9"/>
  <c r="AG47" i="5" s="1"/>
  <c r="DG84" i="9"/>
  <c r="DH84" i="9" s="1"/>
  <c r="DJ84" i="9" s="1"/>
  <c r="DK84" i="9" s="1"/>
  <c r="AF108" i="5" s="1"/>
  <c r="DB84" i="9"/>
  <c r="AG108" i="5" s="1"/>
  <c r="DF178" i="9"/>
  <c r="DG143" i="9"/>
  <c r="DH143" i="9" s="1"/>
  <c r="DJ143" i="9" s="1"/>
  <c r="DK143" i="9" s="1"/>
  <c r="DB143" i="9"/>
  <c r="DF37" i="9"/>
  <c r="DG56" i="9"/>
  <c r="DH56" i="9" s="1"/>
  <c r="DJ56" i="9" s="1"/>
  <c r="DK56" i="9" s="1"/>
  <c r="AF80" i="5" s="1"/>
  <c r="DB56" i="9"/>
  <c r="AG80" i="5" s="1"/>
  <c r="ED50" i="9"/>
  <c r="EF50" i="9"/>
  <c r="EG50" i="9"/>
  <c r="EE50" i="9"/>
  <c r="EB50" i="9"/>
  <c r="EH50" i="9"/>
  <c r="ED114" i="9"/>
  <c r="EF114" i="9"/>
  <c r="EG114" i="9"/>
  <c r="EE114" i="9"/>
  <c r="EB114" i="9"/>
  <c r="EH114" i="9"/>
  <c r="EI114" i="9" s="1"/>
  <c r="ED178" i="9"/>
  <c r="EF178" i="9"/>
  <c r="EG178" i="9"/>
  <c r="EE178" i="9"/>
  <c r="EB178" i="9"/>
  <c r="EH178" i="9"/>
  <c r="EI178" i="9" s="1"/>
  <c r="ED242" i="9"/>
  <c r="EF242" i="9"/>
  <c r="EG242" i="9"/>
  <c r="EE242" i="9"/>
  <c r="EB242" i="9"/>
  <c r="EH242" i="9"/>
  <c r="EI242" i="9" s="1"/>
  <c r="ED306" i="9"/>
  <c r="EF306" i="9"/>
  <c r="EG306" i="9"/>
  <c r="EE306" i="9"/>
  <c r="EB306" i="9"/>
  <c r="EH306" i="9"/>
  <c r="EI306" i="9" s="1"/>
  <c r="ED370" i="9"/>
  <c r="EF370" i="9"/>
  <c r="EG370" i="9"/>
  <c r="EE370" i="9"/>
  <c r="EB370" i="9"/>
  <c r="EH370" i="9"/>
  <c r="EI370" i="9" s="1"/>
  <c r="EG37" i="9"/>
  <c r="EE37" i="9"/>
  <c r="EF37" i="9"/>
  <c r="ED37" i="9"/>
  <c r="EH37" i="9"/>
  <c r="EB37" i="9"/>
  <c r="EG101" i="9"/>
  <c r="EE101" i="9"/>
  <c r="EF101" i="9"/>
  <c r="ED101" i="9"/>
  <c r="EB101" i="9"/>
  <c r="EH101" i="9"/>
  <c r="EI101" i="9" s="1"/>
  <c r="EG165" i="9"/>
  <c r="EE165" i="9"/>
  <c r="EF165" i="9"/>
  <c r="ED165" i="9"/>
  <c r="EB165" i="9"/>
  <c r="EH165" i="9"/>
  <c r="EI165" i="9" s="1"/>
  <c r="EG229" i="9"/>
  <c r="EE229" i="9"/>
  <c r="EF229" i="9"/>
  <c r="ED229" i="9"/>
  <c r="EB229" i="9"/>
  <c r="EH229" i="9"/>
  <c r="EI229" i="9" s="1"/>
  <c r="EG293" i="9"/>
  <c r="EE293" i="9"/>
  <c r="EF293" i="9"/>
  <c r="ED293" i="9"/>
  <c r="EB293" i="9"/>
  <c r="EH293" i="9"/>
  <c r="EI293" i="9" s="1"/>
  <c r="EG357" i="9"/>
  <c r="EE357" i="9"/>
  <c r="EF357" i="9"/>
  <c r="ED357" i="9"/>
  <c r="EB357" i="9"/>
  <c r="EH357" i="9"/>
  <c r="EI357" i="9" s="1"/>
  <c r="DG182" i="9"/>
  <c r="DH182" i="9" s="1"/>
  <c r="DJ182" i="9" s="1"/>
  <c r="DK182" i="9" s="1"/>
  <c r="DB182" i="9"/>
  <c r="DG132" i="9"/>
  <c r="DH132" i="9" s="1"/>
  <c r="DJ132" i="9" s="1"/>
  <c r="DK132" i="9" s="1"/>
  <c r="DB132" i="9"/>
  <c r="EF152" i="9"/>
  <c r="EG152" i="9"/>
  <c r="EE152" i="9"/>
  <c r="ED152" i="9"/>
  <c r="EH152" i="9"/>
  <c r="EI152" i="9" s="1"/>
  <c r="EB152" i="9"/>
  <c r="EF344" i="9"/>
  <c r="EG344" i="9"/>
  <c r="EE344" i="9"/>
  <c r="ED344" i="9"/>
  <c r="EH344" i="9"/>
  <c r="EI344" i="9" s="1"/>
  <c r="EB344" i="9"/>
  <c r="EG139" i="9"/>
  <c r="EE139" i="9"/>
  <c r="EB139" i="9"/>
  <c r="ED139" i="9"/>
  <c r="EF139" i="9"/>
  <c r="EH139" i="9"/>
  <c r="EI139" i="9" s="1"/>
  <c r="EG267" i="9"/>
  <c r="EE267" i="9"/>
  <c r="EB267" i="9"/>
  <c r="ED267" i="9"/>
  <c r="EF267" i="9"/>
  <c r="EH267" i="9"/>
  <c r="EI267" i="9" s="1"/>
  <c r="EG395" i="9"/>
  <c r="EE395" i="9"/>
  <c r="EB395" i="9"/>
  <c r="ED395" i="9"/>
  <c r="EF395" i="9"/>
  <c r="EH395" i="9"/>
  <c r="EI395" i="9" s="1"/>
  <c r="DG34" i="9"/>
  <c r="DH34" i="9" s="1"/>
  <c r="DJ34" i="9" s="1"/>
  <c r="DK34" i="9" s="1"/>
  <c r="AF58" i="5" s="1"/>
  <c r="DB34" i="9"/>
  <c r="AG58" i="5" s="1"/>
  <c r="ED202" i="9"/>
  <c r="EF202" i="9"/>
  <c r="EG202" i="9"/>
  <c r="EE202" i="9"/>
  <c r="EH202" i="9"/>
  <c r="EI202" i="9" s="1"/>
  <c r="EB202" i="9"/>
  <c r="ED394" i="9"/>
  <c r="EF394" i="9"/>
  <c r="EG394" i="9"/>
  <c r="EE394" i="9"/>
  <c r="EH394" i="9"/>
  <c r="EI394" i="9" s="1"/>
  <c r="EB394" i="9"/>
  <c r="EG205" i="9"/>
  <c r="EE205" i="9"/>
  <c r="EF205" i="9"/>
  <c r="ED205" i="9"/>
  <c r="EB205" i="9"/>
  <c r="EH205" i="9"/>
  <c r="EI205" i="9" s="1"/>
  <c r="DG65" i="9"/>
  <c r="DH65" i="9" s="1"/>
  <c r="DJ65" i="9" s="1"/>
  <c r="DK65" i="9" s="1"/>
  <c r="AF89" i="5" s="1"/>
  <c r="DB65" i="9"/>
  <c r="AG89" i="5" s="1"/>
  <c r="DG138" i="9"/>
  <c r="DH138" i="9" s="1"/>
  <c r="DJ138" i="9" s="1"/>
  <c r="DK138" i="9" s="1"/>
  <c r="DB138" i="9"/>
  <c r="DG158" i="9"/>
  <c r="DH158" i="9" s="1"/>
  <c r="DJ158" i="9" s="1"/>
  <c r="DK158" i="9" s="1"/>
  <c r="DB158" i="9"/>
  <c r="EE36" i="9"/>
  <c r="EF36" i="9"/>
  <c r="EG36" i="9"/>
  <c r="EB36" i="9"/>
  <c r="EH36" i="9"/>
  <c r="ED36" i="9"/>
  <c r="EE228" i="9"/>
  <c r="ED228" i="9"/>
  <c r="EF228" i="9"/>
  <c r="EG228" i="9"/>
  <c r="EB228" i="9"/>
  <c r="EH228" i="9"/>
  <c r="EI228" i="9" s="1"/>
  <c r="DG196" i="9"/>
  <c r="DH196" i="9" s="1"/>
  <c r="DJ196" i="9" s="1"/>
  <c r="DK196" i="9" s="1"/>
  <c r="DB196" i="9"/>
  <c r="DB97" i="9"/>
  <c r="AG121" i="5" s="1"/>
  <c r="DG97" i="9"/>
  <c r="DH97" i="9" s="1"/>
  <c r="DJ97" i="9" s="1"/>
  <c r="DK97" i="9" s="1"/>
  <c r="AF121" i="5" s="1"/>
  <c r="EB70" i="9"/>
  <c r="EF70" i="9"/>
  <c r="EG70" i="9"/>
  <c r="ED70" i="9"/>
  <c r="EE70" i="9"/>
  <c r="EH70" i="9"/>
  <c r="EB198" i="9"/>
  <c r="EF198" i="9"/>
  <c r="EE198" i="9"/>
  <c r="EG198" i="9"/>
  <c r="ED198" i="9"/>
  <c r="EH198" i="9"/>
  <c r="EI198" i="9" s="1"/>
  <c r="EB390" i="9"/>
  <c r="EF390" i="9"/>
  <c r="EE390" i="9"/>
  <c r="EG390" i="9"/>
  <c r="ED390" i="9"/>
  <c r="EH390" i="9"/>
  <c r="EI390" i="9" s="1"/>
  <c r="EG231" i="9"/>
  <c r="EE231" i="9"/>
  <c r="EB231" i="9"/>
  <c r="ED231" i="9"/>
  <c r="EF231" i="9"/>
  <c r="EH231" i="9"/>
  <c r="EI231" i="9" s="1"/>
  <c r="EG359" i="9"/>
  <c r="EE359" i="9"/>
  <c r="EB359" i="9"/>
  <c r="ED359" i="9"/>
  <c r="EF359" i="9"/>
  <c r="EH359" i="9"/>
  <c r="EI359" i="9" s="1"/>
  <c r="DG76" i="9"/>
  <c r="DH76" i="9" s="1"/>
  <c r="DJ76" i="9" s="1"/>
  <c r="DK76" i="9" s="1"/>
  <c r="AF100" i="5" s="1"/>
  <c r="DB76" i="9"/>
  <c r="AG100" i="5" s="1"/>
  <c r="DG47" i="9"/>
  <c r="DH47" i="9" s="1"/>
  <c r="DJ47" i="9" s="1"/>
  <c r="DK47" i="9" s="1"/>
  <c r="AF71" i="5" s="1"/>
  <c r="DB47" i="9"/>
  <c r="AG71" i="5" s="1"/>
  <c r="DG103" i="9"/>
  <c r="DH103" i="9" s="1"/>
  <c r="DJ103" i="9" s="1"/>
  <c r="DK103" i="9" s="1"/>
  <c r="DB103" i="9"/>
  <c r="DG51" i="9"/>
  <c r="DH51" i="9" s="1"/>
  <c r="DJ51" i="9" s="1"/>
  <c r="DK51" i="9" s="1"/>
  <c r="AF75" i="5" s="1"/>
  <c r="DB51" i="9"/>
  <c r="AG75" i="5" s="1"/>
  <c r="EH14" i="9"/>
  <c r="EE14" i="9"/>
  <c r="EF14" i="9"/>
  <c r="EB14" i="9"/>
  <c r="EG14" i="9"/>
  <c r="ED14" i="9"/>
  <c r="EG73" i="9"/>
  <c r="EB73" i="9"/>
  <c r="EF73" i="9"/>
  <c r="EH73" i="9"/>
  <c r="EE73" i="9"/>
  <c r="ED73" i="9"/>
  <c r="EG137" i="9"/>
  <c r="EE137" i="9"/>
  <c r="EB137" i="9"/>
  <c r="EF137" i="9"/>
  <c r="ED137" i="9"/>
  <c r="EH137" i="9"/>
  <c r="EI137" i="9" s="1"/>
  <c r="EG201" i="9"/>
  <c r="EE201" i="9"/>
  <c r="ED201" i="9"/>
  <c r="EB201" i="9"/>
  <c r="EF201" i="9"/>
  <c r="EH201" i="9"/>
  <c r="EI201" i="9" s="1"/>
  <c r="EG265" i="9"/>
  <c r="EE265" i="9"/>
  <c r="ED265" i="9"/>
  <c r="EB265" i="9"/>
  <c r="EF265" i="9"/>
  <c r="EH265" i="9"/>
  <c r="EI265" i="9" s="1"/>
  <c r="EG329" i="9"/>
  <c r="EE329" i="9"/>
  <c r="ED329" i="9"/>
  <c r="EB329" i="9"/>
  <c r="EF329" i="9"/>
  <c r="EH329" i="9"/>
  <c r="EI329" i="9" s="1"/>
  <c r="EG393" i="9"/>
  <c r="EE393" i="9"/>
  <c r="ED393" i="9"/>
  <c r="EB393" i="9"/>
  <c r="EF393" i="9"/>
  <c r="EH393" i="9"/>
  <c r="EI393" i="9" s="1"/>
  <c r="DG11" i="9"/>
  <c r="DH11" i="9" s="1"/>
  <c r="DJ11" i="9" s="1"/>
  <c r="DK11" i="9" s="1"/>
  <c r="AF35" i="5" s="1"/>
  <c r="DB11" i="9"/>
  <c r="AG35" i="5" s="1"/>
  <c r="DG163" i="9"/>
  <c r="DH163" i="9" s="1"/>
  <c r="DJ163" i="9" s="1"/>
  <c r="DK163" i="9" s="1"/>
  <c r="DB163" i="9"/>
  <c r="DG153" i="9"/>
  <c r="DH153" i="9" s="1"/>
  <c r="DJ153" i="9" s="1"/>
  <c r="DK153" i="9" s="1"/>
  <c r="DB153" i="9"/>
  <c r="DB5" i="9"/>
  <c r="AG29" i="5" s="1"/>
  <c r="DG5" i="9"/>
  <c r="DH5" i="9" s="1"/>
  <c r="DJ5" i="9" s="1"/>
  <c r="DK5" i="9" s="1"/>
  <c r="AF29" i="5" s="1"/>
  <c r="DG41" i="9"/>
  <c r="DH41" i="9" s="1"/>
  <c r="DJ41" i="9" s="1"/>
  <c r="DK41" i="9" s="1"/>
  <c r="AF65" i="5" s="1"/>
  <c r="DB41" i="9"/>
  <c r="AG65" i="5" s="1"/>
  <c r="EF40" i="9"/>
  <c r="EG40" i="9"/>
  <c r="EE40" i="9"/>
  <c r="ED40" i="9"/>
  <c r="EH40" i="9"/>
  <c r="EB40" i="9"/>
  <c r="EF104" i="9"/>
  <c r="EG104" i="9"/>
  <c r="EE104" i="9"/>
  <c r="ED104" i="9"/>
  <c r="EH104" i="9"/>
  <c r="EI104" i="9" s="1"/>
  <c r="EB104" i="9"/>
  <c r="EF168" i="9"/>
  <c r="EG168" i="9"/>
  <c r="EE168" i="9"/>
  <c r="ED168" i="9"/>
  <c r="EH168" i="9"/>
  <c r="EI168" i="9" s="1"/>
  <c r="EB168" i="9"/>
  <c r="EF232" i="9"/>
  <c r="EG232" i="9"/>
  <c r="EE232" i="9"/>
  <c r="ED232" i="9"/>
  <c r="EH232" i="9"/>
  <c r="EI232" i="9" s="1"/>
  <c r="EB232" i="9"/>
  <c r="EF296" i="9"/>
  <c r="EG296" i="9"/>
  <c r="EE296" i="9"/>
  <c r="ED296" i="9"/>
  <c r="EH296" i="9"/>
  <c r="EI296" i="9" s="1"/>
  <c r="EB296" i="9"/>
  <c r="EF360" i="9"/>
  <c r="EG360" i="9"/>
  <c r="EE360" i="9"/>
  <c r="ED360" i="9"/>
  <c r="EH360" i="9"/>
  <c r="EI360" i="9" s="1"/>
  <c r="EB360" i="9"/>
  <c r="EG27" i="9"/>
  <c r="EE27" i="9"/>
  <c r="EB27" i="9"/>
  <c r="ED27" i="9"/>
  <c r="EF27" i="9"/>
  <c r="EH27" i="9"/>
  <c r="EG91" i="9"/>
  <c r="EE91" i="9"/>
  <c r="EB91" i="9"/>
  <c r="ED91" i="9"/>
  <c r="EF91" i="9"/>
  <c r="EH91" i="9"/>
  <c r="EG155" i="9"/>
  <c r="EE155" i="9"/>
  <c r="EB155" i="9"/>
  <c r="ED155" i="9"/>
  <c r="EF155" i="9"/>
  <c r="EH155" i="9"/>
  <c r="EI155" i="9" s="1"/>
  <c r="EG219" i="9"/>
  <c r="EE219" i="9"/>
  <c r="EB219" i="9"/>
  <c r="ED219" i="9"/>
  <c r="EF219" i="9"/>
  <c r="EH219" i="9"/>
  <c r="EI219" i="9" s="1"/>
  <c r="EG283" i="9"/>
  <c r="EE283" i="9"/>
  <c r="EB283" i="9"/>
  <c r="ED283" i="9"/>
  <c r="EF283" i="9"/>
  <c r="EH283" i="9"/>
  <c r="EI283" i="9" s="1"/>
  <c r="EG347" i="9"/>
  <c r="EE347" i="9"/>
  <c r="EB347" i="9"/>
  <c r="ED347" i="9"/>
  <c r="EF347" i="9"/>
  <c r="EH347" i="9"/>
  <c r="EI347" i="9" s="1"/>
  <c r="DG108" i="9"/>
  <c r="DH108" i="9" s="1"/>
  <c r="DJ108" i="9" s="1"/>
  <c r="DK108" i="9" s="1"/>
  <c r="DB108" i="9"/>
  <c r="DF153" i="9"/>
  <c r="DG91" i="9"/>
  <c r="DH91" i="9" s="1"/>
  <c r="DJ91" i="9" s="1"/>
  <c r="DK91" i="9" s="1"/>
  <c r="AF115" i="5" s="1"/>
  <c r="DB91" i="9"/>
  <c r="AG115" i="5" s="1"/>
  <c r="ED26" i="9"/>
  <c r="EF26" i="9"/>
  <c r="EG26" i="9"/>
  <c r="EE26" i="9"/>
  <c r="EH26" i="9"/>
  <c r="EB26" i="9"/>
  <c r="ED90" i="9"/>
  <c r="EF90" i="9"/>
  <c r="EG90" i="9"/>
  <c r="EE90" i="9"/>
  <c r="EH90" i="9"/>
  <c r="EB90" i="9"/>
  <c r="ED154" i="9"/>
  <c r="EF154" i="9"/>
  <c r="EG154" i="9"/>
  <c r="EE154" i="9"/>
  <c r="EH154" i="9"/>
  <c r="EI154" i="9" s="1"/>
  <c r="EB154" i="9"/>
  <c r="ED218" i="9"/>
  <c r="EF218" i="9"/>
  <c r="EG218" i="9"/>
  <c r="EE218" i="9"/>
  <c r="EH218" i="9"/>
  <c r="EI218" i="9" s="1"/>
  <c r="EB218" i="9"/>
  <c r="ED282" i="9"/>
  <c r="EF282" i="9"/>
  <c r="EG282" i="9"/>
  <c r="EE282" i="9"/>
  <c r="EH282" i="9"/>
  <c r="EI282" i="9" s="1"/>
  <c r="EB282" i="9"/>
  <c r="ED346" i="9"/>
  <c r="EF346" i="9"/>
  <c r="EG346" i="9"/>
  <c r="EE346" i="9"/>
  <c r="EH346" i="9"/>
  <c r="EI346" i="9" s="1"/>
  <c r="EB346" i="9"/>
  <c r="EG29" i="9"/>
  <c r="EE29" i="9"/>
  <c r="EF29" i="9"/>
  <c r="ED29" i="9"/>
  <c r="EB29" i="9"/>
  <c r="EH29" i="9"/>
  <c r="EG93" i="9"/>
  <c r="EE93" i="9"/>
  <c r="EF93" i="9"/>
  <c r="ED93" i="9"/>
  <c r="EB93" i="9"/>
  <c r="EH93" i="9"/>
  <c r="EG157" i="9"/>
  <c r="EE157" i="9"/>
  <c r="EF157" i="9"/>
  <c r="ED157" i="9"/>
  <c r="EB157" i="9"/>
  <c r="EH157" i="9"/>
  <c r="EI157" i="9" s="1"/>
  <c r="EG221" i="9"/>
  <c r="EE221" i="9"/>
  <c r="EF221" i="9"/>
  <c r="ED221" i="9"/>
  <c r="EB221" i="9"/>
  <c r="EH221" i="9"/>
  <c r="EI221" i="9" s="1"/>
  <c r="EG285" i="9"/>
  <c r="EE285" i="9"/>
  <c r="EF285" i="9"/>
  <c r="ED285" i="9"/>
  <c r="EB285" i="9"/>
  <c r="EH285" i="9"/>
  <c r="EI285" i="9" s="1"/>
  <c r="EG349" i="9"/>
  <c r="EE349" i="9"/>
  <c r="EF349" i="9"/>
  <c r="ED349" i="9"/>
  <c r="EB349" i="9"/>
  <c r="EH349" i="9"/>
  <c r="EI349" i="9" s="1"/>
  <c r="DG44" i="9"/>
  <c r="DH44" i="9" s="1"/>
  <c r="DJ44" i="9" s="1"/>
  <c r="DK44" i="9" s="1"/>
  <c r="AF68" i="5" s="1"/>
  <c r="DB44" i="9"/>
  <c r="AG68" i="5" s="1"/>
  <c r="DG63" i="9"/>
  <c r="DH63" i="9" s="1"/>
  <c r="DJ63" i="9" s="1"/>
  <c r="DK63" i="9" s="1"/>
  <c r="AF87" i="5" s="1"/>
  <c r="DB63" i="9"/>
  <c r="AG87" i="5" s="1"/>
  <c r="DF51" i="9"/>
  <c r="EE28" i="9"/>
  <c r="EF28" i="9"/>
  <c r="EG28" i="9"/>
  <c r="EB28" i="9"/>
  <c r="EH28" i="9"/>
  <c r="ED28" i="9"/>
  <c r="EE92" i="9"/>
  <c r="EF92" i="9"/>
  <c r="EG92" i="9"/>
  <c r="EB92" i="9"/>
  <c r="EH92" i="9"/>
  <c r="ED92" i="9"/>
  <c r="EE156" i="9"/>
  <c r="ED156" i="9"/>
  <c r="EF156" i="9"/>
  <c r="EG156" i="9"/>
  <c r="EB156" i="9"/>
  <c r="EH156" i="9"/>
  <c r="EI156" i="9" s="1"/>
  <c r="EE220" i="9"/>
  <c r="ED220" i="9"/>
  <c r="EF220" i="9"/>
  <c r="EG220" i="9"/>
  <c r="EB220" i="9"/>
  <c r="EH220" i="9"/>
  <c r="EI220" i="9" s="1"/>
  <c r="EE284" i="9"/>
  <c r="ED284" i="9"/>
  <c r="EF284" i="9"/>
  <c r="EG284" i="9"/>
  <c r="EB284" i="9"/>
  <c r="EH284" i="9"/>
  <c r="EI284" i="9" s="1"/>
  <c r="EE348" i="9"/>
  <c r="ED348" i="9"/>
  <c r="EF348" i="9"/>
  <c r="EG348" i="9"/>
  <c r="EB348" i="9"/>
  <c r="EH348" i="9"/>
  <c r="EI348" i="9" s="1"/>
  <c r="EG31" i="9"/>
  <c r="EE31" i="9"/>
  <c r="EB31" i="9"/>
  <c r="ED31" i="9"/>
  <c r="EF31" i="9"/>
  <c r="EH31" i="9"/>
  <c r="EG95" i="9"/>
  <c r="EE95" i="9"/>
  <c r="EB95" i="9"/>
  <c r="ED95" i="9"/>
  <c r="EF95" i="9"/>
  <c r="EH95" i="9"/>
  <c r="DG42" i="9"/>
  <c r="DH42" i="9" s="1"/>
  <c r="DJ42" i="9" s="1"/>
  <c r="DK42" i="9" s="1"/>
  <c r="AF66" i="5" s="1"/>
  <c r="DB42" i="9"/>
  <c r="AG66" i="5" s="1"/>
  <c r="EG33" i="9"/>
  <c r="EB33" i="9"/>
  <c r="EF33" i="9"/>
  <c r="EE33" i="9"/>
  <c r="EH33" i="9"/>
  <c r="ED33" i="9"/>
  <c r="EG97" i="9"/>
  <c r="EB97" i="9"/>
  <c r="EF97" i="9"/>
  <c r="EE97" i="9"/>
  <c r="EH97" i="9"/>
  <c r="ED97" i="9"/>
  <c r="EG161" i="9"/>
  <c r="EE161" i="9"/>
  <c r="ED161" i="9"/>
  <c r="EB161" i="9"/>
  <c r="EF161" i="9"/>
  <c r="EH161" i="9"/>
  <c r="EI161" i="9" s="1"/>
  <c r="EG225" i="9"/>
  <c r="EE225" i="9"/>
  <c r="ED225" i="9"/>
  <c r="EB225" i="9"/>
  <c r="EF225" i="9"/>
  <c r="EH225" i="9"/>
  <c r="EI225" i="9" s="1"/>
  <c r="EG289" i="9"/>
  <c r="EE289" i="9"/>
  <c r="ED289" i="9"/>
  <c r="EB289" i="9"/>
  <c r="EF289" i="9"/>
  <c r="EH289" i="9"/>
  <c r="EI289" i="9" s="1"/>
  <c r="EG353" i="9"/>
  <c r="EE353" i="9"/>
  <c r="ED353" i="9"/>
  <c r="EB353" i="9"/>
  <c r="EF353" i="9"/>
  <c r="EH353" i="9"/>
  <c r="EI353" i="9" s="1"/>
  <c r="DG133" i="9"/>
  <c r="DH133" i="9" s="1"/>
  <c r="DJ133" i="9" s="1"/>
  <c r="DK133" i="9" s="1"/>
  <c r="DB133" i="9"/>
  <c r="DG60" i="9"/>
  <c r="DH60" i="9" s="1"/>
  <c r="DJ60" i="9" s="1"/>
  <c r="DK60" i="9" s="1"/>
  <c r="AF84" i="5" s="1"/>
  <c r="DB60" i="9"/>
  <c r="AG84" i="5" s="1"/>
  <c r="DF44" i="9"/>
  <c r="DG116" i="9"/>
  <c r="DH116" i="9" s="1"/>
  <c r="DJ116" i="9" s="1"/>
  <c r="DK116" i="9" s="1"/>
  <c r="DB116" i="9"/>
  <c r="AE32" i="2"/>
  <c r="AD32" i="2"/>
  <c r="DG144" i="9"/>
  <c r="DH144" i="9" s="1"/>
  <c r="DJ144" i="9" s="1"/>
  <c r="DK144" i="9" s="1"/>
  <c r="DB144" i="9"/>
  <c r="DG155" i="9"/>
  <c r="DH155" i="9" s="1"/>
  <c r="DJ155" i="9" s="1"/>
  <c r="DK155" i="9" s="1"/>
  <c r="DB155" i="9"/>
  <c r="DF42" i="9"/>
  <c r="EG249" i="9"/>
  <c r="EE249" i="9"/>
  <c r="ED249" i="9"/>
  <c r="EB249" i="9"/>
  <c r="EF249" i="9"/>
  <c r="EH249" i="9"/>
  <c r="EI249" i="9" s="1"/>
  <c r="EF216" i="9"/>
  <c r="EG216" i="9"/>
  <c r="EE216" i="9"/>
  <c r="ED216" i="9"/>
  <c r="EH216" i="9"/>
  <c r="EI216" i="9" s="1"/>
  <c r="EB216" i="9"/>
  <c r="EG75" i="9"/>
  <c r="EE75" i="9"/>
  <c r="EB75" i="9"/>
  <c r="ED75" i="9"/>
  <c r="EF75" i="9"/>
  <c r="EH75" i="9"/>
  <c r="EG331" i="9"/>
  <c r="EE331" i="9"/>
  <c r="EB331" i="9"/>
  <c r="ED331" i="9"/>
  <c r="EF331" i="9"/>
  <c r="EH331" i="9"/>
  <c r="EI331" i="9" s="1"/>
  <c r="DG52" i="9"/>
  <c r="DH52" i="9" s="1"/>
  <c r="DJ52" i="9" s="1"/>
  <c r="DK52" i="9" s="1"/>
  <c r="AF76" i="5" s="1"/>
  <c r="DB52" i="9"/>
  <c r="AG76" i="5" s="1"/>
  <c r="ED74" i="9"/>
  <c r="EF74" i="9"/>
  <c r="EG74" i="9"/>
  <c r="EE74" i="9"/>
  <c r="EH74" i="9"/>
  <c r="EB74" i="9"/>
  <c r="EF266" i="9"/>
  <c r="EB266" i="9"/>
  <c r="EG77" i="9"/>
  <c r="EE77" i="9"/>
  <c r="EF77" i="9"/>
  <c r="ED77" i="9"/>
  <c r="EB77" i="9"/>
  <c r="EH77" i="9"/>
  <c r="EG269" i="9"/>
  <c r="EE269" i="9"/>
  <c r="EF269" i="9"/>
  <c r="ED269" i="9"/>
  <c r="EB269" i="9"/>
  <c r="EH269" i="9"/>
  <c r="EI269" i="9" s="1"/>
  <c r="EB100" i="9"/>
  <c r="EH100" i="9"/>
  <c r="EE164" i="9"/>
  <c r="ED164" i="9"/>
  <c r="EF164" i="9"/>
  <c r="EG164" i="9"/>
  <c r="EB164" i="9"/>
  <c r="EH164" i="9"/>
  <c r="EI164" i="9" s="1"/>
  <c r="EE356" i="9"/>
  <c r="ED356" i="9"/>
  <c r="EF356" i="9"/>
  <c r="EG356" i="9"/>
  <c r="EB356" i="9"/>
  <c r="EH356" i="9"/>
  <c r="EI356" i="9" s="1"/>
  <c r="EG87" i="9"/>
  <c r="EE87" i="9"/>
  <c r="EB87" i="9"/>
  <c r="ED87" i="9"/>
  <c r="EF87" i="9"/>
  <c r="EH87" i="9"/>
  <c r="DG105" i="9"/>
  <c r="DH105" i="9" s="1"/>
  <c r="DJ105" i="9" s="1"/>
  <c r="DK105" i="9" s="1"/>
  <c r="DB105" i="9"/>
  <c r="EB134" i="9"/>
  <c r="EF134" i="9"/>
  <c r="EG134" i="9"/>
  <c r="ED134" i="9"/>
  <c r="EE134" i="9"/>
  <c r="EH134" i="9"/>
  <c r="EI134" i="9" s="1"/>
  <c r="EB326" i="9"/>
  <c r="EF326" i="9"/>
  <c r="EE326" i="9"/>
  <c r="EG326" i="9"/>
  <c r="ED326" i="9"/>
  <c r="EH326" i="9"/>
  <c r="EI326" i="9" s="1"/>
  <c r="EG167" i="9"/>
  <c r="EE167" i="9"/>
  <c r="EB167" i="9"/>
  <c r="ED167" i="9"/>
  <c r="EF167" i="9"/>
  <c r="EH167" i="9"/>
  <c r="EI167" i="9" s="1"/>
  <c r="EG295" i="9"/>
  <c r="EE295" i="9"/>
  <c r="EB295" i="9"/>
  <c r="ED295" i="9"/>
  <c r="EF295" i="9"/>
  <c r="EH295" i="9"/>
  <c r="EI295" i="9" s="1"/>
  <c r="EE52" i="9"/>
  <c r="EF52" i="9"/>
  <c r="EG52" i="9"/>
  <c r="EB52" i="9"/>
  <c r="ED52" i="9"/>
  <c r="EH52" i="9"/>
  <c r="EE116" i="9"/>
  <c r="ED116" i="9"/>
  <c r="EF116" i="9"/>
  <c r="EG116" i="9"/>
  <c r="EB116" i="9"/>
  <c r="EH116" i="9"/>
  <c r="EI116" i="9" s="1"/>
  <c r="EE180" i="9"/>
  <c r="ED180" i="9"/>
  <c r="EF180" i="9"/>
  <c r="EG180" i="9"/>
  <c r="EB180" i="9"/>
  <c r="EH180" i="9"/>
  <c r="EI180" i="9" s="1"/>
  <c r="EE244" i="9"/>
  <c r="ED244" i="9"/>
  <c r="EF244" i="9"/>
  <c r="EG244" i="9"/>
  <c r="EB244" i="9"/>
  <c r="EH244" i="9"/>
  <c r="EI244" i="9" s="1"/>
  <c r="EE308" i="9"/>
  <c r="ED308" i="9"/>
  <c r="EF308" i="9"/>
  <c r="EG308" i="9"/>
  <c r="EB308" i="9"/>
  <c r="EH308" i="9"/>
  <c r="EI308" i="9" s="1"/>
  <c r="EE372" i="9"/>
  <c r="ED372" i="9"/>
  <c r="EF372" i="9"/>
  <c r="EG372" i="9"/>
  <c r="EB372" i="9"/>
  <c r="EH372" i="9"/>
  <c r="EI372" i="9" s="1"/>
  <c r="EG39" i="9"/>
  <c r="EE39" i="9"/>
  <c r="EB39" i="9"/>
  <c r="ED39" i="9"/>
  <c r="EF39" i="9"/>
  <c r="EH39" i="9"/>
  <c r="EG103" i="9"/>
  <c r="EE103" i="9"/>
  <c r="EB103" i="9"/>
  <c r="ED103" i="9"/>
  <c r="EF103" i="9"/>
  <c r="EH103" i="9"/>
  <c r="EI103" i="9" s="1"/>
  <c r="DG199" i="9"/>
  <c r="DH199" i="9" s="1"/>
  <c r="DJ199" i="9" s="1"/>
  <c r="DK199" i="9" s="1"/>
  <c r="DB199" i="9"/>
  <c r="EB22" i="9"/>
  <c r="EH22" i="9"/>
  <c r="EF22" i="9"/>
  <c r="EG22" i="9"/>
  <c r="ED22" i="9"/>
  <c r="EE22" i="9"/>
  <c r="EB86" i="9"/>
  <c r="EF86" i="9"/>
  <c r="EG86" i="9"/>
  <c r="ED86" i="9"/>
  <c r="EE86" i="9"/>
  <c r="EH86" i="9"/>
  <c r="EB150" i="9"/>
  <c r="EF150" i="9"/>
  <c r="EE150" i="9"/>
  <c r="EG150" i="9"/>
  <c r="ED150" i="9"/>
  <c r="EH150" i="9"/>
  <c r="EI150" i="9" s="1"/>
  <c r="EB214" i="9"/>
  <c r="EF214" i="9"/>
  <c r="EE214" i="9"/>
  <c r="EG214" i="9"/>
  <c r="ED214" i="9"/>
  <c r="EH214" i="9"/>
  <c r="EI214" i="9" s="1"/>
  <c r="EB278" i="9"/>
  <c r="EF278" i="9"/>
  <c r="EE278" i="9"/>
  <c r="EG278" i="9"/>
  <c r="ED278" i="9"/>
  <c r="EH278" i="9"/>
  <c r="EI278" i="9" s="1"/>
  <c r="EB342" i="9"/>
  <c r="EF342" i="9"/>
  <c r="EE342" i="9"/>
  <c r="EG342" i="9"/>
  <c r="ED342" i="9"/>
  <c r="EH342" i="9"/>
  <c r="EI342" i="9" s="1"/>
  <c r="DB62" i="9"/>
  <c r="AG86" i="5" s="1"/>
  <c r="DG62" i="9"/>
  <c r="DH62" i="9" s="1"/>
  <c r="DJ62" i="9" s="1"/>
  <c r="DK62" i="9" s="1"/>
  <c r="AF86" i="5" s="1"/>
  <c r="DF35" i="9"/>
  <c r="DF93" i="9"/>
  <c r="DG152" i="9"/>
  <c r="DH152" i="9" s="1"/>
  <c r="DJ152" i="9" s="1"/>
  <c r="DK152" i="9" s="1"/>
  <c r="DB152" i="9"/>
  <c r="DG59" i="9"/>
  <c r="DH59" i="9" s="1"/>
  <c r="DJ59" i="9" s="1"/>
  <c r="DK59" i="9" s="1"/>
  <c r="AF83" i="5" s="1"/>
  <c r="DB59" i="9"/>
  <c r="AG83" i="5" s="1"/>
  <c r="DG12" i="9"/>
  <c r="DH12" i="9" s="1"/>
  <c r="DJ12" i="9" s="1"/>
  <c r="DK12" i="9" s="1"/>
  <c r="AF36" i="5" s="1"/>
  <c r="DB12" i="9"/>
  <c r="AG36" i="5" s="1"/>
  <c r="DG112" i="9"/>
  <c r="DH112" i="9" s="1"/>
  <c r="DJ112" i="9" s="1"/>
  <c r="DK112" i="9" s="1"/>
  <c r="DB112" i="9"/>
  <c r="DG75" i="9"/>
  <c r="DH75" i="9" s="1"/>
  <c r="DJ75" i="9" s="1"/>
  <c r="DK75" i="9" s="1"/>
  <c r="AF99" i="5" s="1"/>
  <c r="DB75" i="9"/>
  <c r="AG99" i="5" s="1"/>
  <c r="DG46" i="9"/>
  <c r="DH46" i="9" s="1"/>
  <c r="DJ46" i="9" s="1"/>
  <c r="DK46" i="9" s="1"/>
  <c r="AF70" i="5" s="1"/>
  <c r="DB46" i="9"/>
  <c r="AG70" i="5" s="1"/>
  <c r="DB70" i="9"/>
  <c r="AG94" i="5" s="1"/>
  <c r="DG70" i="9"/>
  <c r="DH70" i="9" s="1"/>
  <c r="DJ70" i="9" s="1"/>
  <c r="DK70" i="9" s="1"/>
  <c r="AF94" i="5" s="1"/>
  <c r="DG168" i="9"/>
  <c r="DH168" i="9" s="1"/>
  <c r="DJ168" i="9" s="1"/>
  <c r="DK168" i="9" s="1"/>
  <c r="DB168" i="9"/>
  <c r="EH5" i="9"/>
  <c r="EF5" i="9"/>
  <c r="EG5" i="9"/>
  <c r="DF76" i="9"/>
  <c r="DG49" i="9"/>
  <c r="DH49" i="9" s="1"/>
  <c r="DJ49" i="9" s="1"/>
  <c r="DK49" i="9" s="1"/>
  <c r="AF73" i="5" s="1"/>
  <c r="DB49" i="9"/>
  <c r="AG73" i="5" s="1"/>
  <c r="DF132" i="9"/>
  <c r="EG111" i="9"/>
  <c r="EE111" i="9"/>
  <c r="EB111" i="9"/>
  <c r="ED111" i="9"/>
  <c r="EF111" i="9"/>
  <c r="EH111" i="9"/>
  <c r="EI111" i="9" s="1"/>
  <c r="EG175" i="9"/>
  <c r="EE175" i="9"/>
  <c r="EB175" i="9"/>
  <c r="ED175" i="9"/>
  <c r="EF175" i="9"/>
  <c r="EH175" i="9"/>
  <c r="EI175" i="9" s="1"/>
  <c r="EG239" i="9"/>
  <c r="EE239" i="9"/>
  <c r="EB239" i="9"/>
  <c r="ED239" i="9"/>
  <c r="EF239" i="9"/>
  <c r="EH239" i="9"/>
  <c r="EI239" i="9" s="1"/>
  <c r="EG303" i="9"/>
  <c r="EE303" i="9"/>
  <c r="EB303" i="9"/>
  <c r="ED303" i="9"/>
  <c r="EF303" i="9"/>
  <c r="EH303" i="9"/>
  <c r="EI303" i="9" s="1"/>
  <c r="EG367" i="9"/>
  <c r="EE367" i="9"/>
  <c r="EB367" i="9"/>
  <c r="ED367" i="9"/>
  <c r="EF367" i="9"/>
  <c r="EH367" i="9"/>
  <c r="EI367" i="9" s="1"/>
  <c r="DG19" i="9"/>
  <c r="DH19" i="9" s="1"/>
  <c r="DJ19" i="9" s="1"/>
  <c r="DK19" i="9" s="1"/>
  <c r="AF43" i="5" s="1"/>
  <c r="DB19" i="9"/>
  <c r="AG43" i="5" s="1"/>
  <c r="DB6" i="9"/>
  <c r="AG30" i="5" s="1"/>
  <c r="DG6" i="9"/>
  <c r="DH6" i="9" s="1"/>
  <c r="DJ6" i="9" s="1"/>
  <c r="DK6" i="9" s="1"/>
  <c r="AF30" i="5" s="1"/>
  <c r="DG149" i="9"/>
  <c r="DH149" i="9" s="1"/>
  <c r="DJ149" i="9" s="1"/>
  <c r="DK149" i="9" s="1"/>
  <c r="DB149" i="9"/>
  <c r="DG148" i="9"/>
  <c r="DH148" i="9" s="1"/>
  <c r="DJ148" i="9" s="1"/>
  <c r="DK148" i="9" s="1"/>
  <c r="DB148" i="9"/>
  <c r="DG109" i="9"/>
  <c r="DH109" i="9" s="1"/>
  <c r="DJ109" i="9" s="1"/>
  <c r="DK109" i="9" s="1"/>
  <c r="DB109" i="9"/>
  <c r="EB30" i="9"/>
  <c r="EF30" i="9"/>
  <c r="EG30" i="9"/>
  <c r="ED30" i="9"/>
  <c r="EE30" i="9"/>
  <c r="EH30" i="9"/>
  <c r="EB94" i="9"/>
  <c r="EF94" i="9"/>
  <c r="EG94" i="9"/>
  <c r="ED94" i="9"/>
  <c r="EE94" i="9"/>
  <c r="EH94" i="9"/>
  <c r="EB158" i="9"/>
  <c r="EF158" i="9"/>
  <c r="EE158" i="9"/>
  <c r="EG158" i="9"/>
  <c r="ED158" i="9"/>
  <c r="EH158" i="9"/>
  <c r="EI158" i="9" s="1"/>
  <c r="EB222" i="9"/>
  <c r="EF222" i="9"/>
  <c r="EE222" i="9"/>
  <c r="EG222" i="9"/>
  <c r="ED222" i="9"/>
  <c r="EH222" i="9"/>
  <c r="EI222" i="9" s="1"/>
  <c r="EB286" i="9"/>
  <c r="EF286" i="9"/>
  <c r="EE286" i="9"/>
  <c r="EG286" i="9"/>
  <c r="ED286" i="9"/>
  <c r="EH286" i="9"/>
  <c r="EI286" i="9" s="1"/>
  <c r="EB350" i="9"/>
  <c r="EF350" i="9"/>
  <c r="EE350" i="9"/>
  <c r="EG350" i="9"/>
  <c r="ED350" i="9"/>
  <c r="EH350" i="9"/>
  <c r="EI350" i="9" s="1"/>
  <c r="DF91" i="9"/>
  <c r="AR31" i="2"/>
  <c r="AS31" i="2"/>
  <c r="EF48" i="9"/>
  <c r="EG48" i="9"/>
  <c r="EE48" i="9"/>
  <c r="ED48" i="9"/>
  <c r="EH48" i="9"/>
  <c r="EB48" i="9"/>
  <c r="EF112" i="9"/>
  <c r="EG112" i="9"/>
  <c r="EE112" i="9"/>
  <c r="ED112" i="9"/>
  <c r="EH112" i="9"/>
  <c r="EI112" i="9" s="1"/>
  <c r="EB112" i="9"/>
  <c r="EF176" i="9"/>
  <c r="EG176" i="9"/>
  <c r="EE176" i="9"/>
  <c r="ED176" i="9"/>
  <c r="EH176" i="9"/>
  <c r="EI176" i="9" s="1"/>
  <c r="EB176" i="9"/>
  <c r="EF240" i="9"/>
  <c r="EG240" i="9"/>
  <c r="EE240" i="9"/>
  <c r="ED240" i="9"/>
  <c r="EH240" i="9"/>
  <c r="EI240" i="9" s="1"/>
  <c r="EB240" i="9"/>
  <c r="EF304" i="9"/>
  <c r="EG304" i="9"/>
  <c r="EE304" i="9"/>
  <c r="ED304" i="9"/>
  <c r="EH304" i="9"/>
  <c r="EI304" i="9" s="1"/>
  <c r="EB304" i="9"/>
  <c r="EF368" i="9"/>
  <c r="EG368" i="9"/>
  <c r="EE368" i="9"/>
  <c r="ED368" i="9"/>
  <c r="EH368" i="9"/>
  <c r="EI368" i="9" s="1"/>
  <c r="EB368" i="9"/>
  <c r="EG35" i="9"/>
  <c r="EE35" i="9"/>
  <c r="EB35" i="9"/>
  <c r="ED35" i="9"/>
  <c r="EF35" i="9"/>
  <c r="EH35" i="9"/>
  <c r="EG99" i="9"/>
  <c r="EE99" i="9"/>
  <c r="EB99" i="9"/>
  <c r="ED99" i="9"/>
  <c r="EF99" i="9"/>
  <c r="EH99" i="9"/>
  <c r="EG163" i="9"/>
  <c r="EE163" i="9"/>
  <c r="EB163" i="9"/>
  <c r="ED163" i="9"/>
  <c r="EF163" i="9"/>
  <c r="EH163" i="9"/>
  <c r="EI163" i="9" s="1"/>
  <c r="EG227" i="9"/>
  <c r="EE227" i="9"/>
  <c r="EB227" i="9"/>
  <c r="ED227" i="9"/>
  <c r="EF227" i="9"/>
  <c r="EH227" i="9"/>
  <c r="EI227" i="9" s="1"/>
  <c r="EG291" i="9"/>
  <c r="EE291" i="9"/>
  <c r="EB291" i="9"/>
  <c r="ED291" i="9"/>
  <c r="EF291" i="9"/>
  <c r="EH291" i="9"/>
  <c r="EI291" i="9" s="1"/>
  <c r="EG355" i="9"/>
  <c r="EE355" i="9"/>
  <c r="EB355" i="9"/>
  <c r="ED355" i="9"/>
  <c r="EF355" i="9"/>
  <c r="EH355" i="9"/>
  <c r="EI355" i="9" s="1"/>
  <c r="DG16" i="9"/>
  <c r="DH16" i="9" s="1"/>
  <c r="DJ16" i="9" s="1"/>
  <c r="DK16" i="9" s="1"/>
  <c r="AF40" i="5" s="1"/>
  <c r="DB16" i="9"/>
  <c r="AG40" i="5" s="1"/>
  <c r="DG171" i="9"/>
  <c r="DH171" i="9" s="1"/>
  <c r="DJ171" i="9" s="1"/>
  <c r="DK171" i="9" s="1"/>
  <c r="DB171" i="9"/>
  <c r="DG27" i="9"/>
  <c r="DH27" i="9" s="1"/>
  <c r="DJ27" i="9" s="1"/>
  <c r="DK27" i="9" s="1"/>
  <c r="AF51" i="5" s="1"/>
  <c r="DB27" i="9"/>
  <c r="AG51" i="5" s="1"/>
  <c r="DG106" i="9"/>
  <c r="DH106" i="9" s="1"/>
  <c r="DJ106" i="9" s="1"/>
  <c r="DK106" i="9" s="1"/>
  <c r="DB106" i="9"/>
  <c r="DG169" i="9"/>
  <c r="DH169" i="9" s="1"/>
  <c r="DJ169" i="9" s="1"/>
  <c r="DK169" i="9" s="1"/>
  <c r="DB169" i="9"/>
  <c r="DG121" i="9"/>
  <c r="DH121" i="9" s="1"/>
  <c r="DJ121" i="9" s="1"/>
  <c r="DK121" i="9" s="1"/>
  <c r="DB121" i="9"/>
  <c r="DG191" i="9"/>
  <c r="DH191" i="9" s="1"/>
  <c r="DJ191" i="9" s="1"/>
  <c r="DK191" i="9" s="1"/>
  <c r="DB191" i="9"/>
  <c r="AB34" i="2"/>
  <c r="AC33" i="2"/>
  <c r="AM33" i="2"/>
  <c r="AN33" i="2"/>
  <c r="K38" i="1" s="1"/>
  <c r="EF66" i="9"/>
  <c r="ED130" i="9"/>
  <c r="EF130" i="9"/>
  <c r="EG130" i="9"/>
  <c r="EE130" i="9"/>
  <c r="EB130" i="9"/>
  <c r="EH130" i="9"/>
  <c r="EI130" i="9" s="1"/>
  <c r="ED194" i="9"/>
  <c r="EF194" i="9"/>
  <c r="EG194" i="9"/>
  <c r="EE194" i="9"/>
  <c r="EB194" i="9"/>
  <c r="EH194" i="9"/>
  <c r="EI194" i="9" s="1"/>
  <c r="ED258" i="9"/>
  <c r="EF258" i="9"/>
  <c r="EG258" i="9"/>
  <c r="EE258" i="9"/>
  <c r="EB258" i="9"/>
  <c r="EH258" i="9"/>
  <c r="EI258" i="9" s="1"/>
  <c r="ED322" i="9"/>
  <c r="EF322" i="9"/>
  <c r="EG322" i="9"/>
  <c r="EE322" i="9"/>
  <c r="EB322" i="9"/>
  <c r="EH322" i="9"/>
  <c r="EI322" i="9" s="1"/>
  <c r="ED386" i="9"/>
  <c r="EF386" i="9"/>
  <c r="EG386" i="9"/>
  <c r="EE386" i="9"/>
  <c r="EB386" i="9"/>
  <c r="EH386" i="9"/>
  <c r="EI386" i="9" s="1"/>
  <c r="EG53" i="9"/>
  <c r="EE53" i="9"/>
  <c r="EF53" i="9"/>
  <c r="ED53" i="9"/>
  <c r="EB53" i="9"/>
  <c r="EH53" i="9"/>
  <c r="EG117" i="9"/>
  <c r="EE117" i="9"/>
  <c r="EF117" i="9"/>
  <c r="ED117" i="9"/>
  <c r="EB117" i="9"/>
  <c r="EH117" i="9"/>
  <c r="EI117" i="9" s="1"/>
  <c r="EG181" i="9"/>
  <c r="EE181" i="9"/>
  <c r="EF181" i="9"/>
  <c r="ED181" i="9"/>
  <c r="EH181" i="9"/>
  <c r="EI181" i="9" s="1"/>
  <c r="EB181" i="9"/>
  <c r="EG245" i="9"/>
  <c r="EE245" i="9"/>
  <c r="EF245" i="9"/>
  <c r="ED245" i="9"/>
  <c r="EB245" i="9"/>
  <c r="EH245" i="9"/>
  <c r="EI245" i="9" s="1"/>
  <c r="EG309" i="9"/>
  <c r="EE309" i="9"/>
  <c r="EF309" i="9"/>
  <c r="ED309" i="9"/>
  <c r="EB309" i="9"/>
  <c r="EH309" i="9"/>
  <c r="EI309" i="9" s="1"/>
  <c r="EG373" i="9"/>
  <c r="EE373" i="9"/>
  <c r="EF373" i="9"/>
  <c r="ED373" i="9"/>
  <c r="EH373" i="9"/>
  <c r="EI373" i="9" s="1"/>
  <c r="EB373" i="9"/>
  <c r="DG104" i="9"/>
  <c r="DH104" i="9" s="1"/>
  <c r="DJ104" i="9" s="1"/>
  <c r="DK104" i="9" s="1"/>
  <c r="DB104" i="9"/>
  <c r="DF50" i="9"/>
  <c r="EG279" i="9"/>
  <c r="EE279" i="9"/>
  <c r="EB279" i="9"/>
  <c r="ED279" i="9"/>
  <c r="EF279" i="9"/>
  <c r="EH279" i="9"/>
  <c r="EI279" i="9" s="1"/>
  <c r="DG150" i="9"/>
  <c r="DH150" i="9" s="1"/>
  <c r="DJ150" i="9" s="1"/>
  <c r="DK150" i="9" s="1"/>
  <c r="DB150" i="9"/>
  <c r="DG126" i="9"/>
  <c r="DH126" i="9" s="1"/>
  <c r="DJ126" i="9" s="1"/>
  <c r="DK126" i="9" s="1"/>
  <c r="DB126" i="9"/>
  <c r="DG83" i="9"/>
  <c r="DH83" i="9" s="1"/>
  <c r="DJ83" i="9" s="1"/>
  <c r="DK83" i="9" s="1"/>
  <c r="AF107" i="5" s="1"/>
  <c r="DB83" i="9"/>
  <c r="AG107" i="5" s="1"/>
  <c r="EG183" i="9"/>
  <c r="EE183" i="9"/>
  <c r="EB183" i="9"/>
  <c r="ED183" i="9"/>
  <c r="EF183" i="9"/>
  <c r="EH183" i="9"/>
  <c r="EI183" i="9" s="1"/>
  <c r="EG375" i="9"/>
  <c r="EE375" i="9"/>
  <c r="EB375" i="9"/>
  <c r="ED375" i="9"/>
  <c r="EF375" i="9"/>
  <c r="EH375" i="9"/>
  <c r="EI375" i="9" s="1"/>
  <c r="DG173" i="9"/>
  <c r="DH173" i="9" s="1"/>
  <c r="DJ173" i="9" s="1"/>
  <c r="DK173" i="9" s="1"/>
  <c r="DB173" i="9"/>
  <c r="DG183" i="9"/>
  <c r="DH183" i="9" s="1"/>
  <c r="DJ183" i="9" s="1"/>
  <c r="DK183" i="9" s="1"/>
  <c r="DB183" i="9"/>
  <c r="DG188" i="9"/>
  <c r="DH188" i="9" s="1"/>
  <c r="DJ188" i="9" s="1"/>
  <c r="DK188" i="9" s="1"/>
  <c r="DB188" i="9"/>
  <c r="DG165" i="9"/>
  <c r="DH165" i="9" s="1"/>
  <c r="DJ165" i="9" s="1"/>
  <c r="DK165" i="9" s="1"/>
  <c r="DB165" i="9"/>
  <c r="DG110" i="9"/>
  <c r="DH110" i="9" s="1"/>
  <c r="DJ110" i="9" s="1"/>
  <c r="DK110" i="9" s="1"/>
  <c r="DB110" i="9"/>
  <c r="EG25" i="9"/>
  <c r="EB25" i="9"/>
  <c r="EF25" i="9"/>
  <c r="ED25" i="9"/>
  <c r="EH25" i="9"/>
  <c r="EE25" i="9"/>
  <c r="EG89" i="9"/>
  <c r="EB89" i="9"/>
  <c r="EF89" i="9"/>
  <c r="ED89" i="9"/>
  <c r="EH89" i="9"/>
  <c r="EE89" i="9"/>
  <c r="EG153" i="9"/>
  <c r="EE153" i="9"/>
  <c r="ED153" i="9"/>
  <c r="EB153" i="9"/>
  <c r="EF153" i="9"/>
  <c r="EH153" i="9"/>
  <c r="EI153" i="9" s="1"/>
  <c r="EG217" i="9"/>
  <c r="EE217" i="9"/>
  <c r="ED217" i="9"/>
  <c r="EB217" i="9"/>
  <c r="EF217" i="9"/>
  <c r="EH217" i="9"/>
  <c r="EI217" i="9" s="1"/>
  <c r="EG281" i="9"/>
  <c r="EE281" i="9"/>
  <c r="ED281" i="9"/>
  <c r="EB281" i="9"/>
  <c r="EF281" i="9"/>
  <c r="EH281" i="9"/>
  <c r="EI281" i="9" s="1"/>
  <c r="EG345" i="9"/>
  <c r="EE345" i="9"/>
  <c r="ED345" i="9"/>
  <c r="EB345" i="9"/>
  <c r="EF345" i="9"/>
  <c r="EH345" i="9"/>
  <c r="EI345" i="9" s="1"/>
  <c r="DG98" i="9"/>
  <c r="DH98" i="9" s="1"/>
  <c r="DJ98" i="9" s="1"/>
  <c r="DK98" i="9" s="1"/>
  <c r="AF122" i="5" s="1"/>
  <c r="DB98" i="9"/>
  <c r="AG122" i="5" s="1"/>
  <c r="DG64" i="9"/>
  <c r="DH64" i="9" s="1"/>
  <c r="DJ64" i="9" s="1"/>
  <c r="DK64" i="9" s="1"/>
  <c r="AF88" i="5" s="1"/>
  <c r="DB64" i="9"/>
  <c r="AG88" i="5" s="1"/>
  <c r="DG151" i="9"/>
  <c r="DH151" i="9" s="1"/>
  <c r="DJ151" i="9" s="1"/>
  <c r="DK151" i="9" s="1"/>
  <c r="DB151" i="9"/>
  <c r="DG124" i="9"/>
  <c r="DH124" i="9" s="1"/>
  <c r="DJ124" i="9" s="1"/>
  <c r="DK124" i="9" s="1"/>
  <c r="DB124" i="9"/>
  <c r="DG200" i="9"/>
  <c r="DH200" i="9" s="1"/>
  <c r="DJ200" i="9" s="1"/>
  <c r="DK200" i="9" s="1"/>
  <c r="DB200" i="9"/>
  <c r="DG61" i="9"/>
  <c r="DH61" i="9" s="1"/>
  <c r="DJ61" i="9" s="1"/>
  <c r="DK61" i="9" s="1"/>
  <c r="AF85" i="5" s="1"/>
  <c r="DB61" i="9"/>
  <c r="AG85" i="5" s="1"/>
  <c r="EF56" i="9"/>
  <c r="EG56" i="9"/>
  <c r="EE56" i="9"/>
  <c r="ED56" i="9"/>
  <c r="EH56" i="9"/>
  <c r="EB56" i="9"/>
  <c r="EF120" i="9"/>
  <c r="EG120" i="9"/>
  <c r="EE120" i="9"/>
  <c r="ED120" i="9"/>
  <c r="EH120" i="9"/>
  <c r="EI120" i="9" s="1"/>
  <c r="EB120" i="9"/>
  <c r="EF184" i="9"/>
  <c r="EG184" i="9"/>
  <c r="EE184" i="9"/>
  <c r="ED184" i="9"/>
  <c r="EH184" i="9"/>
  <c r="EI184" i="9" s="1"/>
  <c r="EB184" i="9"/>
  <c r="EF248" i="9"/>
  <c r="EG248" i="9"/>
  <c r="EE248" i="9"/>
  <c r="ED248" i="9"/>
  <c r="EH248" i="9"/>
  <c r="EI248" i="9" s="1"/>
  <c r="EB248" i="9"/>
  <c r="EF312" i="9"/>
  <c r="EG312" i="9"/>
  <c r="EE312" i="9"/>
  <c r="ED312" i="9"/>
  <c r="EH312" i="9"/>
  <c r="EI312" i="9" s="1"/>
  <c r="EB312" i="9"/>
  <c r="EF376" i="9"/>
  <c r="EG376" i="9"/>
  <c r="EE376" i="9"/>
  <c r="ED376" i="9"/>
  <c r="EH376" i="9"/>
  <c r="EI376" i="9" s="1"/>
  <c r="EB376" i="9"/>
  <c r="EG43" i="9"/>
  <c r="EE43" i="9"/>
  <c r="EB43" i="9"/>
  <c r="ED43" i="9"/>
  <c r="EF43" i="9"/>
  <c r="EH43" i="9"/>
  <c r="EG107" i="9"/>
  <c r="EE107" i="9"/>
  <c r="EB107" i="9"/>
  <c r="ED107" i="9"/>
  <c r="EF107" i="9"/>
  <c r="EH107" i="9"/>
  <c r="EI107" i="9" s="1"/>
  <c r="EG171" i="9"/>
  <c r="EE171" i="9"/>
  <c r="EB171" i="9"/>
  <c r="ED171" i="9"/>
  <c r="EF171" i="9"/>
  <c r="EH171" i="9"/>
  <c r="EI171" i="9" s="1"/>
  <c r="EG235" i="9"/>
  <c r="EE235" i="9"/>
  <c r="EB235" i="9"/>
  <c r="ED235" i="9"/>
  <c r="EF235" i="9"/>
  <c r="EH235" i="9"/>
  <c r="EI235" i="9" s="1"/>
  <c r="EG299" i="9"/>
  <c r="EE299" i="9"/>
  <c r="EB299" i="9"/>
  <c r="ED299" i="9"/>
  <c r="EF299" i="9"/>
  <c r="EH299" i="9"/>
  <c r="EI299" i="9" s="1"/>
  <c r="EG363" i="9"/>
  <c r="EE363" i="9"/>
  <c r="EB363" i="9"/>
  <c r="ED363" i="9"/>
  <c r="EF363" i="9"/>
  <c r="EH363" i="9"/>
  <c r="EI363" i="9" s="1"/>
  <c r="DG190" i="9"/>
  <c r="DH190" i="9" s="1"/>
  <c r="DJ190" i="9" s="1"/>
  <c r="DK190" i="9" s="1"/>
  <c r="DB190" i="9"/>
  <c r="DG181" i="9"/>
  <c r="DH181" i="9" s="1"/>
  <c r="DJ181" i="9" s="1"/>
  <c r="DK181" i="9" s="1"/>
  <c r="DB181" i="9"/>
  <c r="DG90" i="9"/>
  <c r="DH90" i="9" s="1"/>
  <c r="DJ90" i="9" s="1"/>
  <c r="DK90" i="9" s="1"/>
  <c r="AF114" i="5" s="1"/>
  <c r="DB90" i="9"/>
  <c r="AG114" i="5" s="1"/>
  <c r="CA2" i="9"/>
  <c r="V26" i="5" s="1"/>
  <c r="DF126" i="9"/>
  <c r="ED42" i="9"/>
  <c r="EF42" i="9"/>
  <c r="EG42" i="9"/>
  <c r="EE42" i="9"/>
  <c r="EH42" i="9"/>
  <c r="EB42" i="9"/>
  <c r="ED106" i="9"/>
  <c r="EF106" i="9"/>
  <c r="EG106" i="9"/>
  <c r="EE106" i="9"/>
  <c r="EH106" i="9"/>
  <c r="EI106" i="9" s="1"/>
  <c r="EB106" i="9"/>
  <c r="ED170" i="9"/>
  <c r="EF170" i="9"/>
  <c r="EG170" i="9"/>
  <c r="EE170" i="9"/>
  <c r="EH170" i="9"/>
  <c r="EI170" i="9" s="1"/>
  <c r="EB170" i="9"/>
  <c r="ED234" i="9"/>
  <c r="EF234" i="9"/>
  <c r="EG234" i="9"/>
  <c r="EE234" i="9"/>
  <c r="EH234" i="9"/>
  <c r="EI234" i="9" s="1"/>
  <c r="EB234" i="9"/>
  <c r="ED298" i="9"/>
  <c r="EF298" i="9"/>
  <c r="EG298" i="9"/>
  <c r="EE298" i="9"/>
  <c r="EH298" i="9"/>
  <c r="EI298" i="9" s="1"/>
  <c r="EB298" i="9"/>
  <c r="ED362" i="9"/>
  <c r="EF362" i="9"/>
  <c r="EG362" i="9"/>
  <c r="EE362" i="9"/>
  <c r="EH362" i="9"/>
  <c r="EI362" i="9" s="1"/>
  <c r="EB362" i="9"/>
  <c r="EG45" i="9"/>
  <c r="EE45" i="9"/>
  <c r="EF45" i="9"/>
  <c r="ED45" i="9"/>
  <c r="EB45" i="9"/>
  <c r="EH45" i="9"/>
  <c r="EG109" i="9"/>
  <c r="EE109" i="9"/>
  <c r="EF109" i="9"/>
  <c r="ED109" i="9"/>
  <c r="EB109" i="9"/>
  <c r="EH109" i="9"/>
  <c r="EI109" i="9" s="1"/>
  <c r="EG173" i="9"/>
  <c r="EE173" i="9"/>
  <c r="EF173" i="9"/>
  <c r="ED173" i="9"/>
  <c r="EB173" i="9"/>
  <c r="EH173" i="9"/>
  <c r="EI173" i="9" s="1"/>
  <c r="EG237" i="9"/>
  <c r="EE237" i="9"/>
  <c r="EF237" i="9"/>
  <c r="ED237" i="9"/>
  <c r="EB237" i="9"/>
  <c r="EH237" i="9"/>
  <c r="EI237" i="9" s="1"/>
  <c r="EG301" i="9"/>
  <c r="EE301" i="9"/>
  <c r="EF301" i="9"/>
  <c r="ED301" i="9"/>
  <c r="EB301" i="9"/>
  <c r="EH301" i="9"/>
  <c r="EI301" i="9" s="1"/>
  <c r="EG365" i="9"/>
  <c r="EE365" i="9"/>
  <c r="EF365" i="9"/>
  <c r="ED365" i="9"/>
  <c r="EB365" i="9"/>
  <c r="EH365" i="9"/>
  <c r="EI365" i="9" s="1"/>
  <c r="DF105" i="9"/>
  <c r="DF189" i="9"/>
  <c r="DG164" i="9"/>
  <c r="DH164" i="9" s="1"/>
  <c r="DJ164" i="9" s="1"/>
  <c r="DK164" i="9" s="1"/>
  <c r="DB164" i="9"/>
  <c r="DG36" i="9"/>
  <c r="DH36" i="9" s="1"/>
  <c r="DJ36" i="9" s="1"/>
  <c r="DK36" i="9" s="1"/>
  <c r="AF60" i="5" s="1"/>
  <c r="DB36" i="9"/>
  <c r="AG60" i="5" s="1"/>
  <c r="DF173" i="9"/>
  <c r="DG179" i="9"/>
  <c r="DH179" i="9" s="1"/>
  <c r="DJ179" i="9" s="1"/>
  <c r="DK179" i="9" s="1"/>
  <c r="DB179" i="9"/>
  <c r="EE44" i="9"/>
  <c r="EF44" i="9"/>
  <c r="EG44" i="9"/>
  <c r="ED44" i="9"/>
  <c r="EB44" i="9"/>
  <c r="EH44" i="9"/>
  <c r="EE108" i="9"/>
  <c r="ED108" i="9"/>
  <c r="EF108" i="9"/>
  <c r="EG108" i="9"/>
  <c r="EB108" i="9"/>
  <c r="EH108" i="9"/>
  <c r="EI108" i="9" s="1"/>
  <c r="EE172" i="9"/>
  <c r="ED172" i="9"/>
  <c r="EF172" i="9"/>
  <c r="EG172" i="9"/>
  <c r="EB172" i="9"/>
  <c r="EH172" i="9"/>
  <c r="EI172" i="9" s="1"/>
  <c r="EE236" i="9"/>
  <c r="ED236" i="9"/>
  <c r="EF236" i="9"/>
  <c r="EG236" i="9"/>
  <c r="EB236" i="9"/>
  <c r="EH236" i="9"/>
  <c r="EI236" i="9" s="1"/>
  <c r="EE300" i="9"/>
  <c r="ED300" i="9"/>
  <c r="EF300" i="9"/>
  <c r="EG300" i="9"/>
  <c r="EB300" i="9"/>
  <c r="EH300" i="9"/>
  <c r="EI300" i="9" s="1"/>
  <c r="EE364" i="9"/>
  <c r="ED364" i="9"/>
  <c r="EF364" i="9"/>
  <c r="EG364" i="9"/>
  <c r="EB364" i="9"/>
  <c r="EH364" i="9"/>
  <c r="EI364" i="9" s="1"/>
  <c r="EG47" i="9"/>
  <c r="EE47" i="9"/>
  <c r="EB47" i="9"/>
  <c r="ED47" i="9"/>
  <c r="EF47" i="9"/>
  <c r="EH47" i="9"/>
  <c r="DG154" i="9"/>
  <c r="DH154" i="9" s="1"/>
  <c r="DJ154" i="9" s="1"/>
  <c r="DK154" i="9" s="1"/>
  <c r="DB154" i="9"/>
  <c r="DG175" i="9"/>
  <c r="DH175" i="9" s="1"/>
  <c r="DJ175" i="9" s="1"/>
  <c r="DK175" i="9" s="1"/>
  <c r="DB175" i="9"/>
  <c r="EG49" i="9"/>
  <c r="EB49" i="9"/>
  <c r="EF49" i="9"/>
  <c r="EH49" i="9"/>
  <c r="EE49" i="9"/>
  <c r="ED49" i="9"/>
  <c r="EG113" i="9"/>
  <c r="EE113" i="9"/>
  <c r="EB113" i="9"/>
  <c r="EF113" i="9"/>
  <c r="ED113" i="9"/>
  <c r="EH113" i="9"/>
  <c r="EI113" i="9" s="1"/>
  <c r="EG177" i="9"/>
  <c r="EE177" i="9"/>
  <c r="ED177" i="9"/>
  <c r="EB177" i="9"/>
  <c r="EF177" i="9"/>
  <c r="EH177" i="9"/>
  <c r="EI177" i="9" s="1"/>
  <c r="EG241" i="9"/>
  <c r="EE241" i="9"/>
  <c r="ED241" i="9"/>
  <c r="EB241" i="9"/>
  <c r="EF241" i="9"/>
  <c r="EH241" i="9"/>
  <c r="EI241" i="9" s="1"/>
  <c r="EG305" i="9"/>
  <c r="EE305" i="9"/>
  <c r="ED305" i="9"/>
  <c r="EB305" i="9"/>
  <c r="EF305" i="9"/>
  <c r="EH305" i="9"/>
  <c r="EI305" i="9" s="1"/>
  <c r="EG369" i="9"/>
  <c r="EE369" i="9"/>
  <c r="ED369" i="9"/>
  <c r="EB369" i="9"/>
  <c r="EF369" i="9"/>
  <c r="EH369" i="9"/>
  <c r="EI369" i="9" s="1"/>
  <c r="BA30" i="2"/>
  <c r="DF12" i="9"/>
  <c r="DG92" i="9"/>
  <c r="DH92" i="9" s="1"/>
  <c r="DJ92" i="9" s="1"/>
  <c r="DK92" i="9" s="1"/>
  <c r="AF116" i="5" s="1"/>
  <c r="DB92" i="9"/>
  <c r="AG116" i="5" s="1"/>
  <c r="DG18" i="9"/>
  <c r="DH18" i="9" s="1"/>
  <c r="DJ18" i="9" s="1"/>
  <c r="DK18" i="9" s="1"/>
  <c r="AF42" i="5" s="1"/>
  <c r="DB18" i="9"/>
  <c r="AG42" i="5" s="1"/>
  <c r="DF90" i="9"/>
  <c r="DF31" i="9"/>
  <c r="DG194" i="9"/>
  <c r="DH194" i="9" s="1"/>
  <c r="DJ194" i="9" s="1"/>
  <c r="DK194" i="9" s="1"/>
  <c r="DB194" i="9"/>
  <c r="DF19" i="9"/>
  <c r="DG131" i="9"/>
  <c r="DH131" i="9" s="1"/>
  <c r="DJ131" i="9" s="1"/>
  <c r="DK131" i="9" s="1"/>
  <c r="DB131" i="9"/>
  <c r="DG26" i="9"/>
  <c r="DH26" i="9" s="1"/>
  <c r="DJ26" i="9" s="1"/>
  <c r="DK26" i="9" s="1"/>
  <c r="AF50" i="5" s="1"/>
  <c r="DB26" i="9"/>
  <c r="AG50" i="5" s="1"/>
  <c r="DG127" i="9"/>
  <c r="DH127" i="9" s="1"/>
  <c r="DJ127" i="9" s="1"/>
  <c r="DK127" i="9" s="1"/>
  <c r="DB127" i="9"/>
  <c r="DG101" i="9"/>
  <c r="DH101" i="9" s="1"/>
  <c r="DJ101" i="9" s="1"/>
  <c r="DK101" i="9" s="1"/>
  <c r="DB101" i="9"/>
  <c r="EG185" i="9"/>
  <c r="EE185" i="9"/>
  <c r="ED185" i="9"/>
  <c r="EB185" i="9"/>
  <c r="EF185" i="9"/>
  <c r="EH185" i="9"/>
  <c r="EI185" i="9" s="1"/>
  <c r="EH6" i="9"/>
  <c r="EG6" i="9"/>
  <c r="EF6" i="9"/>
  <c r="DG28" i="9"/>
  <c r="DH28" i="9" s="1"/>
  <c r="DJ28" i="9" s="1"/>
  <c r="DK28" i="9" s="1"/>
  <c r="AF52" i="5" s="1"/>
  <c r="DB28" i="9"/>
  <c r="AG52" i="5" s="1"/>
  <c r="EG247" i="9"/>
  <c r="EE247" i="9"/>
  <c r="EB247" i="9"/>
  <c r="ED247" i="9"/>
  <c r="EF247" i="9"/>
  <c r="EH247" i="9"/>
  <c r="EI247" i="9" s="1"/>
  <c r="EE68" i="9"/>
  <c r="EF68" i="9"/>
  <c r="EG68" i="9"/>
  <c r="EB68" i="9"/>
  <c r="ED68" i="9"/>
  <c r="EH68" i="9"/>
  <c r="EE132" i="9"/>
  <c r="ED132" i="9"/>
  <c r="EF132" i="9"/>
  <c r="EG132" i="9"/>
  <c r="EB132" i="9"/>
  <c r="EH132" i="9"/>
  <c r="EI132" i="9" s="1"/>
  <c r="EE196" i="9"/>
  <c r="ED196" i="9"/>
  <c r="EF196" i="9"/>
  <c r="EG196" i="9"/>
  <c r="EB196" i="9"/>
  <c r="EH196" i="9"/>
  <c r="EI196" i="9" s="1"/>
  <c r="EE260" i="9"/>
  <c r="ED260" i="9"/>
  <c r="EF260" i="9"/>
  <c r="EG260" i="9"/>
  <c r="EB260" i="9"/>
  <c r="EH260" i="9"/>
  <c r="EI260" i="9" s="1"/>
  <c r="EE324" i="9"/>
  <c r="ED324" i="9"/>
  <c r="EF324" i="9"/>
  <c r="EG324" i="9"/>
  <c r="EB324" i="9"/>
  <c r="EH324" i="9"/>
  <c r="EI324" i="9" s="1"/>
  <c r="EE388" i="9"/>
  <c r="ED388" i="9"/>
  <c r="EF388" i="9"/>
  <c r="EG388" i="9"/>
  <c r="EB388" i="9"/>
  <c r="EH388" i="9"/>
  <c r="EI388" i="9" s="1"/>
  <c r="EG55" i="9"/>
  <c r="EE55" i="9"/>
  <c r="EB55" i="9"/>
  <c r="ED55" i="9"/>
  <c r="EF55" i="9"/>
  <c r="EH55" i="9"/>
  <c r="DB100" i="9"/>
  <c r="AG124" i="5" s="1"/>
  <c r="DG100" i="9"/>
  <c r="DH100" i="9" s="1"/>
  <c r="DJ100" i="9" s="1"/>
  <c r="DK100" i="9" s="1"/>
  <c r="AF124" i="5" s="1"/>
  <c r="DG77" i="9"/>
  <c r="DH77" i="9" s="1"/>
  <c r="DJ77" i="9" s="1"/>
  <c r="DK77" i="9" s="1"/>
  <c r="AF101" i="5" s="1"/>
  <c r="DB77" i="9"/>
  <c r="AG101" i="5" s="1"/>
  <c r="E4" i="8"/>
  <c r="DG14" i="9"/>
  <c r="DH14" i="9" s="1"/>
  <c r="DJ14" i="9" s="1"/>
  <c r="DK14" i="9" s="1"/>
  <c r="AF38" i="5" s="1"/>
  <c r="DB14" i="9"/>
  <c r="AG38" i="5" s="1"/>
  <c r="EB38" i="9"/>
  <c r="EF38" i="9"/>
  <c r="EG38" i="9"/>
  <c r="ED38" i="9"/>
  <c r="EE38" i="9"/>
  <c r="EH38" i="9"/>
  <c r="EB102" i="9"/>
  <c r="EF102" i="9"/>
  <c r="EG102" i="9"/>
  <c r="ED102" i="9"/>
  <c r="EE102" i="9"/>
  <c r="EH102" i="9"/>
  <c r="EI102" i="9" s="1"/>
  <c r="EB166" i="9"/>
  <c r="EF166" i="9"/>
  <c r="EE166" i="9"/>
  <c r="EG166" i="9"/>
  <c r="ED166" i="9"/>
  <c r="EH166" i="9"/>
  <c r="EI166" i="9" s="1"/>
  <c r="EB230" i="9"/>
  <c r="EF230" i="9"/>
  <c r="EE230" i="9"/>
  <c r="EG230" i="9"/>
  <c r="ED230" i="9"/>
  <c r="EH230" i="9"/>
  <c r="EI230" i="9" s="1"/>
  <c r="EB294" i="9"/>
  <c r="EF294" i="9"/>
  <c r="EE294" i="9"/>
  <c r="EG294" i="9"/>
  <c r="ED294" i="9"/>
  <c r="EH294" i="9"/>
  <c r="EI294" i="9" s="1"/>
  <c r="EB358" i="9"/>
  <c r="EF358" i="9"/>
  <c r="EE358" i="9"/>
  <c r="EG358" i="9"/>
  <c r="ED358" i="9"/>
  <c r="EH358" i="9"/>
  <c r="EI358" i="9" s="1"/>
  <c r="EG7" i="9"/>
  <c r="EF7" i="9"/>
  <c r="EH7" i="9"/>
  <c r="DG172" i="9"/>
  <c r="DH172" i="9" s="1"/>
  <c r="DJ172" i="9" s="1"/>
  <c r="DK172" i="9" s="1"/>
  <c r="DB172" i="9"/>
  <c r="DF101" i="9"/>
  <c r="DG54" i="9"/>
  <c r="DH54" i="9" s="1"/>
  <c r="DJ54" i="9" s="1"/>
  <c r="DK54" i="9" s="1"/>
  <c r="AF78" i="5" s="1"/>
  <c r="DB54" i="9"/>
  <c r="AG78" i="5" s="1"/>
  <c r="DG25" i="9"/>
  <c r="DH25" i="9" s="1"/>
  <c r="DJ25" i="9" s="1"/>
  <c r="DK25" i="9" s="1"/>
  <c r="AF49" i="5" s="1"/>
  <c r="DB25" i="9"/>
  <c r="AG49" i="5" s="1"/>
  <c r="ED18" i="9"/>
  <c r="EB18" i="9"/>
  <c r="EE18" i="9"/>
  <c r="EF18" i="9"/>
  <c r="EG18" i="9"/>
  <c r="EH18" i="9"/>
  <c r="DG68" i="9"/>
  <c r="DH68" i="9" s="1"/>
  <c r="DJ68" i="9" s="1"/>
  <c r="DK68" i="9" s="1"/>
  <c r="AF92" i="5" s="1"/>
  <c r="DB68" i="9"/>
  <c r="AG92" i="5" s="1"/>
  <c r="DG162" i="9"/>
  <c r="DH162" i="9" s="1"/>
  <c r="DJ162" i="9" s="1"/>
  <c r="DK162" i="9" s="1"/>
  <c r="DB162" i="9"/>
  <c r="DG87" i="9"/>
  <c r="DH87" i="9" s="1"/>
  <c r="DJ87" i="9" s="1"/>
  <c r="DK87" i="9" s="1"/>
  <c r="AF111" i="5" s="1"/>
  <c r="DB87" i="9"/>
  <c r="AG111" i="5" s="1"/>
  <c r="DG24" i="9"/>
  <c r="DH24" i="9" s="1"/>
  <c r="DJ24" i="9" s="1"/>
  <c r="DK24" i="9" s="1"/>
  <c r="AF48" i="5" s="1"/>
  <c r="DB24" i="9"/>
  <c r="AG48" i="5" s="1"/>
  <c r="DF77" i="9"/>
  <c r="DG122" i="9"/>
  <c r="DH122" i="9" s="1"/>
  <c r="DJ122" i="9" s="1"/>
  <c r="DK122" i="9" s="1"/>
  <c r="DB122" i="9"/>
  <c r="DF124" i="9"/>
  <c r="EG127" i="9"/>
  <c r="EE127" i="9"/>
  <c r="EB127" i="9"/>
  <c r="ED127" i="9"/>
  <c r="EF127" i="9"/>
  <c r="EH127" i="9"/>
  <c r="EI127" i="9" s="1"/>
  <c r="EG191" i="9"/>
  <c r="EE191" i="9"/>
  <c r="EB191" i="9"/>
  <c r="ED191" i="9"/>
  <c r="EF191" i="9"/>
  <c r="EH191" i="9"/>
  <c r="EI191" i="9" s="1"/>
  <c r="EG255" i="9"/>
  <c r="EE255" i="9"/>
  <c r="EB255" i="9"/>
  <c r="ED255" i="9"/>
  <c r="EF255" i="9"/>
  <c r="EH255" i="9"/>
  <c r="EI255" i="9" s="1"/>
  <c r="EG319" i="9"/>
  <c r="EE319" i="9"/>
  <c r="EB319" i="9"/>
  <c r="ED319" i="9"/>
  <c r="EF319" i="9"/>
  <c r="EH319" i="9"/>
  <c r="EI319" i="9" s="1"/>
  <c r="EG383" i="9"/>
  <c r="EE383" i="9"/>
  <c r="EB383" i="9"/>
  <c r="ED383" i="9"/>
  <c r="EF383" i="9"/>
  <c r="EH383" i="9"/>
  <c r="EI383" i="9" s="1"/>
  <c r="DF11" i="9"/>
  <c r="DG15" i="9"/>
  <c r="DH15" i="9" s="1"/>
  <c r="DJ15" i="9" s="1"/>
  <c r="DK15" i="9" s="1"/>
  <c r="AF39" i="5" s="1"/>
  <c r="DB15" i="9"/>
  <c r="AG39" i="5" s="1"/>
  <c r="DF138" i="9"/>
  <c r="ER43" i="2"/>
  <c r="ES42" i="2"/>
  <c r="N46" i="3" s="1"/>
  <c r="DF83" i="9"/>
  <c r="DF5" i="9"/>
  <c r="DG17" i="9"/>
  <c r="DH17" i="9" s="1"/>
  <c r="DJ17" i="9" s="1"/>
  <c r="DK17" i="9" s="1"/>
  <c r="AF41" i="5" s="1"/>
  <c r="DB17" i="9"/>
  <c r="AG41" i="5" s="1"/>
  <c r="DG170" i="9"/>
  <c r="DH170" i="9" s="1"/>
  <c r="DJ170" i="9" s="1"/>
  <c r="DK170" i="9" s="1"/>
  <c r="DB170" i="9"/>
  <c r="DG128" i="9"/>
  <c r="DH128" i="9" s="1"/>
  <c r="DJ128" i="9" s="1"/>
  <c r="DK128" i="9" s="1"/>
  <c r="DB128" i="9"/>
  <c r="DG197" i="9"/>
  <c r="DH197" i="9" s="1"/>
  <c r="DJ197" i="9" s="1"/>
  <c r="DK197" i="9" s="1"/>
  <c r="DB197" i="9"/>
  <c r="EB46" i="9"/>
  <c r="EF46" i="9"/>
  <c r="EG46" i="9"/>
  <c r="ED46" i="9"/>
  <c r="EE46" i="9"/>
  <c r="EH46" i="9"/>
  <c r="EB110" i="9"/>
  <c r="EF110" i="9"/>
  <c r="EG110" i="9"/>
  <c r="ED110" i="9"/>
  <c r="EE110" i="9"/>
  <c r="EH110" i="9"/>
  <c r="EI110" i="9" s="1"/>
  <c r="EB174" i="9"/>
  <c r="EF174" i="9"/>
  <c r="EE174" i="9"/>
  <c r="EG174" i="9"/>
  <c r="ED174" i="9"/>
  <c r="EH174" i="9"/>
  <c r="EI174" i="9" s="1"/>
  <c r="EB238" i="9"/>
  <c r="EF238" i="9"/>
  <c r="EE238" i="9"/>
  <c r="EG238" i="9"/>
  <c r="ED238" i="9"/>
  <c r="EH238" i="9"/>
  <c r="EI238" i="9" s="1"/>
  <c r="EB302" i="9"/>
  <c r="EF302" i="9"/>
  <c r="EE302" i="9"/>
  <c r="EG302" i="9"/>
  <c r="ED302" i="9"/>
  <c r="EH302" i="9"/>
  <c r="EI302" i="9" s="1"/>
  <c r="EB366" i="9"/>
  <c r="EF366" i="9"/>
  <c r="EE366" i="9"/>
  <c r="EG366" i="9"/>
  <c r="ED366" i="9"/>
  <c r="EH366" i="9"/>
  <c r="EI366" i="9" s="1"/>
  <c r="DG142" i="9"/>
  <c r="DH142" i="9" s="1"/>
  <c r="DJ142" i="9" s="1"/>
  <c r="DK142" i="9" s="1"/>
  <c r="DB142" i="9"/>
  <c r="AZ30" i="2"/>
  <c r="DF34" i="9"/>
  <c r="DF68" i="9"/>
  <c r="DG113" i="9"/>
  <c r="DH113" i="9" s="1"/>
  <c r="DJ113" i="9" s="1"/>
  <c r="DK113" i="9" s="1"/>
  <c r="DB113" i="9"/>
  <c r="DF70" i="9"/>
  <c r="DG22" i="9"/>
  <c r="DH22" i="9" s="1"/>
  <c r="DJ22" i="9" s="1"/>
  <c r="DK22" i="9" s="1"/>
  <c r="AF46" i="5" s="1"/>
  <c r="DB22" i="9"/>
  <c r="AG46" i="5" s="1"/>
  <c r="EF64" i="9"/>
  <c r="EG64" i="9"/>
  <c r="EE64" i="9"/>
  <c r="ED64" i="9"/>
  <c r="EH64" i="9"/>
  <c r="EB64" i="9"/>
  <c r="EF128" i="9"/>
  <c r="EG128" i="9"/>
  <c r="EE128" i="9"/>
  <c r="ED128" i="9"/>
  <c r="EH128" i="9"/>
  <c r="EI128" i="9" s="1"/>
  <c r="EB128" i="9"/>
  <c r="EF192" i="9"/>
  <c r="EG192" i="9"/>
  <c r="EE192" i="9"/>
  <c r="ED192" i="9"/>
  <c r="EH192" i="9"/>
  <c r="EI192" i="9" s="1"/>
  <c r="EB192" i="9"/>
  <c r="EF256" i="9"/>
  <c r="EG256" i="9"/>
  <c r="EE256" i="9"/>
  <c r="ED256" i="9"/>
  <c r="EH256" i="9"/>
  <c r="EI256" i="9" s="1"/>
  <c r="EB256" i="9"/>
  <c r="EF320" i="9"/>
  <c r="EG320" i="9"/>
  <c r="EE320" i="9"/>
  <c r="ED320" i="9"/>
  <c r="EH320" i="9"/>
  <c r="EI320" i="9" s="1"/>
  <c r="EB320" i="9"/>
  <c r="EF384" i="9"/>
  <c r="EG384" i="9"/>
  <c r="EE384" i="9"/>
  <c r="ED384" i="9"/>
  <c r="EH384" i="9"/>
  <c r="EI384" i="9" s="1"/>
  <c r="EB384" i="9"/>
  <c r="EG51" i="9"/>
  <c r="EE51" i="9"/>
  <c r="EB51" i="9"/>
  <c r="ED51" i="9"/>
  <c r="EF51" i="9"/>
  <c r="EH51" i="9"/>
  <c r="EG115" i="9"/>
  <c r="EE115" i="9"/>
  <c r="EB115" i="9"/>
  <c r="ED115" i="9"/>
  <c r="EF115" i="9"/>
  <c r="EH115" i="9"/>
  <c r="EI115" i="9" s="1"/>
  <c r="EG179" i="9"/>
  <c r="EE179" i="9"/>
  <c r="EB179" i="9"/>
  <c r="ED179" i="9"/>
  <c r="EF179" i="9"/>
  <c r="EH179" i="9"/>
  <c r="EI179" i="9" s="1"/>
  <c r="EG243" i="9"/>
  <c r="EE243" i="9"/>
  <c r="EB243" i="9"/>
  <c r="ED243" i="9"/>
  <c r="EF243" i="9"/>
  <c r="EH243" i="9"/>
  <c r="EI243" i="9" s="1"/>
  <c r="EG307" i="9"/>
  <c r="EE307" i="9"/>
  <c r="EB307" i="9"/>
  <c r="ED307" i="9"/>
  <c r="EF307" i="9"/>
  <c r="EH307" i="9"/>
  <c r="EI307" i="9" s="1"/>
  <c r="EG371" i="9"/>
  <c r="EE371" i="9"/>
  <c r="EB371" i="9"/>
  <c r="ED371" i="9"/>
  <c r="EF371" i="9"/>
  <c r="EH371" i="9"/>
  <c r="EI371" i="9" s="1"/>
  <c r="DG141" i="9"/>
  <c r="DH141" i="9" s="1"/>
  <c r="DJ141" i="9" s="1"/>
  <c r="DK141" i="9" s="1"/>
  <c r="DB141" i="9"/>
  <c r="DG184" i="9"/>
  <c r="DH184" i="9" s="1"/>
  <c r="DJ184" i="9" s="1"/>
  <c r="DK184" i="9" s="1"/>
  <c r="DB184" i="9"/>
  <c r="DG180" i="9"/>
  <c r="DH180" i="9" s="1"/>
  <c r="DJ180" i="9" s="1"/>
  <c r="DK180" i="9" s="1"/>
  <c r="DB180" i="9"/>
  <c r="DG119" i="9"/>
  <c r="DH119" i="9" s="1"/>
  <c r="DJ119" i="9" s="1"/>
  <c r="DK119" i="9" s="1"/>
  <c r="DB119" i="9"/>
  <c r="DG88" i="9"/>
  <c r="DH88" i="9" s="1"/>
  <c r="DJ88" i="9" s="1"/>
  <c r="DK88" i="9" s="1"/>
  <c r="AF112" i="5" s="1"/>
  <c r="DB88" i="9"/>
  <c r="AG112" i="5" s="1"/>
  <c r="EE12" i="9"/>
  <c r="EF12" i="9"/>
  <c r="EG12" i="9"/>
  <c r="EB12" i="9"/>
  <c r="ED12" i="9"/>
  <c r="EH12" i="9"/>
  <c r="ED82" i="9"/>
  <c r="EF82" i="9"/>
  <c r="EG82" i="9"/>
  <c r="EE82" i="9"/>
  <c r="EB82" i="9"/>
  <c r="EH82" i="9"/>
  <c r="ED146" i="9"/>
  <c r="EF146" i="9"/>
  <c r="EG146" i="9"/>
  <c r="EE146" i="9"/>
  <c r="EB146" i="9"/>
  <c r="EH146" i="9"/>
  <c r="EI146" i="9" s="1"/>
  <c r="ED210" i="9"/>
  <c r="EF210" i="9"/>
  <c r="EG210" i="9"/>
  <c r="EE210" i="9"/>
  <c r="EB210" i="9"/>
  <c r="EH210" i="9"/>
  <c r="EI210" i="9" s="1"/>
  <c r="ED274" i="9"/>
  <c r="EF274" i="9"/>
  <c r="EG274" i="9"/>
  <c r="EE274" i="9"/>
  <c r="EB274" i="9"/>
  <c r="EH274" i="9"/>
  <c r="EI274" i="9" s="1"/>
  <c r="ED338" i="9"/>
  <c r="EF338" i="9"/>
  <c r="EG338" i="9"/>
  <c r="EE338" i="9"/>
  <c r="EB338" i="9"/>
  <c r="EH338" i="9"/>
  <c r="EI338" i="9" s="1"/>
  <c r="EF17" i="9"/>
  <c r="EG17" i="9"/>
  <c r="EB17" i="9"/>
  <c r="EE17" i="9"/>
  <c r="ED17" i="9"/>
  <c r="EH17" i="9"/>
  <c r="EG69" i="9"/>
  <c r="EE69" i="9"/>
  <c r="EF69" i="9"/>
  <c r="ED69" i="9"/>
  <c r="EH69" i="9"/>
  <c r="EB69" i="9"/>
  <c r="EG133" i="9"/>
  <c r="EE133" i="9"/>
  <c r="EF133" i="9"/>
  <c r="ED133" i="9"/>
  <c r="EB133" i="9"/>
  <c r="EH133" i="9"/>
  <c r="EI133" i="9" s="1"/>
  <c r="EG197" i="9"/>
  <c r="EE197" i="9"/>
  <c r="EF197" i="9"/>
  <c r="ED197" i="9"/>
  <c r="EB197" i="9"/>
  <c r="EH197" i="9"/>
  <c r="EI197" i="9" s="1"/>
  <c r="EG261" i="9"/>
  <c r="EE261" i="9"/>
  <c r="EF261" i="9"/>
  <c r="ED261" i="9"/>
  <c r="EB261" i="9"/>
  <c r="EH261" i="9"/>
  <c r="EI261" i="9" s="1"/>
  <c r="EG325" i="9"/>
  <c r="EE325" i="9"/>
  <c r="EF325" i="9"/>
  <c r="ED325" i="9"/>
  <c r="EB325" i="9"/>
  <c r="EH325" i="9"/>
  <c r="EI325" i="9" s="1"/>
  <c r="EG389" i="9"/>
  <c r="EE389" i="9"/>
  <c r="EF389" i="9"/>
  <c r="ED389" i="9"/>
  <c r="EB389" i="9"/>
  <c r="EH389" i="9"/>
  <c r="EI389" i="9" s="1"/>
  <c r="DF15" i="9"/>
  <c r="DG118" i="9"/>
  <c r="DH118" i="9" s="1"/>
  <c r="DJ118" i="9" s="1"/>
  <c r="DK118" i="9" s="1"/>
  <c r="DB118" i="9"/>
  <c r="DG58" i="9"/>
  <c r="DH58" i="9" s="1"/>
  <c r="DJ58" i="9" s="1"/>
  <c r="DK58" i="9" s="1"/>
  <c r="AF82" i="5" s="1"/>
  <c r="DB58" i="9"/>
  <c r="AG82" i="5" s="1"/>
  <c r="DF115" i="9"/>
  <c r="EG151" i="9"/>
  <c r="EE151" i="9"/>
  <c r="EB151" i="9"/>
  <c r="ED151" i="9"/>
  <c r="EF151" i="9"/>
  <c r="EH151" i="9"/>
  <c r="EI151" i="9" s="1"/>
  <c r="EG343" i="9"/>
  <c r="EE343" i="9"/>
  <c r="EB343" i="9"/>
  <c r="ED343" i="9"/>
  <c r="EF343" i="9"/>
  <c r="EH343" i="9"/>
  <c r="EI343" i="9" s="1"/>
  <c r="EG313" i="9"/>
  <c r="EE313" i="9"/>
  <c r="ED313" i="9"/>
  <c r="EB313" i="9"/>
  <c r="EF313" i="9"/>
  <c r="EH313" i="9"/>
  <c r="EI313" i="9" s="1"/>
  <c r="EF88" i="9"/>
  <c r="EG88" i="9"/>
  <c r="EE88" i="9"/>
  <c r="ED88" i="9"/>
  <c r="EH88" i="9"/>
  <c r="EB88" i="9"/>
  <c r="EG119" i="9"/>
  <c r="EE119" i="9"/>
  <c r="EB119" i="9"/>
  <c r="ED119" i="9"/>
  <c r="EF119" i="9"/>
  <c r="EH119" i="9"/>
  <c r="EI119" i="9" s="1"/>
  <c r="EG311" i="9"/>
  <c r="EE311" i="9"/>
  <c r="EB311" i="9"/>
  <c r="ED311" i="9"/>
  <c r="EF311" i="9"/>
  <c r="EH311" i="9"/>
  <c r="EI311" i="9" s="1"/>
  <c r="EG199" i="9"/>
  <c r="EE199" i="9"/>
  <c r="EB199" i="9"/>
  <c r="ED199" i="9"/>
  <c r="EF199" i="9"/>
  <c r="EH199" i="9"/>
  <c r="EI199" i="9" s="1"/>
  <c r="EG327" i="9"/>
  <c r="EE327" i="9"/>
  <c r="EB327" i="9"/>
  <c r="ED327" i="9"/>
  <c r="EF327" i="9"/>
  <c r="EH327" i="9"/>
  <c r="EI327" i="9" s="1"/>
  <c r="DG146" i="9"/>
  <c r="DH146" i="9" s="1"/>
  <c r="DJ146" i="9" s="1"/>
  <c r="DK146" i="9" s="1"/>
  <c r="DB146" i="9"/>
  <c r="DG53" i="9"/>
  <c r="DH53" i="9" s="1"/>
  <c r="DJ53" i="9" s="1"/>
  <c r="DK53" i="9" s="1"/>
  <c r="AF77" i="5" s="1"/>
  <c r="DB53" i="9"/>
  <c r="AG77" i="5" s="1"/>
  <c r="EG169" i="9"/>
  <c r="EE169" i="9"/>
  <c r="ED169" i="9"/>
  <c r="EB169" i="9"/>
  <c r="EF169" i="9"/>
  <c r="EH169" i="9"/>
  <c r="EI169" i="9" s="1"/>
  <c r="DG96" i="9"/>
  <c r="DH96" i="9" s="1"/>
  <c r="DJ96" i="9" s="1"/>
  <c r="DK96" i="9" s="1"/>
  <c r="AF120" i="5" s="1"/>
  <c r="DB96" i="9"/>
  <c r="AG120" i="5" s="1"/>
  <c r="DG57" i="9"/>
  <c r="DH57" i="9" s="1"/>
  <c r="DJ57" i="9" s="1"/>
  <c r="DK57" i="9" s="1"/>
  <c r="AF81" i="5" s="1"/>
  <c r="DB57" i="9"/>
  <c r="AG81" i="5" s="1"/>
  <c r="DE30" i="2"/>
  <c r="DG29" i="2"/>
  <c r="DF29" i="2"/>
  <c r="EF72" i="9"/>
  <c r="EG72" i="9"/>
  <c r="EE72" i="9"/>
  <c r="ED72" i="9"/>
  <c r="EH72" i="9"/>
  <c r="EB72" i="9"/>
  <c r="EF136" i="9"/>
  <c r="EG136" i="9"/>
  <c r="EE136" i="9"/>
  <c r="ED136" i="9"/>
  <c r="EH136" i="9"/>
  <c r="EI136" i="9" s="1"/>
  <c r="EB136" i="9"/>
  <c r="EF200" i="9"/>
  <c r="EG200" i="9"/>
  <c r="EE200" i="9"/>
  <c r="ED200" i="9"/>
  <c r="EH200" i="9"/>
  <c r="EI200" i="9" s="1"/>
  <c r="EB200" i="9"/>
  <c r="EF264" i="9"/>
  <c r="EG264" i="9"/>
  <c r="EE264" i="9"/>
  <c r="ED264" i="9"/>
  <c r="EH264" i="9"/>
  <c r="EI264" i="9" s="1"/>
  <c r="EB264" i="9"/>
  <c r="EF328" i="9"/>
  <c r="EG328" i="9"/>
  <c r="EE328" i="9"/>
  <c r="ED328" i="9"/>
  <c r="EH328" i="9"/>
  <c r="EI328" i="9" s="1"/>
  <c r="EB328" i="9"/>
  <c r="EF392" i="9"/>
  <c r="EG392" i="9"/>
  <c r="EE392" i="9"/>
  <c r="ED392" i="9"/>
  <c r="EH392" i="9"/>
  <c r="EI392" i="9" s="1"/>
  <c r="EB392" i="9"/>
  <c r="EG59" i="9"/>
  <c r="EE59" i="9"/>
  <c r="EB59" i="9"/>
  <c r="ED59" i="9"/>
  <c r="EF59" i="9"/>
  <c r="EH59" i="9"/>
  <c r="EG123" i="9"/>
  <c r="EE123" i="9"/>
  <c r="EB123" i="9"/>
  <c r="ED123" i="9"/>
  <c r="EF123" i="9"/>
  <c r="EH123" i="9"/>
  <c r="EI123" i="9" s="1"/>
  <c r="EG187" i="9"/>
  <c r="EE187" i="9"/>
  <c r="EB187" i="9"/>
  <c r="ED187" i="9"/>
  <c r="EF187" i="9"/>
  <c r="EH187" i="9"/>
  <c r="EI187" i="9" s="1"/>
  <c r="EG251" i="9"/>
  <c r="EE251" i="9"/>
  <c r="EB251" i="9"/>
  <c r="ED251" i="9"/>
  <c r="EF251" i="9"/>
  <c r="EH251" i="9"/>
  <c r="EI251" i="9" s="1"/>
  <c r="EG315" i="9"/>
  <c r="EE315" i="9"/>
  <c r="EB315" i="9"/>
  <c r="ED315" i="9"/>
  <c r="EF315" i="9"/>
  <c r="EH315" i="9"/>
  <c r="EI315" i="9" s="1"/>
  <c r="EG379" i="9"/>
  <c r="EE379" i="9"/>
  <c r="EB379" i="9"/>
  <c r="ED379" i="9"/>
  <c r="EF379" i="9"/>
  <c r="EH379" i="9"/>
  <c r="EI379" i="9" s="1"/>
  <c r="DG13" i="9"/>
  <c r="DH13" i="9" s="1"/>
  <c r="DJ13" i="9" s="1"/>
  <c r="DK13" i="9" s="1"/>
  <c r="AF37" i="5" s="1"/>
  <c r="DB13" i="9"/>
  <c r="AG37" i="5" s="1"/>
  <c r="DB38" i="9"/>
  <c r="AG62" i="5" s="1"/>
  <c r="DG38" i="9"/>
  <c r="DH38" i="9" s="1"/>
  <c r="DJ38" i="9" s="1"/>
  <c r="DK38" i="9" s="1"/>
  <c r="AF62" i="5" s="1"/>
  <c r="DG89" i="9"/>
  <c r="DH89" i="9" s="1"/>
  <c r="DJ89" i="9" s="1"/>
  <c r="DK89" i="9" s="1"/>
  <c r="AF113" i="5" s="1"/>
  <c r="DB89" i="9"/>
  <c r="AG113" i="5" s="1"/>
  <c r="DG130" i="9"/>
  <c r="DH130" i="9" s="1"/>
  <c r="DJ130" i="9" s="1"/>
  <c r="DK130" i="9" s="1"/>
  <c r="DB130" i="9"/>
  <c r="DG69" i="9"/>
  <c r="DH69" i="9" s="1"/>
  <c r="DJ69" i="9" s="1"/>
  <c r="DK69" i="9" s="1"/>
  <c r="AF93" i="5" s="1"/>
  <c r="DB69" i="9"/>
  <c r="AG93" i="5" s="1"/>
  <c r="BV1" i="9"/>
  <c r="BX1" i="9" s="1"/>
  <c r="BW1" i="9"/>
  <c r="BW2" i="9" s="1"/>
  <c r="BW3" i="9" s="1"/>
  <c r="BW4" i="9" s="1"/>
  <c r="ED58" i="9"/>
  <c r="EF58" i="9"/>
  <c r="EG58" i="9"/>
  <c r="EE58" i="9"/>
  <c r="EH58" i="9"/>
  <c r="EB58" i="9"/>
  <c r="ED122" i="9"/>
  <c r="EF122" i="9"/>
  <c r="EG122" i="9"/>
  <c r="EE122" i="9"/>
  <c r="EH122" i="9"/>
  <c r="EI122" i="9" s="1"/>
  <c r="EB122" i="9"/>
  <c r="ED186" i="9"/>
  <c r="EF186" i="9"/>
  <c r="EG186" i="9"/>
  <c r="EE186" i="9"/>
  <c r="EH186" i="9"/>
  <c r="EI186" i="9" s="1"/>
  <c r="EB186" i="9"/>
  <c r="ED250" i="9"/>
  <c r="EF250" i="9"/>
  <c r="EG250" i="9"/>
  <c r="EE250" i="9"/>
  <c r="EH250" i="9"/>
  <c r="EI250" i="9" s="1"/>
  <c r="EB250" i="9"/>
  <c r="ED314" i="9"/>
  <c r="EF314" i="9"/>
  <c r="EG314" i="9"/>
  <c r="EE314" i="9"/>
  <c r="EH314" i="9"/>
  <c r="EI314" i="9" s="1"/>
  <c r="EB314" i="9"/>
  <c r="ED378" i="9"/>
  <c r="EF378" i="9"/>
  <c r="EG378" i="9"/>
  <c r="EE378" i="9"/>
  <c r="EH378" i="9"/>
  <c r="EI378" i="9" s="1"/>
  <c r="EB378" i="9"/>
  <c r="EG61" i="9"/>
  <c r="EE61" i="9"/>
  <c r="EF61" i="9"/>
  <c r="ED61" i="9"/>
  <c r="EB61" i="9"/>
  <c r="EH61" i="9"/>
  <c r="EG125" i="9"/>
  <c r="EE125" i="9"/>
  <c r="EF125" i="9"/>
  <c r="ED125" i="9"/>
  <c r="EB125" i="9"/>
  <c r="EH125" i="9"/>
  <c r="EI125" i="9" s="1"/>
  <c r="EG189" i="9"/>
  <c r="EE189" i="9"/>
  <c r="EF189" i="9"/>
  <c r="ED189" i="9"/>
  <c r="EB189" i="9"/>
  <c r="EH189" i="9"/>
  <c r="EI189" i="9" s="1"/>
  <c r="EG253" i="9"/>
  <c r="EE253" i="9"/>
  <c r="EF253" i="9"/>
  <c r="ED253" i="9"/>
  <c r="EB253" i="9"/>
  <c r="EH253" i="9"/>
  <c r="EI253" i="9" s="1"/>
  <c r="EG317" i="9"/>
  <c r="EE317" i="9"/>
  <c r="EF317" i="9"/>
  <c r="ED317" i="9"/>
  <c r="EB317" i="9"/>
  <c r="EH317" i="9"/>
  <c r="EI317" i="9" s="1"/>
  <c r="EG381" i="9"/>
  <c r="EE381" i="9"/>
  <c r="EF381" i="9"/>
  <c r="ED381" i="9"/>
  <c r="EB381" i="9"/>
  <c r="EH381" i="9"/>
  <c r="EI381" i="9" s="1"/>
  <c r="DF196" i="9"/>
  <c r="DG186" i="9"/>
  <c r="DH186" i="9" s="1"/>
  <c r="DJ186" i="9" s="1"/>
  <c r="DK186" i="9" s="1"/>
  <c r="DB186" i="9"/>
  <c r="DG135" i="9"/>
  <c r="DH135" i="9" s="1"/>
  <c r="DJ135" i="9" s="1"/>
  <c r="DK135" i="9" s="1"/>
  <c r="DB135" i="9"/>
  <c r="DF162" i="9"/>
  <c r="EE60" i="9"/>
  <c r="EF60" i="9"/>
  <c r="EG60" i="9"/>
  <c r="EB60" i="9"/>
  <c r="EH60" i="9"/>
  <c r="ED60" i="9"/>
  <c r="EE124" i="9"/>
  <c r="ED124" i="9"/>
  <c r="EF124" i="9"/>
  <c r="EG124" i="9"/>
  <c r="EB124" i="9"/>
  <c r="EH124" i="9"/>
  <c r="EI124" i="9" s="1"/>
  <c r="EE188" i="9"/>
  <c r="ED188" i="9"/>
  <c r="EF188" i="9"/>
  <c r="EG188" i="9"/>
  <c r="EB188" i="9"/>
  <c r="EH188" i="9"/>
  <c r="EI188" i="9" s="1"/>
  <c r="EE252" i="9"/>
  <c r="ED252" i="9"/>
  <c r="EF252" i="9"/>
  <c r="EG252" i="9"/>
  <c r="EB252" i="9"/>
  <c r="EH252" i="9"/>
  <c r="EI252" i="9" s="1"/>
  <c r="EE316" i="9"/>
  <c r="ED316" i="9"/>
  <c r="EF316" i="9"/>
  <c r="EG316" i="9"/>
  <c r="EB316" i="9"/>
  <c r="EH316" i="9"/>
  <c r="EI316" i="9" s="1"/>
  <c r="EE380" i="9"/>
  <c r="ED380" i="9"/>
  <c r="EF380" i="9"/>
  <c r="EG380" i="9"/>
  <c r="EB380" i="9"/>
  <c r="EH380" i="9"/>
  <c r="EI380" i="9" s="1"/>
  <c r="EG63" i="9"/>
  <c r="EE63" i="9"/>
  <c r="EB63" i="9"/>
  <c r="ED63" i="9"/>
  <c r="EF63" i="9"/>
  <c r="EH63" i="9"/>
  <c r="DF98" i="9"/>
  <c r="DF108" i="9"/>
  <c r="DF151" i="9"/>
  <c r="DG45" i="9"/>
  <c r="DH45" i="9" s="1"/>
  <c r="DJ45" i="9" s="1"/>
  <c r="DK45" i="9" s="1"/>
  <c r="AF69" i="5" s="1"/>
  <c r="DB45" i="9"/>
  <c r="AG69" i="5" s="1"/>
  <c r="DF61" i="9"/>
  <c r="EG65" i="9"/>
  <c r="EB65" i="9"/>
  <c r="EF65" i="9"/>
  <c r="EE65" i="9"/>
  <c r="EH65" i="9"/>
  <c r="ED65" i="9"/>
  <c r="EG129" i="9"/>
  <c r="EE129" i="9"/>
  <c r="EB129" i="9"/>
  <c r="EF129" i="9"/>
  <c r="EH129" i="9"/>
  <c r="EI129" i="9" s="1"/>
  <c r="ED129" i="9"/>
  <c r="EG193" i="9"/>
  <c r="EE193" i="9"/>
  <c r="ED193" i="9"/>
  <c r="EB193" i="9"/>
  <c r="EF193" i="9"/>
  <c r="EH193" i="9"/>
  <c r="EI193" i="9" s="1"/>
  <c r="EG257" i="9"/>
  <c r="EE257" i="9"/>
  <c r="ED257" i="9"/>
  <c r="EB257" i="9"/>
  <c r="EF257" i="9"/>
  <c r="EH257" i="9"/>
  <c r="EI257" i="9" s="1"/>
  <c r="EG321" i="9"/>
  <c r="EE321" i="9"/>
  <c r="ED321" i="9"/>
  <c r="EB321" i="9"/>
  <c r="EF321" i="9"/>
  <c r="EH321" i="9"/>
  <c r="EI321" i="9" s="1"/>
  <c r="EG385" i="9"/>
  <c r="EE385" i="9"/>
  <c r="ED385" i="9"/>
  <c r="EB385" i="9"/>
  <c r="EF385" i="9"/>
  <c r="EH385" i="9"/>
  <c r="EI385" i="9" s="1"/>
  <c r="DG29" i="9"/>
  <c r="DH29" i="9" s="1"/>
  <c r="DJ29" i="9" s="1"/>
  <c r="DK29" i="9" s="1"/>
  <c r="AF53" i="5" s="1"/>
  <c r="DB29" i="9"/>
  <c r="AG53" i="5" s="1"/>
  <c r="DG134" i="9"/>
  <c r="DH134" i="9" s="1"/>
  <c r="DJ134" i="9" s="1"/>
  <c r="DK134" i="9" s="1"/>
  <c r="DB134" i="9"/>
  <c r="DG145" i="9"/>
  <c r="DH145" i="9" s="1"/>
  <c r="DJ145" i="9" s="1"/>
  <c r="DK145" i="9" s="1"/>
  <c r="DB145" i="9"/>
  <c r="DG81" i="9"/>
  <c r="DH81" i="9" s="1"/>
  <c r="DJ81" i="9" s="1"/>
  <c r="DK81" i="9" s="1"/>
  <c r="AF105" i="5" s="1"/>
  <c r="DB81" i="9"/>
  <c r="AG105" i="5" s="1"/>
  <c r="DF24" i="9"/>
  <c r="ED11" i="9"/>
  <c r="EG11" i="9"/>
  <c r="EB11" i="9"/>
  <c r="EE11" i="9"/>
  <c r="EF11" i="9"/>
  <c r="EH11" i="9"/>
  <c r="DG43" i="9"/>
  <c r="DH43" i="9" s="1"/>
  <c r="DJ43" i="9" s="1"/>
  <c r="DK43" i="9" s="1"/>
  <c r="AF67" i="5" s="1"/>
  <c r="DB43" i="9"/>
  <c r="AG67" i="5" s="1"/>
  <c r="DG82" i="9"/>
  <c r="DH82" i="9" s="1"/>
  <c r="DJ82" i="9" s="1"/>
  <c r="DK82" i="9" s="1"/>
  <c r="AF106" i="5" s="1"/>
  <c r="DB82" i="9"/>
  <c r="AG106" i="5" s="1"/>
  <c r="DF158" i="9"/>
  <c r="DG123" i="9"/>
  <c r="DH123" i="9" s="1"/>
  <c r="DJ123" i="9" s="1"/>
  <c r="DK123" i="9" s="1"/>
  <c r="DB123" i="9"/>
  <c r="DG129" i="9"/>
  <c r="DH129" i="9" s="1"/>
  <c r="DJ129" i="9" s="1"/>
  <c r="DK129" i="9" s="1"/>
  <c r="DB129" i="9"/>
  <c r="DG192" i="9"/>
  <c r="DH192" i="9" s="1"/>
  <c r="DJ192" i="9" s="1"/>
  <c r="DK192" i="9" s="1"/>
  <c r="DB192" i="9"/>
  <c r="DG32" i="9"/>
  <c r="DH32" i="9" s="1"/>
  <c r="DJ32" i="9" s="1"/>
  <c r="DK32" i="9" s="1"/>
  <c r="AF56" i="5" s="1"/>
  <c r="DB32" i="9"/>
  <c r="AG56" i="5" s="1"/>
  <c r="DG7" i="9"/>
  <c r="DH7" i="9" s="1"/>
  <c r="DJ7" i="9" s="1"/>
  <c r="DK7" i="9" s="1"/>
  <c r="AF31" i="5" s="1"/>
  <c r="DB7" i="9"/>
  <c r="AG31" i="5" s="1"/>
  <c r="DF194" i="9"/>
  <c r="DF169" i="9"/>
  <c r="DB94" i="9"/>
  <c r="AG118" i="5" s="1"/>
  <c r="DG94" i="9"/>
  <c r="DH94" i="9" s="1"/>
  <c r="DJ94" i="9" s="1"/>
  <c r="DK94" i="9" s="1"/>
  <c r="AF118" i="5" s="1"/>
  <c r="EG121" i="9"/>
  <c r="EE121" i="9"/>
  <c r="EB121" i="9"/>
  <c r="EF121" i="9"/>
  <c r="EH121" i="9"/>
  <c r="EI121" i="9" s="1"/>
  <c r="ED121" i="9"/>
  <c r="EG377" i="9"/>
  <c r="EE377" i="9"/>
  <c r="ED377" i="9"/>
  <c r="EB377" i="9"/>
  <c r="EF377" i="9"/>
  <c r="EH377" i="9"/>
  <c r="EI377" i="9" s="1"/>
  <c r="EG15" i="9"/>
  <c r="EB15" i="9"/>
  <c r="EE15" i="9"/>
  <c r="ED15" i="9"/>
  <c r="EF15" i="9"/>
  <c r="EH15" i="9"/>
  <c r="EG135" i="9"/>
  <c r="EE135" i="9"/>
  <c r="EB135" i="9"/>
  <c r="ED135" i="9"/>
  <c r="EF135" i="9"/>
  <c r="EH135" i="9"/>
  <c r="EI135" i="9" s="1"/>
  <c r="EG263" i="9"/>
  <c r="EE263" i="9"/>
  <c r="EB263" i="9"/>
  <c r="ED263" i="9"/>
  <c r="EF263" i="9"/>
  <c r="EH263" i="9"/>
  <c r="EI263" i="9" s="1"/>
  <c r="EG391" i="9"/>
  <c r="EE391" i="9"/>
  <c r="EB391" i="9"/>
  <c r="ED391" i="9"/>
  <c r="EF391" i="9"/>
  <c r="EH391" i="9"/>
  <c r="EI391" i="9" s="1"/>
  <c r="DG160" i="9"/>
  <c r="DH160" i="9" s="1"/>
  <c r="DJ160" i="9" s="1"/>
  <c r="DK160" i="9" s="1"/>
  <c r="DB160" i="9"/>
  <c r="DG86" i="9"/>
  <c r="DH86" i="9" s="1"/>
  <c r="DJ86" i="9" s="1"/>
  <c r="DK86" i="9" s="1"/>
  <c r="AF110" i="5" s="1"/>
  <c r="DB86" i="9"/>
  <c r="AG110" i="5" s="1"/>
  <c r="DG30" i="9"/>
  <c r="DH30" i="9" s="1"/>
  <c r="DJ30" i="9" s="1"/>
  <c r="DK30" i="9" s="1"/>
  <c r="AF54" i="5" s="1"/>
  <c r="DB30" i="9"/>
  <c r="AG54" i="5" s="1"/>
  <c r="EG41" i="9"/>
  <c r="EB41" i="9"/>
  <c r="EF41" i="9"/>
  <c r="EH41" i="9"/>
  <c r="EE41" i="9"/>
  <c r="ED41" i="9"/>
  <c r="EG105" i="9"/>
  <c r="EE105" i="9"/>
  <c r="EB105" i="9"/>
  <c r="EF105" i="9"/>
  <c r="EH105" i="9"/>
  <c r="EI105" i="9" s="1"/>
  <c r="ED105" i="9"/>
  <c r="EG233" i="9"/>
  <c r="EE233" i="9"/>
  <c r="ED233" i="9"/>
  <c r="EB233" i="9"/>
  <c r="EF233" i="9"/>
  <c r="EH233" i="9"/>
  <c r="EI233" i="9" s="1"/>
  <c r="EG297" i="9"/>
  <c r="EE297" i="9"/>
  <c r="ED297" i="9"/>
  <c r="EB297" i="9"/>
  <c r="EF297" i="9"/>
  <c r="EH297" i="9"/>
  <c r="EI297" i="9" s="1"/>
  <c r="EG361" i="9"/>
  <c r="EE361" i="9"/>
  <c r="ED361" i="9"/>
  <c r="EB361" i="9"/>
  <c r="EF361" i="9"/>
  <c r="EH361" i="9"/>
  <c r="EI361" i="9" s="1"/>
  <c r="DG139" i="9"/>
  <c r="DH139" i="9" s="1"/>
  <c r="DJ139" i="9" s="1"/>
  <c r="DK139" i="9" s="1"/>
  <c r="DB139" i="9"/>
  <c r="EF20" i="9"/>
  <c r="EG20" i="9"/>
  <c r="EE20" i="9"/>
  <c r="ED20" i="9"/>
  <c r="EB20" i="9"/>
  <c r="EH20" i="9"/>
  <c r="EE84" i="9"/>
  <c r="EF84" i="9"/>
  <c r="EG84" i="9"/>
  <c r="EB84" i="9"/>
  <c r="ED84" i="9"/>
  <c r="EH84" i="9"/>
  <c r="EE148" i="9"/>
  <c r="ED148" i="9"/>
  <c r="EF148" i="9"/>
  <c r="EG148" i="9"/>
  <c r="EB148" i="9"/>
  <c r="EH148" i="9"/>
  <c r="EI148" i="9" s="1"/>
  <c r="EE212" i="9"/>
  <c r="ED212" i="9"/>
  <c r="EF212" i="9"/>
  <c r="EG212" i="9"/>
  <c r="EB212" i="9"/>
  <c r="EH212" i="9"/>
  <c r="EI212" i="9" s="1"/>
  <c r="EE276" i="9"/>
  <c r="ED276" i="9"/>
  <c r="EF276" i="9"/>
  <c r="EG276" i="9"/>
  <c r="EB276" i="9"/>
  <c r="EH276" i="9"/>
  <c r="EI276" i="9" s="1"/>
  <c r="EE340" i="9"/>
  <c r="ED340" i="9"/>
  <c r="EF340" i="9"/>
  <c r="EG340" i="9"/>
  <c r="EB340" i="9"/>
  <c r="EH340" i="9"/>
  <c r="EI340" i="9" s="1"/>
  <c r="EF10" i="9"/>
  <c r="EB10" i="9"/>
  <c r="EG10" i="9"/>
  <c r="EE10" i="9"/>
  <c r="ED10" i="9"/>
  <c r="EH10" i="9"/>
  <c r="EG71" i="9"/>
  <c r="EE71" i="9"/>
  <c r="EB71" i="9"/>
  <c r="ED71" i="9"/>
  <c r="EF71" i="9"/>
  <c r="EH71" i="9"/>
  <c r="DG161" i="9"/>
  <c r="DH161" i="9" s="1"/>
  <c r="DJ161" i="9" s="1"/>
  <c r="DK161" i="9" s="1"/>
  <c r="DB161" i="9"/>
  <c r="DG99" i="9"/>
  <c r="DH99" i="9" s="1"/>
  <c r="DJ99" i="9" s="1"/>
  <c r="DK99" i="9" s="1"/>
  <c r="AF123" i="5" s="1"/>
  <c r="DB99" i="9"/>
  <c r="AG123" i="5" s="1"/>
  <c r="DG117" i="9"/>
  <c r="DH117" i="9" s="1"/>
  <c r="DJ117" i="9" s="1"/>
  <c r="DK117" i="9" s="1"/>
  <c r="DB117" i="9"/>
  <c r="EB54" i="9"/>
  <c r="EF54" i="9"/>
  <c r="EG54" i="9"/>
  <c r="ED54" i="9"/>
  <c r="EE54" i="9"/>
  <c r="EH54" i="9"/>
  <c r="EB118" i="9"/>
  <c r="EF118" i="9"/>
  <c r="EG118" i="9"/>
  <c r="ED118" i="9"/>
  <c r="EE118" i="9"/>
  <c r="EH118" i="9"/>
  <c r="EI118" i="9" s="1"/>
  <c r="EB182" i="9"/>
  <c r="EF182" i="9"/>
  <c r="EE182" i="9"/>
  <c r="EG182" i="9"/>
  <c r="ED182" i="9"/>
  <c r="EH182" i="9"/>
  <c r="EI182" i="9" s="1"/>
  <c r="EB246" i="9"/>
  <c r="EF246" i="9"/>
  <c r="EE246" i="9"/>
  <c r="EG246" i="9"/>
  <c r="ED246" i="9"/>
  <c r="EH246" i="9"/>
  <c r="EI246" i="9" s="1"/>
  <c r="EB310" i="9"/>
  <c r="EF310" i="9"/>
  <c r="EE310" i="9"/>
  <c r="EG310" i="9"/>
  <c r="ED310" i="9"/>
  <c r="EH310" i="9"/>
  <c r="EI310" i="9" s="1"/>
  <c r="EB374" i="9"/>
  <c r="EF374" i="9"/>
  <c r="EE374" i="9"/>
  <c r="EG374" i="9"/>
  <c r="ED374" i="9"/>
  <c r="EH374" i="9"/>
  <c r="EI374" i="9" s="1"/>
  <c r="DG176" i="9"/>
  <c r="DH176" i="9" s="1"/>
  <c r="DJ176" i="9" s="1"/>
  <c r="DK176" i="9" s="1"/>
  <c r="DB176" i="9"/>
  <c r="DG55" i="9"/>
  <c r="DH55" i="9" s="1"/>
  <c r="DJ55" i="9" s="1"/>
  <c r="DK55" i="9" s="1"/>
  <c r="AF79" i="5" s="1"/>
  <c r="DB55" i="9"/>
  <c r="AG79" i="5" s="1"/>
  <c r="DF117" i="9"/>
  <c r="DF163" i="9"/>
  <c r="DG95" i="9"/>
  <c r="DH95" i="9" s="1"/>
  <c r="DJ95" i="9" s="1"/>
  <c r="DK95" i="9" s="1"/>
  <c r="AF119" i="5" s="1"/>
  <c r="DB95" i="9"/>
  <c r="AG119" i="5" s="1"/>
  <c r="DG140" i="9"/>
  <c r="DH140" i="9" s="1"/>
  <c r="DJ140" i="9" s="1"/>
  <c r="DK140" i="9" s="1"/>
  <c r="DB140" i="9"/>
  <c r="DG166" i="9"/>
  <c r="DH166" i="9" s="1"/>
  <c r="DJ166" i="9" s="1"/>
  <c r="DK166" i="9" s="1"/>
  <c r="DB166" i="9"/>
  <c r="DG10" i="9"/>
  <c r="DH10" i="9" s="1"/>
  <c r="DJ10" i="9" s="1"/>
  <c r="DK10" i="9" s="1"/>
  <c r="AF34" i="5" s="1"/>
  <c r="DB10" i="9"/>
  <c r="AG34" i="5" s="1"/>
  <c r="CH1" i="9"/>
  <c r="DG198" i="9"/>
  <c r="DH198" i="9" s="1"/>
  <c r="DJ198" i="9" s="1"/>
  <c r="DK198" i="9" s="1"/>
  <c r="DB198" i="9"/>
  <c r="DG66" i="9"/>
  <c r="DH66" i="9" s="1"/>
  <c r="DJ66" i="9" s="1"/>
  <c r="DK66" i="9" s="1"/>
  <c r="AF90" i="5" s="1"/>
  <c r="DB66" i="9"/>
  <c r="AG90" i="5" s="1"/>
  <c r="DG177" i="9"/>
  <c r="DH177" i="9" s="1"/>
  <c r="DJ177" i="9" s="1"/>
  <c r="DK177" i="9" s="1"/>
  <c r="DB177" i="9"/>
  <c r="DF193" i="9"/>
  <c r="DG79" i="9"/>
  <c r="DH79" i="9" s="1"/>
  <c r="DJ79" i="9" s="1"/>
  <c r="DK79" i="9" s="1"/>
  <c r="AF103" i="5" s="1"/>
  <c r="DB79" i="9"/>
  <c r="AG103" i="5" s="1"/>
  <c r="EC1" i="9"/>
  <c r="EG143" i="9"/>
  <c r="EE143" i="9"/>
  <c r="EB143" i="9"/>
  <c r="ED143" i="9"/>
  <c r="EF143" i="9"/>
  <c r="EH143" i="9"/>
  <c r="EI143" i="9" s="1"/>
  <c r="EG207" i="9"/>
  <c r="EE207" i="9"/>
  <c r="EB207" i="9"/>
  <c r="ED207" i="9"/>
  <c r="EF207" i="9"/>
  <c r="EH207" i="9"/>
  <c r="EI207" i="9" s="1"/>
  <c r="EG271" i="9"/>
  <c r="EE271" i="9"/>
  <c r="EB271" i="9"/>
  <c r="ED271" i="9"/>
  <c r="EF271" i="9"/>
  <c r="EH271" i="9"/>
  <c r="EI271" i="9" s="1"/>
  <c r="EG335" i="9"/>
  <c r="EE335" i="9"/>
  <c r="EB335" i="9"/>
  <c r="ED335" i="9"/>
  <c r="EF335" i="9"/>
  <c r="EH335" i="9"/>
  <c r="EI335" i="9" s="1"/>
  <c r="EG399" i="9"/>
  <c r="EE399" i="9"/>
  <c r="EB399" i="9"/>
  <c r="ED399" i="9"/>
  <c r="EF399" i="9"/>
  <c r="EH399" i="9"/>
  <c r="EI399" i="9" s="1"/>
  <c r="DF139" i="9"/>
  <c r="DG85" i="9"/>
  <c r="DH85" i="9" s="1"/>
  <c r="DJ85" i="9" s="1"/>
  <c r="DK85" i="9" s="1"/>
  <c r="AF109" i="5" s="1"/>
  <c r="DB85" i="9"/>
  <c r="AG109" i="5" s="1"/>
  <c r="DG74" i="9"/>
  <c r="DH74" i="9" s="1"/>
  <c r="DJ74" i="9" s="1"/>
  <c r="DK74" i="9" s="1"/>
  <c r="AF98" i="5" s="1"/>
  <c r="DB74" i="9"/>
  <c r="AG98" i="5" s="1"/>
  <c r="DG80" i="9"/>
  <c r="DH80" i="9" s="1"/>
  <c r="DJ80" i="9" s="1"/>
  <c r="DK80" i="9" s="1"/>
  <c r="AF104" i="5" s="1"/>
  <c r="DB80" i="9"/>
  <c r="AG104" i="5" s="1"/>
  <c r="DG107" i="9"/>
  <c r="DH107" i="9" s="1"/>
  <c r="DJ107" i="9" s="1"/>
  <c r="DK107" i="9" s="1"/>
  <c r="DB107" i="9"/>
  <c r="DB78" i="9"/>
  <c r="AG102" i="5" s="1"/>
  <c r="DG78" i="9"/>
  <c r="DH78" i="9" s="1"/>
  <c r="DJ78" i="9" s="1"/>
  <c r="DK78" i="9" s="1"/>
  <c r="AF102" i="5" s="1"/>
  <c r="EB62" i="9"/>
  <c r="EF62" i="9"/>
  <c r="EG62" i="9"/>
  <c r="ED62" i="9"/>
  <c r="EE62" i="9"/>
  <c r="EH62" i="9"/>
  <c r="EB126" i="9"/>
  <c r="EF126" i="9"/>
  <c r="EG126" i="9"/>
  <c r="ED126" i="9"/>
  <c r="EE126" i="9"/>
  <c r="EH126" i="9"/>
  <c r="EI126" i="9" s="1"/>
  <c r="EB190" i="9"/>
  <c r="EF190" i="9"/>
  <c r="EE190" i="9"/>
  <c r="EG190" i="9"/>
  <c r="ED190" i="9"/>
  <c r="EH190" i="9"/>
  <c r="EI190" i="9" s="1"/>
  <c r="EB254" i="9"/>
  <c r="EF254" i="9"/>
  <c r="EE254" i="9"/>
  <c r="EG254" i="9"/>
  <c r="ED254" i="9"/>
  <c r="EH254" i="9"/>
  <c r="EI254" i="9" s="1"/>
  <c r="EB318" i="9"/>
  <c r="EF318" i="9"/>
  <c r="EE318" i="9"/>
  <c r="EG318" i="9"/>
  <c r="ED318" i="9"/>
  <c r="EH318" i="9"/>
  <c r="EI318" i="9" s="1"/>
  <c r="EB382" i="9"/>
  <c r="EF382" i="9"/>
  <c r="EE382" i="9"/>
  <c r="EG382" i="9"/>
  <c r="ED382" i="9"/>
  <c r="EH382" i="9"/>
  <c r="EI382" i="9" s="1"/>
  <c r="DG159" i="9"/>
  <c r="DH159" i="9" s="1"/>
  <c r="DJ159" i="9" s="1"/>
  <c r="DK159" i="9" s="1"/>
  <c r="DB159" i="9"/>
  <c r="DF140" i="9"/>
  <c r="DF170" i="9"/>
  <c r="DG102" i="9"/>
  <c r="DH102" i="9" s="1"/>
  <c r="DJ102" i="9" s="1"/>
  <c r="DK102" i="9" s="1"/>
  <c r="DB102" i="9"/>
  <c r="DG120" i="9"/>
  <c r="DH120" i="9" s="1"/>
  <c r="DJ120" i="9" s="1"/>
  <c r="DK120" i="9" s="1"/>
  <c r="DB120" i="9"/>
  <c r="DF39" i="9"/>
  <c r="EF80" i="9"/>
  <c r="EG80" i="9"/>
  <c r="EE80" i="9"/>
  <c r="ED80" i="9"/>
  <c r="EH80" i="9"/>
  <c r="EB80" i="9"/>
  <c r="EF144" i="9"/>
  <c r="EG144" i="9"/>
  <c r="EE144" i="9"/>
  <c r="ED144" i="9"/>
  <c r="EH144" i="9"/>
  <c r="EI144" i="9" s="1"/>
  <c r="EB144" i="9"/>
  <c r="EF208" i="9"/>
  <c r="EG208" i="9"/>
  <c r="EE208" i="9"/>
  <c r="ED208" i="9"/>
  <c r="EH208" i="9"/>
  <c r="EI208" i="9" s="1"/>
  <c r="EB208" i="9"/>
  <c r="EF272" i="9"/>
  <c r="EG272" i="9"/>
  <c r="EE272" i="9"/>
  <c r="ED272" i="9"/>
  <c r="EH272" i="9"/>
  <c r="EI272" i="9" s="1"/>
  <c r="EB272" i="9"/>
  <c r="EF336" i="9"/>
  <c r="EG336" i="9"/>
  <c r="EE336" i="9"/>
  <c r="ED336" i="9"/>
  <c r="EH336" i="9"/>
  <c r="EI336" i="9" s="1"/>
  <c r="EB336" i="9"/>
  <c r="EF400" i="9"/>
  <c r="EG400" i="9"/>
  <c r="EE400" i="9"/>
  <c r="ED400" i="9"/>
  <c r="EH400" i="9"/>
  <c r="EI400" i="9" s="1"/>
  <c r="EB400" i="9"/>
  <c r="EG67" i="9"/>
  <c r="EE67" i="9"/>
  <c r="EB67" i="9"/>
  <c r="ED67" i="9"/>
  <c r="EF67" i="9"/>
  <c r="EH67" i="9"/>
  <c r="EG131" i="9"/>
  <c r="EE131" i="9"/>
  <c r="EB131" i="9"/>
  <c r="ED131" i="9"/>
  <c r="EF131" i="9"/>
  <c r="EH131" i="9"/>
  <c r="EI131" i="9" s="1"/>
  <c r="EG195" i="9"/>
  <c r="EE195" i="9"/>
  <c r="EB195" i="9"/>
  <c r="ED195" i="9"/>
  <c r="EF195" i="9"/>
  <c r="EH195" i="9"/>
  <c r="EI195" i="9" s="1"/>
  <c r="EG259" i="9"/>
  <c r="EE259" i="9"/>
  <c r="EB259" i="9"/>
  <c r="ED259" i="9"/>
  <c r="EF259" i="9"/>
  <c r="EH259" i="9"/>
  <c r="EI259" i="9" s="1"/>
  <c r="EG323" i="9"/>
  <c r="EE323" i="9"/>
  <c r="EB323" i="9"/>
  <c r="ED323" i="9"/>
  <c r="EF323" i="9"/>
  <c r="EH323" i="9"/>
  <c r="EI323" i="9" s="1"/>
  <c r="EG387" i="9"/>
  <c r="EE387" i="9"/>
  <c r="EB387" i="9"/>
  <c r="ED387" i="9"/>
  <c r="EF387" i="9"/>
  <c r="EH387" i="9"/>
  <c r="EI387" i="9" s="1"/>
  <c r="DF65" i="9"/>
  <c r="DG67" i="9"/>
  <c r="DH67" i="9" s="1"/>
  <c r="DJ67" i="9" s="1"/>
  <c r="DK67" i="9" s="1"/>
  <c r="AF91" i="5" s="1"/>
  <c r="DB67" i="9"/>
  <c r="AG91" i="5" s="1"/>
  <c r="DG40" i="9"/>
  <c r="DH40" i="9" s="1"/>
  <c r="DJ40" i="9" s="1"/>
  <c r="DK40" i="9" s="1"/>
  <c r="AF64" i="5" s="1"/>
  <c r="DB40" i="9"/>
  <c r="AG64" i="5" s="1"/>
  <c r="DG187" i="9"/>
  <c r="DH187" i="9" s="1"/>
  <c r="DJ187" i="9" s="1"/>
  <c r="DK187" i="9" s="1"/>
  <c r="DB187" i="9"/>
  <c r="DG137" i="9"/>
  <c r="DH137" i="9" s="1"/>
  <c r="DJ137" i="9" s="1"/>
  <c r="DK137" i="9" s="1"/>
  <c r="DB137" i="9"/>
  <c r="ED34" i="9"/>
  <c r="EF34" i="9"/>
  <c r="EG34" i="9"/>
  <c r="EE34" i="9"/>
  <c r="EB34" i="9"/>
  <c r="EH34" i="9"/>
  <c r="ED98" i="9"/>
  <c r="EF98" i="9"/>
  <c r="EG98" i="9"/>
  <c r="EE98" i="9"/>
  <c r="EB98" i="9"/>
  <c r="EH98" i="9"/>
  <c r="ED162" i="9"/>
  <c r="EF162" i="9"/>
  <c r="EG162" i="9"/>
  <c r="EE162" i="9"/>
  <c r="EB162" i="9"/>
  <c r="EH162" i="9"/>
  <c r="EI162" i="9" s="1"/>
  <c r="ED226" i="9"/>
  <c r="EF226" i="9"/>
  <c r="EG226" i="9"/>
  <c r="EE226" i="9"/>
  <c r="EB226" i="9"/>
  <c r="EH226" i="9"/>
  <c r="EI226" i="9" s="1"/>
  <c r="ED290" i="9"/>
  <c r="EF290" i="9"/>
  <c r="EG290" i="9"/>
  <c r="EE290" i="9"/>
  <c r="EB290" i="9"/>
  <c r="EH290" i="9"/>
  <c r="EI290" i="9" s="1"/>
  <c r="ED354" i="9"/>
  <c r="EF354" i="9"/>
  <c r="EG354" i="9"/>
  <c r="EE354" i="9"/>
  <c r="EB354" i="9"/>
  <c r="EH354" i="9"/>
  <c r="EI354" i="9" s="1"/>
  <c r="EG85" i="9"/>
  <c r="EE85" i="9"/>
  <c r="EF85" i="9"/>
  <c r="ED85" i="9"/>
  <c r="EB85" i="9"/>
  <c r="EH85" i="9"/>
  <c r="EG149" i="9"/>
  <c r="EE149" i="9"/>
  <c r="EF149" i="9"/>
  <c r="ED149" i="9"/>
  <c r="EB149" i="9"/>
  <c r="EH149" i="9"/>
  <c r="EI149" i="9" s="1"/>
  <c r="EG213" i="9"/>
  <c r="EE213" i="9"/>
  <c r="EF213" i="9"/>
  <c r="ED213" i="9"/>
  <c r="EH213" i="9"/>
  <c r="EI213" i="9" s="1"/>
  <c r="EB213" i="9"/>
  <c r="EG277" i="9"/>
  <c r="EE277" i="9"/>
  <c r="EF277" i="9"/>
  <c r="ED277" i="9"/>
  <c r="EB277" i="9"/>
  <c r="EH277" i="9"/>
  <c r="EI277" i="9" s="1"/>
  <c r="EG341" i="9"/>
  <c r="EE341" i="9"/>
  <c r="EF341" i="9"/>
  <c r="ED341" i="9"/>
  <c r="EH341" i="9"/>
  <c r="EI341" i="9" s="1"/>
  <c r="EB341" i="9"/>
  <c r="DF142" i="9"/>
  <c r="DF147" i="9"/>
  <c r="DF74" i="9"/>
  <c r="DG156" i="9"/>
  <c r="DH156" i="9" s="1"/>
  <c r="DJ156" i="9" s="1"/>
  <c r="DK156" i="9" s="1"/>
  <c r="DB156" i="9"/>
  <c r="DF80" i="9"/>
  <c r="DG73" i="9"/>
  <c r="DH73" i="9" s="1"/>
  <c r="DJ73" i="9" s="1"/>
  <c r="DK73" i="9" s="1"/>
  <c r="AF97" i="5" s="1"/>
  <c r="DB73" i="9"/>
  <c r="AG97" i="5" s="1"/>
  <c r="DF79" i="9"/>
  <c r="ED100" i="9" l="1"/>
  <c r="EH215" i="9"/>
  <c r="EI215" i="9" s="1"/>
  <c r="EE145" i="9"/>
  <c r="EF215" i="9"/>
  <c r="EG145" i="9"/>
  <c r="EG100" i="9"/>
  <c r="EH266" i="9"/>
  <c r="EI266" i="9" s="1"/>
  <c r="ED215" i="9"/>
  <c r="EF100" i="9"/>
  <c r="EE266" i="9"/>
  <c r="EB215" i="9"/>
  <c r="EG266" i="9"/>
  <c r="EE215" i="9"/>
  <c r="EH145" i="9"/>
  <c r="EI145" i="9" s="1"/>
  <c r="EF145" i="9"/>
  <c r="ED66" i="9"/>
  <c r="EB223" i="9"/>
  <c r="EE223" i="9"/>
  <c r="EG223" i="9"/>
  <c r="EH66" i="9"/>
  <c r="EB66" i="9"/>
  <c r="EE66" i="9"/>
  <c r="EH223" i="9"/>
  <c r="EI223" i="9" s="1"/>
  <c r="EI59" i="9"/>
  <c r="Z83" i="5" s="1"/>
  <c r="Y83" i="5"/>
  <c r="EI69" i="9"/>
  <c r="Z93" i="5" s="1"/>
  <c r="Y93" i="5"/>
  <c r="EI68" i="9"/>
  <c r="Z92" i="5" s="1"/>
  <c r="Y92" i="5"/>
  <c r="EI6" i="9"/>
  <c r="Z30" i="5" s="1"/>
  <c r="Y30" i="5"/>
  <c r="EI42" i="9"/>
  <c r="Z66" i="5" s="1"/>
  <c r="Y66" i="5"/>
  <c r="EI56" i="9"/>
  <c r="Z80" i="5" s="1"/>
  <c r="Y80" i="5"/>
  <c r="EI25" i="9"/>
  <c r="Z49" i="5" s="1"/>
  <c r="Y49" i="5"/>
  <c r="EI53" i="9"/>
  <c r="Z77" i="5" s="1"/>
  <c r="Y77" i="5"/>
  <c r="EI22" i="9"/>
  <c r="Z46" i="5" s="1"/>
  <c r="Y46" i="5"/>
  <c r="EI100" i="9"/>
  <c r="Z124" i="5" s="1"/>
  <c r="Y124" i="5"/>
  <c r="EI73" i="9"/>
  <c r="Z97" i="5" s="1"/>
  <c r="Y97" i="5"/>
  <c r="EI19" i="9"/>
  <c r="Z43" i="5" s="1"/>
  <c r="Y43" i="5"/>
  <c r="EI9" i="9"/>
  <c r="Z33" i="5" s="1"/>
  <c r="Y33" i="5"/>
  <c r="EI58" i="9"/>
  <c r="Z82" i="5" s="1"/>
  <c r="Y82" i="5"/>
  <c r="EI12" i="9"/>
  <c r="Z36" i="5" s="1"/>
  <c r="Y36" i="5"/>
  <c r="EI46" i="9"/>
  <c r="Z70" i="5" s="1"/>
  <c r="Y70" i="5"/>
  <c r="EI18" i="9"/>
  <c r="Z42" i="5" s="1"/>
  <c r="Y42" i="5"/>
  <c r="EI5" i="9"/>
  <c r="Z29" i="5" s="1"/>
  <c r="Y29" i="5"/>
  <c r="EI74" i="9"/>
  <c r="Z98" i="5" s="1"/>
  <c r="Y98" i="5"/>
  <c r="EI92" i="9"/>
  <c r="Z116" i="5" s="1"/>
  <c r="Y116" i="5"/>
  <c r="EI93" i="9"/>
  <c r="Z117" i="5" s="1"/>
  <c r="Y117" i="5"/>
  <c r="EI40" i="9"/>
  <c r="Z64" i="5" s="1"/>
  <c r="Y64" i="5"/>
  <c r="EI14" i="9"/>
  <c r="Z38" i="5" s="1"/>
  <c r="Y38" i="5"/>
  <c r="EI32" i="9"/>
  <c r="Z56" i="5" s="1"/>
  <c r="Y56" i="5"/>
  <c r="EI21" i="9"/>
  <c r="Z45" i="5" s="1"/>
  <c r="Y45" i="5"/>
  <c r="EI71" i="9"/>
  <c r="Z95" i="5" s="1"/>
  <c r="Y95" i="5"/>
  <c r="EI98" i="9"/>
  <c r="Z122" i="5" s="1"/>
  <c r="Y122" i="5"/>
  <c r="EI80" i="9"/>
  <c r="Z104" i="5" s="1"/>
  <c r="Y104" i="5"/>
  <c r="EI20" i="9"/>
  <c r="Z44" i="5" s="1"/>
  <c r="Y44" i="5"/>
  <c r="EI49" i="9"/>
  <c r="Z73" i="5" s="1"/>
  <c r="Y73" i="5"/>
  <c r="EI47" i="9"/>
  <c r="Z71" i="5" s="1"/>
  <c r="Y71" i="5"/>
  <c r="EI89" i="9"/>
  <c r="Z113" i="5" s="1"/>
  <c r="Y113" i="5"/>
  <c r="EI35" i="9"/>
  <c r="Z59" i="5" s="1"/>
  <c r="Y59" i="5"/>
  <c r="EI39" i="9"/>
  <c r="Z63" i="5" s="1"/>
  <c r="Y63" i="5"/>
  <c r="EI31" i="9"/>
  <c r="Z55" i="5" s="1"/>
  <c r="Y55" i="5"/>
  <c r="EI70" i="9"/>
  <c r="Z94" i="5" s="1"/>
  <c r="Y94" i="5"/>
  <c r="EI24" i="9"/>
  <c r="Z48" i="5" s="1"/>
  <c r="Y48" i="5"/>
  <c r="EI16" i="9"/>
  <c r="Z40" i="5" s="1"/>
  <c r="Y40" i="5"/>
  <c r="EI81" i="9"/>
  <c r="Z105" i="5" s="1"/>
  <c r="Y105" i="5"/>
  <c r="EI79" i="9"/>
  <c r="Z103" i="5" s="1"/>
  <c r="Y103" i="5"/>
  <c r="EI15" i="9"/>
  <c r="Z39" i="5" s="1"/>
  <c r="Y39" i="5"/>
  <c r="EI65" i="9"/>
  <c r="Z89" i="5" s="1"/>
  <c r="Y89" i="5"/>
  <c r="EI60" i="9"/>
  <c r="Z84" i="5" s="1"/>
  <c r="Y84" i="5"/>
  <c r="EI82" i="9"/>
  <c r="Z106" i="5" s="1"/>
  <c r="Y106" i="5"/>
  <c r="EI45" i="9"/>
  <c r="Z69" i="5" s="1"/>
  <c r="Y69" i="5"/>
  <c r="EI43" i="9"/>
  <c r="Z67" i="5" s="1"/>
  <c r="Y67" i="5"/>
  <c r="EI36" i="9"/>
  <c r="Z60" i="5" s="1"/>
  <c r="Y60" i="5"/>
  <c r="EI37" i="9"/>
  <c r="Z61" i="5" s="1"/>
  <c r="Y61" i="5"/>
  <c r="EI13" i="9"/>
  <c r="Z37" i="5" s="1"/>
  <c r="Y37" i="5"/>
  <c r="EI96" i="9"/>
  <c r="Z120" i="5" s="1"/>
  <c r="Y120" i="5"/>
  <c r="EI57" i="9"/>
  <c r="Z81" i="5" s="1"/>
  <c r="Y81" i="5"/>
  <c r="EI85" i="9"/>
  <c r="Z109" i="5" s="1"/>
  <c r="Y109" i="5"/>
  <c r="EI54" i="9"/>
  <c r="Z78" i="5" s="1"/>
  <c r="Y78" i="5"/>
  <c r="EI84" i="9"/>
  <c r="Z108" i="5" s="1"/>
  <c r="Y108" i="5"/>
  <c r="EI41" i="9"/>
  <c r="Z65" i="5" s="1"/>
  <c r="Y65" i="5"/>
  <c r="EI61" i="9"/>
  <c r="Z85" i="5" s="1"/>
  <c r="Y85" i="5"/>
  <c r="EI88" i="9"/>
  <c r="Z112" i="5" s="1"/>
  <c r="Y112" i="5"/>
  <c r="EI64" i="9"/>
  <c r="Z88" i="5" s="1"/>
  <c r="Y88" i="5"/>
  <c r="EI55" i="9"/>
  <c r="Z79" i="5" s="1"/>
  <c r="Y79" i="5"/>
  <c r="EI66" i="9"/>
  <c r="Z90" i="5" s="1"/>
  <c r="Y90" i="5"/>
  <c r="EI99" i="9"/>
  <c r="Z123" i="5" s="1"/>
  <c r="Y123" i="5"/>
  <c r="EI77" i="9"/>
  <c r="Z101" i="5" s="1"/>
  <c r="Y101" i="5"/>
  <c r="EI95" i="9"/>
  <c r="Z119" i="5" s="1"/>
  <c r="Y119" i="5"/>
  <c r="EI26" i="9"/>
  <c r="Z50" i="5" s="1"/>
  <c r="Y50" i="5"/>
  <c r="EI27" i="9"/>
  <c r="Z51" i="5" s="1"/>
  <c r="Y51" i="5"/>
  <c r="EI83" i="9"/>
  <c r="Z107" i="5" s="1"/>
  <c r="Y107" i="5"/>
  <c r="EI78" i="9"/>
  <c r="Z102" i="5" s="1"/>
  <c r="Y102" i="5"/>
  <c r="EI8" i="9"/>
  <c r="Z32" i="5" s="1"/>
  <c r="Y32" i="5"/>
  <c r="EI67" i="9"/>
  <c r="Z91" i="5" s="1"/>
  <c r="Y91" i="5"/>
  <c r="EI11" i="9"/>
  <c r="Z35" i="5" s="1"/>
  <c r="Y35" i="5"/>
  <c r="EI72" i="9"/>
  <c r="Z96" i="5" s="1"/>
  <c r="Y96" i="5"/>
  <c r="EI17" i="9"/>
  <c r="Z41" i="5" s="1"/>
  <c r="Y41" i="5"/>
  <c r="EI30" i="9"/>
  <c r="Z54" i="5" s="1"/>
  <c r="Y54" i="5"/>
  <c r="EI33" i="9"/>
  <c r="Z57" i="5" s="1"/>
  <c r="Y57" i="5"/>
  <c r="EI62" i="9"/>
  <c r="Z86" i="5" s="1"/>
  <c r="Y86" i="5"/>
  <c r="EI10" i="9"/>
  <c r="Z34" i="5" s="1"/>
  <c r="Y34" i="5"/>
  <c r="EI63" i="9"/>
  <c r="Z87" i="5" s="1"/>
  <c r="Y87" i="5"/>
  <c r="EI7" i="9"/>
  <c r="Z31" i="5" s="1"/>
  <c r="Y31" i="5"/>
  <c r="EI44" i="9"/>
  <c r="Z68" i="5" s="1"/>
  <c r="Y68" i="5"/>
  <c r="EI86" i="9"/>
  <c r="Z110" i="5" s="1"/>
  <c r="Y110" i="5"/>
  <c r="EI52" i="9"/>
  <c r="Z76" i="5" s="1"/>
  <c r="Y76" i="5"/>
  <c r="EI87" i="9"/>
  <c r="Z111" i="5" s="1"/>
  <c r="Y111" i="5"/>
  <c r="EI75" i="9"/>
  <c r="Z99" i="5" s="1"/>
  <c r="Y99" i="5"/>
  <c r="EI90" i="9"/>
  <c r="Z114" i="5" s="1"/>
  <c r="Y114" i="5"/>
  <c r="EI91" i="9"/>
  <c r="Z115" i="5" s="1"/>
  <c r="Y115" i="5"/>
  <c r="EI50" i="9"/>
  <c r="Z74" i="5" s="1"/>
  <c r="Y74" i="5"/>
  <c r="EI23" i="9"/>
  <c r="Z47" i="5" s="1"/>
  <c r="Y47" i="5"/>
  <c r="EI76" i="9"/>
  <c r="Z100" i="5" s="1"/>
  <c r="Y100" i="5"/>
  <c r="EI34" i="9"/>
  <c r="Z58" i="5" s="1"/>
  <c r="Y58" i="5"/>
  <c r="EI51" i="9"/>
  <c r="Z75" i="5" s="1"/>
  <c r="Y75" i="5"/>
  <c r="EI38" i="9"/>
  <c r="Z62" i="5" s="1"/>
  <c r="Y62" i="5"/>
  <c r="E5" i="8"/>
  <c r="Z15" i="5"/>
  <c r="EI48" i="9"/>
  <c r="Z72" i="5" s="1"/>
  <c r="Y72" i="5"/>
  <c r="EI94" i="9"/>
  <c r="Z118" i="5" s="1"/>
  <c r="Y118" i="5"/>
  <c r="EI97" i="9"/>
  <c r="Z121" i="5" s="1"/>
  <c r="Y121" i="5"/>
  <c r="EI28" i="9"/>
  <c r="Z52" i="5" s="1"/>
  <c r="Y52" i="5"/>
  <c r="EI29" i="9"/>
  <c r="Z53" i="5" s="1"/>
  <c r="Y53" i="5"/>
  <c r="DL177" i="9"/>
  <c r="DO177" i="9"/>
  <c r="DQ177" i="9" s="1"/>
  <c r="DN177" i="9"/>
  <c r="DP177" i="9" s="1"/>
  <c r="DN10" i="9"/>
  <c r="DP10" i="9" s="1"/>
  <c r="AK34" i="5" s="1"/>
  <c r="DU10" i="9" s="1"/>
  <c r="DO10" i="9"/>
  <c r="DQ10" i="9" s="1"/>
  <c r="AJ34" i="5" s="1"/>
  <c r="DT10" i="9" s="1"/>
  <c r="DL10" i="9"/>
  <c r="AE34" i="5" s="1"/>
  <c r="DL139" i="9"/>
  <c r="DO139" i="9"/>
  <c r="DQ139" i="9" s="1"/>
  <c r="DN139" i="9"/>
  <c r="DP139" i="9" s="1"/>
  <c r="DO30" i="9"/>
  <c r="DQ30" i="9" s="1"/>
  <c r="AJ54" i="5" s="1"/>
  <c r="DT30" i="9" s="1"/>
  <c r="DN30" i="9"/>
  <c r="DP30" i="9" s="1"/>
  <c r="AK54" i="5" s="1"/>
  <c r="DU30" i="9" s="1"/>
  <c r="DL30" i="9"/>
  <c r="AE54" i="5" s="1"/>
  <c r="DO32" i="9"/>
  <c r="DQ32" i="9" s="1"/>
  <c r="AJ56" i="5" s="1"/>
  <c r="DT32" i="9" s="1"/>
  <c r="DN32" i="9"/>
  <c r="DP32" i="9" s="1"/>
  <c r="AK56" i="5" s="1"/>
  <c r="DU32" i="9" s="1"/>
  <c r="DL32" i="9"/>
  <c r="AE56" i="5" s="1"/>
  <c r="DL134" i="9"/>
  <c r="DO134" i="9"/>
  <c r="DQ134" i="9" s="1"/>
  <c r="DN134" i="9"/>
  <c r="DP134" i="9" s="1"/>
  <c r="DN69" i="9"/>
  <c r="DP69" i="9" s="1"/>
  <c r="AK93" i="5" s="1"/>
  <c r="DU69" i="9" s="1"/>
  <c r="DO69" i="9"/>
  <c r="DQ69" i="9" s="1"/>
  <c r="AJ93" i="5" s="1"/>
  <c r="DT69" i="9" s="1"/>
  <c r="DL69" i="9"/>
  <c r="AE93" i="5" s="1"/>
  <c r="DN13" i="9"/>
  <c r="DP13" i="9" s="1"/>
  <c r="AK37" i="5" s="1"/>
  <c r="DU13" i="9" s="1"/>
  <c r="DO13" i="9"/>
  <c r="DQ13" i="9" s="1"/>
  <c r="AJ37" i="5" s="1"/>
  <c r="DT13" i="9" s="1"/>
  <c r="DL13" i="9"/>
  <c r="AE37" i="5" s="1"/>
  <c r="DN15" i="9"/>
  <c r="DP15" i="9" s="1"/>
  <c r="AK39" i="5" s="1"/>
  <c r="DU15" i="9" s="1"/>
  <c r="DO15" i="9"/>
  <c r="DQ15" i="9" s="1"/>
  <c r="AJ39" i="5" s="1"/>
  <c r="DT15" i="9" s="1"/>
  <c r="DL15" i="9"/>
  <c r="AE39" i="5" s="1"/>
  <c r="DL172" i="9"/>
  <c r="DO172" i="9"/>
  <c r="DQ172" i="9" s="1"/>
  <c r="DN172" i="9"/>
  <c r="DP172" i="9" s="1"/>
  <c r="DL154" i="9"/>
  <c r="DO154" i="9"/>
  <c r="DQ154" i="9" s="1"/>
  <c r="DN154" i="9"/>
  <c r="DP154" i="9" s="1"/>
  <c r="DL90" i="9"/>
  <c r="AE114" i="5" s="1"/>
  <c r="DO90" i="9"/>
  <c r="DQ90" i="9" s="1"/>
  <c r="AJ114" i="5" s="1"/>
  <c r="DT90" i="9" s="1"/>
  <c r="DN90" i="9"/>
  <c r="DP90" i="9" s="1"/>
  <c r="AK114" i="5" s="1"/>
  <c r="DU90" i="9" s="1"/>
  <c r="DL200" i="9"/>
  <c r="DN200" i="9"/>
  <c r="DP200" i="9" s="1"/>
  <c r="DO200" i="9"/>
  <c r="DQ200" i="9" s="1"/>
  <c r="DN98" i="9"/>
  <c r="DP98" i="9" s="1"/>
  <c r="AK122" i="5" s="1"/>
  <c r="DU98" i="9" s="1"/>
  <c r="DL98" i="9"/>
  <c r="AE122" i="5" s="1"/>
  <c r="DO98" i="9"/>
  <c r="DQ98" i="9" s="1"/>
  <c r="AJ122" i="5" s="1"/>
  <c r="DT98" i="9" s="1"/>
  <c r="DL165" i="9"/>
  <c r="DO165" i="9"/>
  <c r="DQ165" i="9" s="1"/>
  <c r="DN165" i="9"/>
  <c r="DP165" i="9" s="1"/>
  <c r="DL150" i="9"/>
  <c r="DO150" i="9"/>
  <c r="DQ150" i="9" s="1"/>
  <c r="DN150" i="9"/>
  <c r="DP150" i="9" s="1"/>
  <c r="BA31" i="2"/>
  <c r="DL109" i="9"/>
  <c r="DO109" i="9"/>
  <c r="DQ109" i="9" s="1"/>
  <c r="DN109" i="9"/>
  <c r="DP109" i="9" s="1"/>
  <c r="DO19" i="9"/>
  <c r="DQ19" i="9" s="1"/>
  <c r="AJ43" i="5" s="1"/>
  <c r="DT19" i="9" s="1"/>
  <c r="DN19" i="9"/>
  <c r="DP19" i="9" s="1"/>
  <c r="AK43" i="5" s="1"/>
  <c r="DU19" i="9" s="1"/>
  <c r="DL19" i="9"/>
  <c r="AE43" i="5" s="1"/>
  <c r="DL116" i="9"/>
  <c r="DO116" i="9"/>
  <c r="DQ116" i="9" s="1"/>
  <c r="DN116" i="9"/>
  <c r="DP116" i="9" s="1"/>
  <c r="DL91" i="9"/>
  <c r="AE115" i="5" s="1"/>
  <c r="DO91" i="9"/>
  <c r="DQ91" i="9" s="1"/>
  <c r="AJ115" i="5" s="1"/>
  <c r="DT91" i="9" s="1"/>
  <c r="DN91" i="9"/>
  <c r="DP91" i="9" s="1"/>
  <c r="AK115" i="5" s="1"/>
  <c r="DU91" i="9" s="1"/>
  <c r="DO40" i="9"/>
  <c r="DQ40" i="9" s="1"/>
  <c r="AJ64" i="5" s="1"/>
  <c r="DT40" i="9" s="1"/>
  <c r="DN40" i="9"/>
  <c r="DP40" i="9" s="1"/>
  <c r="AK64" i="5" s="1"/>
  <c r="DU40" i="9" s="1"/>
  <c r="DL40" i="9"/>
  <c r="AE64" i="5" s="1"/>
  <c r="DL102" i="9"/>
  <c r="DO102" i="9"/>
  <c r="DQ102" i="9" s="1"/>
  <c r="DN102" i="9"/>
  <c r="DP102" i="9" s="1"/>
  <c r="DO74" i="9"/>
  <c r="DQ74" i="9" s="1"/>
  <c r="AJ98" i="5" s="1"/>
  <c r="DT74" i="9" s="1"/>
  <c r="DL74" i="9"/>
  <c r="AE98" i="5" s="1"/>
  <c r="DN74" i="9"/>
  <c r="DP74" i="9" s="1"/>
  <c r="AK98" i="5" s="1"/>
  <c r="DU74" i="9" s="1"/>
  <c r="DO94" i="9"/>
  <c r="DQ94" i="9" s="1"/>
  <c r="AJ118" i="5" s="1"/>
  <c r="DT94" i="9" s="1"/>
  <c r="DN94" i="9"/>
  <c r="DP94" i="9" s="1"/>
  <c r="AK118" i="5" s="1"/>
  <c r="DU94" i="9" s="1"/>
  <c r="DL94" i="9"/>
  <c r="AE118" i="5" s="1"/>
  <c r="DL82" i="9"/>
  <c r="AE106" i="5" s="1"/>
  <c r="DO82" i="9"/>
  <c r="DQ82" i="9" s="1"/>
  <c r="AJ106" i="5" s="1"/>
  <c r="DT82" i="9" s="1"/>
  <c r="DN82" i="9"/>
  <c r="DP82" i="9" s="1"/>
  <c r="AK106" i="5" s="1"/>
  <c r="DU82" i="9" s="1"/>
  <c r="DN45" i="9"/>
  <c r="DP45" i="9" s="1"/>
  <c r="AK69" i="5" s="1"/>
  <c r="DU45" i="9" s="1"/>
  <c r="DO45" i="9"/>
  <c r="DQ45" i="9" s="1"/>
  <c r="AJ69" i="5" s="1"/>
  <c r="DT45" i="9" s="1"/>
  <c r="DL45" i="9"/>
  <c r="AE69" i="5" s="1"/>
  <c r="DL135" i="9"/>
  <c r="DO135" i="9"/>
  <c r="DQ135" i="9" s="1"/>
  <c r="DN135" i="9"/>
  <c r="DP135" i="9" s="1"/>
  <c r="DL146" i="9"/>
  <c r="DO146" i="9"/>
  <c r="DQ146" i="9" s="1"/>
  <c r="DN146" i="9"/>
  <c r="DP146" i="9" s="1"/>
  <c r="DL119" i="9"/>
  <c r="DO119" i="9"/>
  <c r="DQ119" i="9" s="1"/>
  <c r="DN119" i="9"/>
  <c r="DP119" i="9" s="1"/>
  <c r="DO22" i="9"/>
  <c r="DQ22" i="9" s="1"/>
  <c r="AJ46" i="5" s="1"/>
  <c r="DT22" i="9" s="1"/>
  <c r="DN22" i="9"/>
  <c r="DP22" i="9" s="1"/>
  <c r="AK46" i="5" s="1"/>
  <c r="DU22" i="9" s="1"/>
  <c r="DL22" i="9"/>
  <c r="AE46" i="5" s="1"/>
  <c r="DL197" i="9"/>
  <c r="DN197" i="9"/>
  <c r="DP197" i="9" s="1"/>
  <c r="DO197" i="9"/>
  <c r="DQ197" i="9" s="1"/>
  <c r="DL162" i="9"/>
  <c r="DO162" i="9"/>
  <c r="DQ162" i="9" s="1"/>
  <c r="DN162" i="9"/>
  <c r="DP162" i="9" s="1"/>
  <c r="BV2" i="9"/>
  <c r="DN26" i="9"/>
  <c r="DP26" i="9" s="1"/>
  <c r="AK50" i="5" s="1"/>
  <c r="DU26" i="9" s="1"/>
  <c r="DO26" i="9"/>
  <c r="DQ26" i="9" s="1"/>
  <c r="AJ50" i="5" s="1"/>
  <c r="DT26" i="9" s="1"/>
  <c r="DL26" i="9"/>
  <c r="AE50" i="5" s="1"/>
  <c r="DL164" i="9"/>
  <c r="DO164" i="9"/>
  <c r="DQ164" i="9" s="1"/>
  <c r="DN164" i="9"/>
  <c r="DP164" i="9" s="1"/>
  <c r="DL104" i="9"/>
  <c r="DO104" i="9"/>
  <c r="DQ104" i="9" s="1"/>
  <c r="DN104" i="9"/>
  <c r="DP104" i="9" s="1"/>
  <c r="DL191" i="9"/>
  <c r="DO191" i="9"/>
  <c r="DQ191" i="9" s="1"/>
  <c r="DN191" i="9"/>
  <c r="DP191" i="9" s="1"/>
  <c r="DO27" i="9"/>
  <c r="DQ27" i="9" s="1"/>
  <c r="AJ51" i="5" s="1"/>
  <c r="DT27" i="9" s="1"/>
  <c r="DN27" i="9"/>
  <c r="DP27" i="9" s="1"/>
  <c r="AK51" i="5" s="1"/>
  <c r="DU27" i="9" s="1"/>
  <c r="DL27" i="9"/>
  <c r="AE51" i="5" s="1"/>
  <c r="AZ31" i="2"/>
  <c r="DO49" i="9"/>
  <c r="DQ49" i="9" s="1"/>
  <c r="AJ73" i="5" s="1"/>
  <c r="DT49" i="9" s="1"/>
  <c r="DN49" i="9"/>
  <c r="DP49" i="9" s="1"/>
  <c r="AK73" i="5" s="1"/>
  <c r="DU49" i="9" s="1"/>
  <c r="DL49" i="9"/>
  <c r="AE73" i="5" s="1"/>
  <c r="DN75" i="9"/>
  <c r="DP75" i="9" s="1"/>
  <c r="AK99" i="5" s="1"/>
  <c r="DU75" i="9" s="1"/>
  <c r="DL75" i="9"/>
  <c r="AE99" i="5" s="1"/>
  <c r="DO75" i="9"/>
  <c r="DQ75" i="9" s="1"/>
  <c r="AJ99" i="5" s="1"/>
  <c r="DT75" i="9" s="1"/>
  <c r="DL152" i="9"/>
  <c r="DO152" i="9"/>
  <c r="DQ152" i="9" s="1"/>
  <c r="DN152" i="9"/>
  <c r="DP152" i="9" s="1"/>
  <c r="DL153" i="9"/>
  <c r="DO153" i="9"/>
  <c r="DQ153" i="9" s="1"/>
  <c r="DN153" i="9"/>
  <c r="DP153" i="9" s="1"/>
  <c r="DN51" i="9"/>
  <c r="DP51" i="9" s="1"/>
  <c r="AK75" i="5" s="1"/>
  <c r="DU51" i="9" s="1"/>
  <c r="DL51" i="9"/>
  <c r="AE75" i="5" s="1"/>
  <c r="DO51" i="9"/>
  <c r="DQ51" i="9" s="1"/>
  <c r="AJ75" i="5" s="1"/>
  <c r="DT51" i="9" s="1"/>
  <c r="DL196" i="9"/>
  <c r="DN196" i="9"/>
  <c r="DP196" i="9" s="1"/>
  <c r="DO196" i="9"/>
  <c r="DQ196" i="9" s="1"/>
  <c r="DL138" i="9"/>
  <c r="DO138" i="9"/>
  <c r="DQ138" i="9" s="1"/>
  <c r="DN138" i="9"/>
  <c r="DP138" i="9" s="1"/>
  <c r="DL182" i="9"/>
  <c r="DO182" i="9"/>
  <c r="DQ182" i="9" s="1"/>
  <c r="DN182" i="9"/>
  <c r="DP182" i="9" s="1"/>
  <c r="DN56" i="9"/>
  <c r="DP56" i="9" s="1"/>
  <c r="AK80" i="5" s="1"/>
  <c r="DU56" i="9" s="1"/>
  <c r="DO56" i="9"/>
  <c r="DQ56" i="9" s="1"/>
  <c r="AJ80" i="5" s="1"/>
  <c r="DT56" i="9" s="1"/>
  <c r="DL56" i="9"/>
  <c r="AE80" i="5" s="1"/>
  <c r="DN23" i="9"/>
  <c r="DP23" i="9" s="1"/>
  <c r="AK47" i="5" s="1"/>
  <c r="DU23" i="9" s="1"/>
  <c r="DO23" i="9"/>
  <c r="DQ23" i="9" s="1"/>
  <c r="AJ47" i="5" s="1"/>
  <c r="DT23" i="9" s="1"/>
  <c r="DL23" i="9"/>
  <c r="AE47" i="5" s="1"/>
  <c r="DN71" i="9"/>
  <c r="DP71" i="9" s="1"/>
  <c r="AK95" i="5" s="1"/>
  <c r="DU71" i="9" s="1"/>
  <c r="DO71" i="9"/>
  <c r="DQ71" i="9" s="1"/>
  <c r="AJ95" i="5" s="1"/>
  <c r="DT71" i="9" s="1"/>
  <c r="DL71" i="9"/>
  <c r="AE95" i="5" s="1"/>
  <c r="DL174" i="9"/>
  <c r="DO174" i="9"/>
  <c r="DQ174" i="9" s="1"/>
  <c r="DN174" i="9"/>
  <c r="DP174" i="9" s="1"/>
  <c r="DN39" i="9"/>
  <c r="DP39" i="9" s="1"/>
  <c r="AK63" i="5" s="1"/>
  <c r="DU39" i="9" s="1"/>
  <c r="DO39" i="9"/>
  <c r="DQ39" i="9" s="1"/>
  <c r="AJ63" i="5" s="1"/>
  <c r="DT39" i="9" s="1"/>
  <c r="DL39" i="9"/>
  <c r="AE63" i="5" s="1"/>
  <c r="DL157" i="9"/>
  <c r="DO157" i="9"/>
  <c r="DQ157" i="9" s="1"/>
  <c r="DN157" i="9"/>
  <c r="DP157" i="9" s="1"/>
  <c r="DL136" i="9"/>
  <c r="DO136" i="9"/>
  <c r="DQ136" i="9" s="1"/>
  <c r="DN136" i="9"/>
  <c r="DP136" i="9" s="1"/>
  <c r="DL125" i="9"/>
  <c r="DO125" i="9"/>
  <c r="DQ125" i="9" s="1"/>
  <c r="DN125" i="9"/>
  <c r="DP125" i="9" s="1"/>
  <c r="DL178" i="9"/>
  <c r="DO178" i="9"/>
  <c r="DQ178" i="9" s="1"/>
  <c r="DN178" i="9"/>
  <c r="DP178" i="9" s="1"/>
  <c r="DL195" i="9"/>
  <c r="DO195" i="9"/>
  <c r="DQ195" i="9" s="1"/>
  <c r="DN195" i="9"/>
  <c r="DP195" i="9" s="1"/>
  <c r="DN80" i="9"/>
  <c r="DP80" i="9" s="1"/>
  <c r="AK104" i="5" s="1"/>
  <c r="DU80" i="9" s="1"/>
  <c r="DO80" i="9"/>
  <c r="DQ80" i="9" s="1"/>
  <c r="AJ104" i="5" s="1"/>
  <c r="DT80" i="9" s="1"/>
  <c r="DL80" i="9"/>
  <c r="AE104" i="5" s="1"/>
  <c r="DO78" i="9"/>
  <c r="DQ78" i="9" s="1"/>
  <c r="AJ102" i="5" s="1"/>
  <c r="DT78" i="9" s="1"/>
  <c r="DN78" i="9"/>
  <c r="DP78" i="9" s="1"/>
  <c r="AK102" i="5" s="1"/>
  <c r="DU78" i="9" s="1"/>
  <c r="DL78" i="9"/>
  <c r="AE102" i="5" s="1"/>
  <c r="DN66" i="9"/>
  <c r="DP66" i="9" s="1"/>
  <c r="AK90" i="5" s="1"/>
  <c r="DU66" i="9" s="1"/>
  <c r="DL66" i="9"/>
  <c r="AE90" i="5" s="1"/>
  <c r="DO66" i="9"/>
  <c r="DQ66" i="9" s="1"/>
  <c r="AJ90" i="5" s="1"/>
  <c r="DT66" i="9" s="1"/>
  <c r="DL166" i="9"/>
  <c r="DO166" i="9"/>
  <c r="DQ166" i="9" s="1"/>
  <c r="DN166" i="9"/>
  <c r="DP166" i="9" s="1"/>
  <c r="DO55" i="9"/>
  <c r="DQ55" i="9" s="1"/>
  <c r="AJ79" i="5" s="1"/>
  <c r="DT55" i="9" s="1"/>
  <c r="DN55" i="9"/>
  <c r="DP55" i="9" s="1"/>
  <c r="AK79" i="5" s="1"/>
  <c r="DU55" i="9" s="1"/>
  <c r="DL55" i="9"/>
  <c r="AE79" i="5" s="1"/>
  <c r="DL117" i="9"/>
  <c r="DO117" i="9"/>
  <c r="DQ117" i="9" s="1"/>
  <c r="DN117" i="9"/>
  <c r="DP117" i="9" s="1"/>
  <c r="DO86" i="9"/>
  <c r="DQ86" i="9" s="1"/>
  <c r="AJ110" i="5" s="1"/>
  <c r="DT86" i="9" s="1"/>
  <c r="DN86" i="9"/>
  <c r="DP86" i="9" s="1"/>
  <c r="AK110" i="5" s="1"/>
  <c r="DU86" i="9" s="1"/>
  <c r="DL86" i="9"/>
  <c r="AE110" i="5" s="1"/>
  <c r="DL192" i="9"/>
  <c r="DO192" i="9"/>
  <c r="DQ192" i="9" s="1"/>
  <c r="DN192" i="9"/>
  <c r="DP192" i="9" s="1"/>
  <c r="DN29" i="9"/>
  <c r="DP29" i="9" s="1"/>
  <c r="AK53" i="5" s="1"/>
  <c r="DU29" i="9" s="1"/>
  <c r="DO29" i="9"/>
  <c r="DQ29" i="9" s="1"/>
  <c r="AJ53" i="5" s="1"/>
  <c r="DT29" i="9" s="1"/>
  <c r="DL29" i="9"/>
  <c r="AE53" i="5" s="1"/>
  <c r="DL130" i="9"/>
  <c r="DO130" i="9"/>
  <c r="DQ130" i="9" s="1"/>
  <c r="DN130" i="9"/>
  <c r="DP130" i="9" s="1"/>
  <c r="DL122" i="9"/>
  <c r="DO122" i="9"/>
  <c r="DQ122" i="9" s="1"/>
  <c r="DN122" i="9"/>
  <c r="DP122" i="9" s="1"/>
  <c r="DN18" i="9"/>
  <c r="DP18" i="9" s="1"/>
  <c r="AK42" i="5" s="1"/>
  <c r="DU18" i="9" s="1"/>
  <c r="DO18" i="9"/>
  <c r="DQ18" i="9" s="1"/>
  <c r="AJ42" i="5" s="1"/>
  <c r="DT18" i="9" s="1"/>
  <c r="DL18" i="9"/>
  <c r="AE42" i="5" s="1"/>
  <c r="DL181" i="9"/>
  <c r="DO181" i="9"/>
  <c r="DQ181" i="9" s="1"/>
  <c r="DN181" i="9"/>
  <c r="DP181" i="9" s="1"/>
  <c r="DL124" i="9"/>
  <c r="DO124" i="9"/>
  <c r="DQ124" i="9" s="1"/>
  <c r="DN124" i="9"/>
  <c r="DP124" i="9" s="1"/>
  <c r="DL188" i="9"/>
  <c r="DO188" i="9"/>
  <c r="DQ188" i="9" s="1"/>
  <c r="DN188" i="9"/>
  <c r="DP188" i="9" s="1"/>
  <c r="DL148" i="9"/>
  <c r="DO148" i="9"/>
  <c r="DQ148" i="9" s="1"/>
  <c r="DN148" i="9"/>
  <c r="DP148" i="9" s="1"/>
  <c r="DL168" i="9"/>
  <c r="DO168" i="9"/>
  <c r="DQ168" i="9" s="1"/>
  <c r="DN168" i="9"/>
  <c r="DP168" i="9" s="1"/>
  <c r="DL155" i="9"/>
  <c r="DO155" i="9"/>
  <c r="DQ155" i="9" s="1"/>
  <c r="DN155" i="9"/>
  <c r="DP155" i="9" s="1"/>
  <c r="AJ28" i="2"/>
  <c r="AK28" i="2"/>
  <c r="AL28" i="2"/>
  <c r="J33" i="1" s="1"/>
  <c r="AG29" i="2"/>
  <c r="AH28" i="2"/>
  <c r="AI28" i="2"/>
  <c r="DL120" i="9"/>
  <c r="DO120" i="9"/>
  <c r="DQ120" i="9" s="1"/>
  <c r="DN120" i="9"/>
  <c r="DP120" i="9" s="1"/>
  <c r="DL67" i="9"/>
  <c r="AE91" i="5" s="1"/>
  <c r="DO67" i="9"/>
  <c r="DQ67" i="9" s="1"/>
  <c r="AJ91" i="5" s="1"/>
  <c r="DT67" i="9" s="1"/>
  <c r="DN67" i="9"/>
  <c r="DP67" i="9" s="1"/>
  <c r="AK91" i="5" s="1"/>
  <c r="DU67" i="9" s="1"/>
  <c r="DN85" i="9"/>
  <c r="DP85" i="9" s="1"/>
  <c r="AK109" i="5" s="1"/>
  <c r="DU85" i="9" s="1"/>
  <c r="DO85" i="9"/>
  <c r="DQ85" i="9" s="1"/>
  <c r="AJ109" i="5" s="1"/>
  <c r="DT85" i="9" s="1"/>
  <c r="DL85" i="9"/>
  <c r="AE109" i="5" s="1"/>
  <c r="DO43" i="9"/>
  <c r="DQ43" i="9" s="1"/>
  <c r="AJ67" i="5" s="1"/>
  <c r="DT43" i="9" s="1"/>
  <c r="DN43" i="9"/>
  <c r="DP43" i="9" s="1"/>
  <c r="AK67" i="5" s="1"/>
  <c r="DU43" i="9" s="1"/>
  <c r="DL43" i="9"/>
  <c r="AE67" i="5" s="1"/>
  <c r="DL186" i="9"/>
  <c r="DO186" i="9"/>
  <c r="DQ186" i="9" s="1"/>
  <c r="DN186" i="9"/>
  <c r="DP186" i="9" s="1"/>
  <c r="DF30" i="2"/>
  <c r="DG30" i="2"/>
  <c r="DE31" i="2"/>
  <c r="DL180" i="9"/>
  <c r="DO180" i="9"/>
  <c r="DQ180" i="9" s="1"/>
  <c r="DN180" i="9"/>
  <c r="DP180" i="9" s="1"/>
  <c r="DL142" i="9"/>
  <c r="DO142" i="9"/>
  <c r="DQ142" i="9" s="1"/>
  <c r="DN142" i="9"/>
  <c r="DP142" i="9" s="1"/>
  <c r="DL128" i="9"/>
  <c r="DO128" i="9"/>
  <c r="DQ128" i="9" s="1"/>
  <c r="DN128" i="9"/>
  <c r="DP128" i="9" s="1"/>
  <c r="DO68" i="9"/>
  <c r="DQ68" i="9" s="1"/>
  <c r="AJ92" i="5" s="1"/>
  <c r="DT68" i="9" s="1"/>
  <c r="DN68" i="9"/>
  <c r="DP68" i="9" s="1"/>
  <c r="AK92" i="5" s="1"/>
  <c r="DU68" i="9" s="1"/>
  <c r="DL68" i="9"/>
  <c r="AE92" i="5" s="1"/>
  <c r="DO25" i="9"/>
  <c r="DQ25" i="9" s="1"/>
  <c r="AJ49" i="5" s="1"/>
  <c r="DT25" i="9" s="1"/>
  <c r="DN25" i="9"/>
  <c r="DP25" i="9" s="1"/>
  <c r="AK49" i="5" s="1"/>
  <c r="DU25" i="9" s="1"/>
  <c r="DL25" i="9"/>
  <c r="AE49" i="5" s="1"/>
  <c r="DN77" i="9"/>
  <c r="DP77" i="9" s="1"/>
  <c r="AK101" i="5" s="1"/>
  <c r="DU77" i="9" s="1"/>
  <c r="DO77" i="9"/>
  <c r="DQ77" i="9" s="1"/>
  <c r="AJ101" i="5" s="1"/>
  <c r="DT77" i="9" s="1"/>
  <c r="DL77" i="9"/>
  <c r="AE101" i="5" s="1"/>
  <c r="DL131" i="9"/>
  <c r="DO131" i="9"/>
  <c r="DQ131" i="9" s="1"/>
  <c r="DN131" i="9"/>
  <c r="DP131" i="9" s="1"/>
  <c r="DL121" i="9"/>
  <c r="DO121" i="9"/>
  <c r="DQ121" i="9" s="1"/>
  <c r="DN121" i="9"/>
  <c r="DP121" i="9" s="1"/>
  <c r="DL171" i="9"/>
  <c r="DO171" i="9"/>
  <c r="DQ171" i="9" s="1"/>
  <c r="DN171" i="9"/>
  <c r="DP171" i="9" s="1"/>
  <c r="DO70" i="9"/>
  <c r="DQ70" i="9" s="1"/>
  <c r="AJ94" i="5" s="1"/>
  <c r="DT70" i="9" s="1"/>
  <c r="DN70" i="9"/>
  <c r="DP70" i="9" s="1"/>
  <c r="AK94" i="5" s="1"/>
  <c r="DU70" i="9" s="1"/>
  <c r="DL70" i="9"/>
  <c r="AE94" i="5" s="1"/>
  <c r="DL112" i="9"/>
  <c r="DO112" i="9"/>
  <c r="DQ112" i="9" s="1"/>
  <c r="DN112" i="9"/>
  <c r="DP112" i="9" s="1"/>
  <c r="DL199" i="9"/>
  <c r="DO199" i="9"/>
  <c r="DQ199" i="9" s="1"/>
  <c r="DN199" i="9"/>
  <c r="DP199" i="9" s="1"/>
  <c r="DO60" i="9"/>
  <c r="DQ60" i="9" s="1"/>
  <c r="AJ84" i="5" s="1"/>
  <c r="DT60" i="9" s="1"/>
  <c r="DN60" i="9"/>
  <c r="DP60" i="9" s="1"/>
  <c r="AK84" i="5" s="1"/>
  <c r="DU60" i="9" s="1"/>
  <c r="DL60" i="9"/>
  <c r="AE84" i="5" s="1"/>
  <c r="DN42" i="9"/>
  <c r="DP42" i="9" s="1"/>
  <c r="AK66" i="5" s="1"/>
  <c r="DU42" i="9" s="1"/>
  <c r="DL42" i="9"/>
  <c r="AE66" i="5" s="1"/>
  <c r="DO42" i="9"/>
  <c r="DQ42" i="9" s="1"/>
  <c r="AJ66" i="5" s="1"/>
  <c r="DT42" i="9" s="1"/>
  <c r="DL108" i="9"/>
  <c r="DO108" i="9"/>
  <c r="DQ108" i="9" s="1"/>
  <c r="DN108" i="9"/>
  <c r="DP108" i="9" s="1"/>
  <c r="DL163" i="9"/>
  <c r="DO163" i="9"/>
  <c r="DQ163" i="9" s="1"/>
  <c r="DN163" i="9"/>
  <c r="DP163" i="9" s="1"/>
  <c r="DL103" i="9"/>
  <c r="DO103" i="9"/>
  <c r="DQ103" i="9" s="1"/>
  <c r="DN103" i="9"/>
  <c r="DP103" i="9" s="1"/>
  <c r="DO65" i="9"/>
  <c r="DQ65" i="9" s="1"/>
  <c r="AJ89" i="5" s="1"/>
  <c r="DT65" i="9" s="1"/>
  <c r="DN65" i="9"/>
  <c r="DP65" i="9" s="1"/>
  <c r="AK89" i="5" s="1"/>
  <c r="DU65" i="9" s="1"/>
  <c r="DL65" i="9"/>
  <c r="AE89" i="5" s="1"/>
  <c r="DN20" i="9"/>
  <c r="DP20" i="9" s="1"/>
  <c r="AK44" i="5" s="1"/>
  <c r="DU20" i="9" s="1"/>
  <c r="DO20" i="9"/>
  <c r="DQ20" i="9" s="1"/>
  <c r="AJ44" i="5" s="1"/>
  <c r="DT20" i="9" s="1"/>
  <c r="DL20" i="9"/>
  <c r="AE44" i="5" s="1"/>
  <c r="DL147" i="9"/>
  <c r="DO147" i="9"/>
  <c r="DQ147" i="9" s="1"/>
  <c r="DN147" i="9"/>
  <c r="DP147" i="9" s="1"/>
  <c r="DN31" i="9"/>
  <c r="DP31" i="9" s="1"/>
  <c r="AK55" i="5" s="1"/>
  <c r="DU31" i="9" s="1"/>
  <c r="DO31" i="9"/>
  <c r="DQ31" i="9" s="1"/>
  <c r="AJ55" i="5" s="1"/>
  <c r="DT31" i="9" s="1"/>
  <c r="DL31" i="9"/>
  <c r="AE55" i="5" s="1"/>
  <c r="DN21" i="9"/>
  <c r="DP21" i="9" s="1"/>
  <c r="AK45" i="5" s="1"/>
  <c r="DU21" i="9" s="1"/>
  <c r="DO21" i="9"/>
  <c r="DQ21" i="9" s="1"/>
  <c r="AJ45" i="5" s="1"/>
  <c r="DT21" i="9" s="1"/>
  <c r="DL21" i="9"/>
  <c r="AE45" i="5" s="1"/>
  <c r="DL115" i="9"/>
  <c r="DO115" i="9"/>
  <c r="DQ115" i="9" s="1"/>
  <c r="DN115" i="9"/>
  <c r="DP115" i="9" s="1"/>
  <c r="DO50" i="9"/>
  <c r="DQ50" i="9" s="1"/>
  <c r="AJ74" i="5" s="1"/>
  <c r="DT50" i="9" s="1"/>
  <c r="DL50" i="9"/>
  <c r="AE74" i="5" s="1"/>
  <c r="DN50" i="9"/>
  <c r="DP50" i="9" s="1"/>
  <c r="AK74" i="5" s="1"/>
  <c r="DU50" i="9" s="1"/>
  <c r="DO73" i="9"/>
  <c r="DQ73" i="9" s="1"/>
  <c r="AJ97" i="5" s="1"/>
  <c r="DT73" i="9" s="1"/>
  <c r="DN73" i="9"/>
  <c r="DP73" i="9" s="1"/>
  <c r="AK97" i="5" s="1"/>
  <c r="DU73" i="9" s="1"/>
  <c r="DL73" i="9"/>
  <c r="AE97" i="5" s="1"/>
  <c r="DL198" i="9"/>
  <c r="DO198" i="9"/>
  <c r="DQ198" i="9" s="1"/>
  <c r="DN198" i="9"/>
  <c r="DP198" i="9" s="1"/>
  <c r="DL140" i="9"/>
  <c r="DO140" i="9"/>
  <c r="DQ140" i="9" s="1"/>
  <c r="DN140" i="9"/>
  <c r="DP140" i="9" s="1"/>
  <c r="DL176" i="9"/>
  <c r="DO176" i="9"/>
  <c r="DQ176" i="9" s="1"/>
  <c r="DN176" i="9"/>
  <c r="DP176" i="9" s="1"/>
  <c r="DO99" i="9"/>
  <c r="DQ99" i="9" s="1"/>
  <c r="AJ123" i="5" s="1"/>
  <c r="DT99" i="9" s="1"/>
  <c r="DL99" i="9"/>
  <c r="AE123" i="5" s="1"/>
  <c r="DN99" i="9"/>
  <c r="DP99" i="9" s="1"/>
  <c r="AK123" i="5" s="1"/>
  <c r="DU99" i="9" s="1"/>
  <c r="DL160" i="9"/>
  <c r="DO160" i="9"/>
  <c r="DQ160" i="9" s="1"/>
  <c r="DN160" i="9"/>
  <c r="DP160" i="9" s="1"/>
  <c r="DL129" i="9"/>
  <c r="DO129" i="9"/>
  <c r="DQ129" i="9" s="1"/>
  <c r="DN129" i="9"/>
  <c r="DP129" i="9" s="1"/>
  <c r="DO81" i="9"/>
  <c r="DQ81" i="9" s="1"/>
  <c r="AJ105" i="5" s="1"/>
  <c r="DT81" i="9" s="1"/>
  <c r="DN81" i="9"/>
  <c r="DP81" i="9" s="1"/>
  <c r="AK105" i="5" s="1"/>
  <c r="DU81" i="9" s="1"/>
  <c r="DL81" i="9"/>
  <c r="AE105" i="5" s="1"/>
  <c r="DO89" i="9"/>
  <c r="DQ89" i="9" s="1"/>
  <c r="AJ113" i="5" s="1"/>
  <c r="DT89" i="9" s="1"/>
  <c r="DN89" i="9"/>
  <c r="DP89" i="9" s="1"/>
  <c r="AK113" i="5" s="1"/>
  <c r="DU89" i="9" s="1"/>
  <c r="DL89" i="9"/>
  <c r="AE113" i="5" s="1"/>
  <c r="DL58" i="9"/>
  <c r="AE82" i="5" s="1"/>
  <c r="DO58" i="9"/>
  <c r="DQ58" i="9" s="1"/>
  <c r="AJ82" i="5" s="1"/>
  <c r="DT58" i="9" s="1"/>
  <c r="DN58" i="9"/>
  <c r="DP58" i="9" s="1"/>
  <c r="AK82" i="5" s="1"/>
  <c r="DU58" i="9" s="1"/>
  <c r="DL113" i="9"/>
  <c r="DO113" i="9"/>
  <c r="DQ113" i="9" s="1"/>
  <c r="DN113" i="9"/>
  <c r="DP113" i="9" s="1"/>
  <c r="ER44" i="2"/>
  <c r="ES43" i="2"/>
  <c r="N47" i="3" s="1"/>
  <c r="DO14" i="9"/>
  <c r="DQ14" i="9" s="1"/>
  <c r="AJ38" i="5" s="1"/>
  <c r="DT14" i="9" s="1"/>
  <c r="DN14" i="9"/>
  <c r="DP14" i="9" s="1"/>
  <c r="AK38" i="5" s="1"/>
  <c r="DU14" i="9" s="1"/>
  <c r="DL14" i="9"/>
  <c r="AE38" i="5" s="1"/>
  <c r="DO100" i="9"/>
  <c r="DQ100" i="9" s="1"/>
  <c r="AJ124" i="5" s="1"/>
  <c r="DT100" i="9" s="1"/>
  <c r="DL100" i="9"/>
  <c r="AE124" i="5" s="1"/>
  <c r="DN100" i="9"/>
  <c r="DP100" i="9" s="1"/>
  <c r="AK124" i="5" s="1"/>
  <c r="DU100" i="9" s="1"/>
  <c r="DO92" i="9"/>
  <c r="DQ92" i="9" s="1"/>
  <c r="AJ116" i="5" s="1"/>
  <c r="DT92" i="9" s="1"/>
  <c r="DN92" i="9"/>
  <c r="DP92" i="9" s="1"/>
  <c r="AK116" i="5" s="1"/>
  <c r="DU92" i="9" s="1"/>
  <c r="DL92" i="9"/>
  <c r="AE116" i="5" s="1"/>
  <c r="DL179" i="9"/>
  <c r="DO179" i="9"/>
  <c r="DQ179" i="9" s="1"/>
  <c r="DN179" i="9"/>
  <c r="DP179" i="9" s="1"/>
  <c r="DL190" i="9"/>
  <c r="DO190" i="9"/>
  <c r="DQ190" i="9" s="1"/>
  <c r="DN190" i="9"/>
  <c r="DP190" i="9" s="1"/>
  <c r="DL151" i="9"/>
  <c r="DO151" i="9"/>
  <c r="DQ151" i="9" s="1"/>
  <c r="DN151" i="9"/>
  <c r="DP151" i="9" s="1"/>
  <c r="DL183" i="9"/>
  <c r="DO183" i="9"/>
  <c r="DQ183" i="9" s="1"/>
  <c r="DN183" i="9"/>
  <c r="DP183" i="9" s="1"/>
  <c r="DL83" i="9"/>
  <c r="AE107" i="5" s="1"/>
  <c r="DO83" i="9"/>
  <c r="DQ83" i="9" s="1"/>
  <c r="AJ107" i="5" s="1"/>
  <c r="DT83" i="9" s="1"/>
  <c r="DN83" i="9"/>
  <c r="DP83" i="9" s="1"/>
  <c r="AK107" i="5" s="1"/>
  <c r="DU83" i="9" s="1"/>
  <c r="DL149" i="9"/>
  <c r="DO149" i="9"/>
  <c r="DQ149" i="9" s="1"/>
  <c r="DN149" i="9"/>
  <c r="DP149" i="9" s="1"/>
  <c r="DO62" i="9"/>
  <c r="DQ62" i="9" s="1"/>
  <c r="AJ86" i="5" s="1"/>
  <c r="DT62" i="9" s="1"/>
  <c r="DN62" i="9"/>
  <c r="DP62" i="9" s="1"/>
  <c r="AK86" i="5" s="1"/>
  <c r="DU62" i="9" s="1"/>
  <c r="DL62" i="9"/>
  <c r="AE86" i="5" s="1"/>
  <c r="DL144" i="9"/>
  <c r="DO144" i="9"/>
  <c r="DQ144" i="9" s="1"/>
  <c r="DN144" i="9"/>
  <c r="DP144" i="9" s="1"/>
  <c r="DO63" i="9"/>
  <c r="DQ63" i="9" s="1"/>
  <c r="AJ87" i="5" s="1"/>
  <c r="DT63" i="9" s="1"/>
  <c r="DN63" i="9"/>
  <c r="DP63" i="9" s="1"/>
  <c r="AK87" i="5" s="1"/>
  <c r="DU63" i="9" s="1"/>
  <c r="DL63" i="9"/>
  <c r="AE87" i="5" s="1"/>
  <c r="DL143" i="9"/>
  <c r="DO143" i="9"/>
  <c r="DQ143" i="9" s="1"/>
  <c r="DN143" i="9"/>
  <c r="DP143" i="9" s="1"/>
  <c r="DL111" i="9"/>
  <c r="DO111" i="9"/>
  <c r="DQ111" i="9" s="1"/>
  <c r="DN111" i="9"/>
  <c r="DP111" i="9" s="1"/>
  <c r="DL137" i="9"/>
  <c r="DO137" i="9"/>
  <c r="DQ137" i="9" s="1"/>
  <c r="DN137" i="9"/>
  <c r="DP137" i="9" s="1"/>
  <c r="DN79" i="9"/>
  <c r="DP79" i="9" s="1"/>
  <c r="AK103" i="5" s="1"/>
  <c r="DU79" i="9" s="1"/>
  <c r="DO79" i="9"/>
  <c r="DQ79" i="9" s="1"/>
  <c r="AJ103" i="5" s="1"/>
  <c r="DT79" i="9" s="1"/>
  <c r="DL79" i="9"/>
  <c r="AE103" i="5" s="1"/>
  <c r="DO38" i="9"/>
  <c r="DQ38" i="9" s="1"/>
  <c r="AJ62" i="5" s="1"/>
  <c r="DT38" i="9" s="1"/>
  <c r="DN38" i="9"/>
  <c r="DP38" i="9" s="1"/>
  <c r="AK62" i="5" s="1"/>
  <c r="DU38" i="9" s="1"/>
  <c r="DL38" i="9"/>
  <c r="AE62" i="5" s="1"/>
  <c r="DO57" i="9"/>
  <c r="DQ57" i="9" s="1"/>
  <c r="AJ81" i="5" s="1"/>
  <c r="DT57" i="9" s="1"/>
  <c r="DN57" i="9"/>
  <c r="DP57" i="9" s="1"/>
  <c r="AK81" i="5" s="1"/>
  <c r="DU57" i="9" s="1"/>
  <c r="DL57" i="9"/>
  <c r="AE81" i="5" s="1"/>
  <c r="DL184" i="9"/>
  <c r="DO184" i="9"/>
  <c r="DQ184" i="9" s="1"/>
  <c r="DN184" i="9"/>
  <c r="DP184" i="9" s="1"/>
  <c r="DL170" i="9"/>
  <c r="DO170" i="9"/>
  <c r="DQ170" i="9" s="1"/>
  <c r="DN170" i="9"/>
  <c r="DP170" i="9" s="1"/>
  <c r="DO24" i="9"/>
  <c r="DQ24" i="9" s="1"/>
  <c r="AJ48" i="5" s="1"/>
  <c r="DT24" i="9" s="1"/>
  <c r="DN24" i="9"/>
  <c r="DP24" i="9" s="1"/>
  <c r="AK48" i="5" s="1"/>
  <c r="DU24" i="9" s="1"/>
  <c r="DL24" i="9"/>
  <c r="AE48" i="5" s="1"/>
  <c r="DO54" i="9"/>
  <c r="DQ54" i="9" s="1"/>
  <c r="AJ78" i="5" s="1"/>
  <c r="DT54" i="9" s="1"/>
  <c r="DN54" i="9"/>
  <c r="DP54" i="9" s="1"/>
  <c r="AK78" i="5" s="1"/>
  <c r="DU54" i="9" s="1"/>
  <c r="DL54" i="9"/>
  <c r="AE78" i="5" s="1"/>
  <c r="DL101" i="9"/>
  <c r="DO101" i="9"/>
  <c r="DQ101" i="9" s="1"/>
  <c r="DN101" i="9"/>
  <c r="DP101" i="9" s="1"/>
  <c r="CA3" i="9"/>
  <c r="V27" i="5" s="1"/>
  <c r="DL169" i="9"/>
  <c r="DO169" i="9"/>
  <c r="DQ169" i="9" s="1"/>
  <c r="DN169" i="9"/>
  <c r="DP169" i="9" s="1"/>
  <c r="DO16" i="9"/>
  <c r="DQ16" i="9" s="1"/>
  <c r="AJ40" i="5" s="1"/>
  <c r="DT16" i="9" s="1"/>
  <c r="DN16" i="9"/>
  <c r="DP16" i="9" s="1"/>
  <c r="AK40" i="5" s="1"/>
  <c r="DU16" i="9" s="1"/>
  <c r="DL16" i="9"/>
  <c r="AE40" i="5" s="1"/>
  <c r="DO6" i="9"/>
  <c r="DQ6" i="9" s="1"/>
  <c r="AJ30" i="5" s="1"/>
  <c r="DT6" i="9" s="1"/>
  <c r="DN6" i="9"/>
  <c r="DP6" i="9" s="1"/>
  <c r="AK30" i="5" s="1"/>
  <c r="DU6" i="9" s="1"/>
  <c r="DL6" i="9"/>
  <c r="AE30" i="5" s="1"/>
  <c r="DO12" i="9"/>
  <c r="DQ12" i="9" s="1"/>
  <c r="AJ36" i="5" s="1"/>
  <c r="DT12" i="9" s="1"/>
  <c r="DN12" i="9"/>
  <c r="DP12" i="9" s="1"/>
  <c r="AK36" i="5" s="1"/>
  <c r="DU12" i="9" s="1"/>
  <c r="DL12" i="9"/>
  <c r="AE36" i="5" s="1"/>
  <c r="DL105" i="9"/>
  <c r="DO105" i="9"/>
  <c r="DQ105" i="9" s="1"/>
  <c r="DN105" i="9"/>
  <c r="DP105" i="9" s="1"/>
  <c r="DL133" i="9"/>
  <c r="DO133" i="9"/>
  <c r="DQ133" i="9" s="1"/>
  <c r="DN133" i="9"/>
  <c r="DP133" i="9" s="1"/>
  <c r="DO41" i="9"/>
  <c r="DQ41" i="9" s="1"/>
  <c r="AJ65" i="5" s="1"/>
  <c r="DT41" i="9" s="1"/>
  <c r="DN41" i="9"/>
  <c r="DP41" i="9" s="1"/>
  <c r="AK65" i="5" s="1"/>
  <c r="DU41" i="9" s="1"/>
  <c r="DL41" i="9"/>
  <c r="AE65" i="5" s="1"/>
  <c r="DO11" i="9"/>
  <c r="DQ11" i="9" s="1"/>
  <c r="AJ35" i="5" s="1"/>
  <c r="DT11" i="9" s="1"/>
  <c r="DN11" i="9"/>
  <c r="DP11" i="9" s="1"/>
  <c r="AK35" i="5" s="1"/>
  <c r="DU11" i="9" s="1"/>
  <c r="DL11" i="9"/>
  <c r="AE35" i="5" s="1"/>
  <c r="DO47" i="9"/>
  <c r="DQ47" i="9" s="1"/>
  <c r="AJ71" i="5" s="1"/>
  <c r="DT47" i="9" s="1"/>
  <c r="DN47" i="9"/>
  <c r="DP47" i="9" s="1"/>
  <c r="AK71" i="5" s="1"/>
  <c r="DU47" i="9" s="1"/>
  <c r="DL47" i="9"/>
  <c r="AE71" i="5" s="1"/>
  <c r="DN72" i="9"/>
  <c r="DP72" i="9" s="1"/>
  <c r="AK96" i="5" s="1"/>
  <c r="DU72" i="9" s="1"/>
  <c r="DO72" i="9"/>
  <c r="DQ72" i="9" s="1"/>
  <c r="AJ96" i="5" s="1"/>
  <c r="DT72" i="9" s="1"/>
  <c r="DL72" i="9"/>
  <c r="AE96" i="5" s="1"/>
  <c r="DN48" i="9"/>
  <c r="DP48" i="9" s="1"/>
  <c r="AK72" i="5" s="1"/>
  <c r="DU48" i="9" s="1"/>
  <c r="DL48" i="9"/>
  <c r="AE72" i="5" s="1"/>
  <c r="DO48" i="9"/>
  <c r="DQ48" i="9" s="1"/>
  <c r="AJ72" i="5" s="1"/>
  <c r="DT48" i="9" s="1"/>
  <c r="DO33" i="9"/>
  <c r="DQ33" i="9" s="1"/>
  <c r="AJ57" i="5" s="1"/>
  <c r="DT33" i="9" s="1"/>
  <c r="DN33" i="9"/>
  <c r="DP33" i="9" s="1"/>
  <c r="AK57" i="5" s="1"/>
  <c r="DU33" i="9" s="1"/>
  <c r="DL33" i="9"/>
  <c r="AE57" i="5" s="1"/>
  <c r="DL193" i="9"/>
  <c r="DO193" i="9"/>
  <c r="DQ193" i="9" s="1"/>
  <c r="DN193" i="9"/>
  <c r="DP193" i="9" s="1"/>
  <c r="DN93" i="9"/>
  <c r="DP93" i="9" s="1"/>
  <c r="AK117" i="5" s="1"/>
  <c r="DU93" i="9" s="1"/>
  <c r="DO93" i="9"/>
  <c r="DQ93" i="9" s="1"/>
  <c r="AJ117" i="5" s="1"/>
  <c r="DT93" i="9" s="1"/>
  <c r="DL93" i="9"/>
  <c r="AE117" i="5" s="1"/>
  <c r="DO9" i="9"/>
  <c r="DQ9" i="9" s="1"/>
  <c r="AJ33" i="5" s="1"/>
  <c r="DT9" i="9" s="1"/>
  <c r="DN9" i="9"/>
  <c r="DP9" i="9" s="1"/>
  <c r="AK33" i="5" s="1"/>
  <c r="DU9" i="9" s="1"/>
  <c r="DL9" i="9"/>
  <c r="AE33" i="5" s="1"/>
  <c r="DL159" i="9"/>
  <c r="DO159" i="9"/>
  <c r="DQ159" i="9" s="1"/>
  <c r="DN159" i="9"/>
  <c r="DP159" i="9" s="1"/>
  <c r="DL107" i="9"/>
  <c r="DO107" i="9"/>
  <c r="DQ107" i="9" s="1"/>
  <c r="DN107" i="9"/>
  <c r="DP107" i="9" s="1"/>
  <c r="DL156" i="9"/>
  <c r="DO156" i="9"/>
  <c r="DQ156" i="9" s="1"/>
  <c r="DN156" i="9"/>
  <c r="DP156" i="9" s="1"/>
  <c r="DO95" i="9"/>
  <c r="DQ95" i="9" s="1"/>
  <c r="AJ119" i="5" s="1"/>
  <c r="DT95" i="9" s="1"/>
  <c r="DN95" i="9"/>
  <c r="DP95" i="9" s="1"/>
  <c r="AK119" i="5" s="1"/>
  <c r="DU95" i="9" s="1"/>
  <c r="DL95" i="9"/>
  <c r="AE119" i="5" s="1"/>
  <c r="DL161" i="9"/>
  <c r="DO161" i="9"/>
  <c r="DQ161" i="9" s="1"/>
  <c r="DN161" i="9"/>
  <c r="DP161" i="9" s="1"/>
  <c r="DO7" i="9"/>
  <c r="DQ7" i="9" s="1"/>
  <c r="AJ31" i="5" s="1"/>
  <c r="DT7" i="9" s="1"/>
  <c r="DL7" i="9"/>
  <c r="AE31" i="5" s="1"/>
  <c r="DN7" i="9"/>
  <c r="DP7" i="9" s="1"/>
  <c r="AK31" i="5" s="1"/>
  <c r="DU7" i="9" s="1"/>
  <c r="DL123" i="9"/>
  <c r="DO123" i="9"/>
  <c r="DQ123" i="9" s="1"/>
  <c r="DN123" i="9"/>
  <c r="DP123" i="9" s="1"/>
  <c r="DL145" i="9"/>
  <c r="DO145" i="9"/>
  <c r="DQ145" i="9" s="1"/>
  <c r="DN145" i="9"/>
  <c r="DP145" i="9" s="1"/>
  <c r="CI1" i="9"/>
  <c r="P25" i="5" s="1"/>
  <c r="DL118" i="9"/>
  <c r="DO118" i="9"/>
  <c r="DQ118" i="9" s="1"/>
  <c r="DN118" i="9"/>
  <c r="DP118" i="9" s="1"/>
  <c r="DL194" i="9"/>
  <c r="DN194" i="9"/>
  <c r="DP194" i="9" s="1"/>
  <c r="DO194" i="9"/>
  <c r="DQ194" i="9" s="1"/>
  <c r="DL175" i="9"/>
  <c r="DO175" i="9"/>
  <c r="DQ175" i="9" s="1"/>
  <c r="DN175" i="9"/>
  <c r="DP175" i="9" s="1"/>
  <c r="DN61" i="9"/>
  <c r="DP61" i="9" s="1"/>
  <c r="AK85" i="5" s="1"/>
  <c r="DU61" i="9" s="1"/>
  <c r="DO61" i="9"/>
  <c r="DQ61" i="9" s="1"/>
  <c r="AJ85" i="5" s="1"/>
  <c r="DT61" i="9" s="1"/>
  <c r="DL61" i="9"/>
  <c r="AE85" i="5" s="1"/>
  <c r="DN64" i="9"/>
  <c r="DP64" i="9" s="1"/>
  <c r="AK88" i="5" s="1"/>
  <c r="DU64" i="9" s="1"/>
  <c r="DO64" i="9"/>
  <c r="DQ64" i="9" s="1"/>
  <c r="AJ88" i="5" s="1"/>
  <c r="DT64" i="9" s="1"/>
  <c r="DL64" i="9"/>
  <c r="AE88" i="5" s="1"/>
  <c r="DL110" i="9"/>
  <c r="DO110" i="9"/>
  <c r="DQ110" i="9" s="1"/>
  <c r="DN110" i="9"/>
  <c r="DP110" i="9" s="1"/>
  <c r="DL173" i="9"/>
  <c r="DO173" i="9"/>
  <c r="DQ173" i="9" s="1"/>
  <c r="DN173" i="9"/>
  <c r="DP173" i="9" s="1"/>
  <c r="DL126" i="9"/>
  <c r="DO126" i="9"/>
  <c r="DQ126" i="9" s="1"/>
  <c r="DN126" i="9"/>
  <c r="DP126" i="9" s="1"/>
  <c r="AE33" i="2"/>
  <c r="AD33" i="2"/>
  <c r="AR32" i="2"/>
  <c r="AS32" i="2"/>
  <c r="DO44" i="9"/>
  <c r="DQ44" i="9" s="1"/>
  <c r="AJ68" i="5" s="1"/>
  <c r="DT44" i="9" s="1"/>
  <c r="DN44" i="9"/>
  <c r="DP44" i="9" s="1"/>
  <c r="AK68" i="5" s="1"/>
  <c r="DU44" i="9" s="1"/>
  <c r="DL44" i="9"/>
  <c r="AE68" i="5" s="1"/>
  <c r="DN5" i="9"/>
  <c r="DP5" i="9" s="1"/>
  <c r="AK29" i="5" s="1"/>
  <c r="DU5" i="9" s="1"/>
  <c r="DL5" i="9"/>
  <c r="AE29" i="5" s="1"/>
  <c r="DO5" i="9"/>
  <c r="DQ5" i="9" s="1"/>
  <c r="AJ29" i="5" s="1"/>
  <c r="DT5" i="9" s="1"/>
  <c r="DO97" i="9"/>
  <c r="DQ97" i="9" s="1"/>
  <c r="AJ121" i="5" s="1"/>
  <c r="DT97" i="9" s="1"/>
  <c r="DN97" i="9"/>
  <c r="DP97" i="9" s="1"/>
  <c r="AK121" i="5" s="1"/>
  <c r="DU97" i="9" s="1"/>
  <c r="DL97" i="9"/>
  <c r="AE121" i="5" s="1"/>
  <c r="DL187" i="9"/>
  <c r="DO187" i="9"/>
  <c r="DQ187" i="9" s="1"/>
  <c r="DN187" i="9"/>
  <c r="DP187" i="9" s="1"/>
  <c r="DN96" i="9"/>
  <c r="DP96" i="9" s="1"/>
  <c r="AK120" i="5" s="1"/>
  <c r="DU96" i="9" s="1"/>
  <c r="DO96" i="9"/>
  <c r="DQ96" i="9" s="1"/>
  <c r="AJ120" i="5" s="1"/>
  <c r="DT96" i="9" s="1"/>
  <c r="DL96" i="9"/>
  <c r="AE120" i="5" s="1"/>
  <c r="DN53" i="9"/>
  <c r="DP53" i="9" s="1"/>
  <c r="AK77" i="5" s="1"/>
  <c r="DU53" i="9" s="1"/>
  <c r="DO53" i="9"/>
  <c r="DQ53" i="9" s="1"/>
  <c r="AJ77" i="5" s="1"/>
  <c r="DT53" i="9" s="1"/>
  <c r="DL53" i="9"/>
  <c r="AE77" i="5" s="1"/>
  <c r="DN88" i="9"/>
  <c r="DP88" i="9" s="1"/>
  <c r="AK112" i="5" s="1"/>
  <c r="DU88" i="9" s="1"/>
  <c r="DO88" i="9"/>
  <c r="DQ88" i="9" s="1"/>
  <c r="AJ112" i="5" s="1"/>
  <c r="DT88" i="9" s="1"/>
  <c r="DL88" i="9"/>
  <c r="AE112" i="5" s="1"/>
  <c r="DL141" i="9"/>
  <c r="DO141" i="9"/>
  <c r="DQ141" i="9" s="1"/>
  <c r="DN141" i="9"/>
  <c r="DP141" i="9" s="1"/>
  <c r="DO17" i="9"/>
  <c r="DQ17" i="9" s="1"/>
  <c r="AJ41" i="5" s="1"/>
  <c r="DT17" i="9" s="1"/>
  <c r="DN17" i="9"/>
  <c r="DP17" i="9" s="1"/>
  <c r="AK41" i="5" s="1"/>
  <c r="DU17" i="9" s="1"/>
  <c r="DL17" i="9"/>
  <c r="AE41" i="5" s="1"/>
  <c r="DO87" i="9"/>
  <c r="DQ87" i="9" s="1"/>
  <c r="AJ111" i="5" s="1"/>
  <c r="DT87" i="9" s="1"/>
  <c r="DN87" i="9"/>
  <c r="DP87" i="9" s="1"/>
  <c r="AK111" i="5" s="1"/>
  <c r="DU87" i="9" s="1"/>
  <c r="DL87" i="9"/>
  <c r="AE111" i="5" s="1"/>
  <c r="DO28" i="9"/>
  <c r="DQ28" i="9" s="1"/>
  <c r="AJ52" i="5" s="1"/>
  <c r="DT28" i="9" s="1"/>
  <c r="DN28" i="9"/>
  <c r="DP28" i="9" s="1"/>
  <c r="AK52" i="5" s="1"/>
  <c r="DU28" i="9" s="1"/>
  <c r="DL28" i="9"/>
  <c r="AE52" i="5" s="1"/>
  <c r="DL127" i="9"/>
  <c r="DO127" i="9"/>
  <c r="DQ127" i="9" s="1"/>
  <c r="DN127" i="9"/>
  <c r="DP127" i="9" s="1"/>
  <c r="DN36" i="9"/>
  <c r="DP36" i="9" s="1"/>
  <c r="AK60" i="5" s="1"/>
  <c r="DU36" i="9" s="1"/>
  <c r="DO36" i="9"/>
  <c r="DQ36" i="9" s="1"/>
  <c r="AJ60" i="5" s="1"/>
  <c r="DT36" i="9" s="1"/>
  <c r="DL36" i="9"/>
  <c r="AE60" i="5" s="1"/>
  <c r="AB35" i="2"/>
  <c r="AC34" i="2"/>
  <c r="AN34" i="2"/>
  <c r="K39" i="1" s="1"/>
  <c r="AM34" i="2"/>
  <c r="DL106" i="9"/>
  <c r="DO106" i="9"/>
  <c r="DQ106" i="9" s="1"/>
  <c r="DN106" i="9"/>
  <c r="DP106" i="9" s="1"/>
  <c r="DO46" i="9"/>
  <c r="DQ46" i="9" s="1"/>
  <c r="AJ70" i="5" s="1"/>
  <c r="DT46" i="9" s="1"/>
  <c r="DN46" i="9"/>
  <c r="DP46" i="9" s="1"/>
  <c r="AK70" i="5" s="1"/>
  <c r="DU46" i="9" s="1"/>
  <c r="DL46" i="9"/>
  <c r="AE70" i="5" s="1"/>
  <c r="DL59" i="9"/>
  <c r="AE83" i="5" s="1"/>
  <c r="DO59" i="9"/>
  <c r="DQ59" i="9" s="1"/>
  <c r="AJ83" i="5" s="1"/>
  <c r="DT59" i="9" s="1"/>
  <c r="DN59" i="9"/>
  <c r="DP59" i="9" s="1"/>
  <c r="AK83" i="5" s="1"/>
  <c r="DU59" i="9" s="1"/>
  <c r="DN52" i="9"/>
  <c r="DP52" i="9" s="1"/>
  <c r="AK76" i="5" s="1"/>
  <c r="DU52" i="9" s="1"/>
  <c r="DO52" i="9"/>
  <c r="DQ52" i="9" s="1"/>
  <c r="AJ76" i="5" s="1"/>
  <c r="DT52" i="9" s="1"/>
  <c r="DL52" i="9"/>
  <c r="AE76" i="5" s="1"/>
  <c r="DO76" i="9"/>
  <c r="DQ76" i="9" s="1"/>
  <c r="AJ100" i="5" s="1"/>
  <c r="DT76" i="9" s="1"/>
  <c r="DN76" i="9"/>
  <c r="DP76" i="9" s="1"/>
  <c r="AK100" i="5" s="1"/>
  <c r="DU76" i="9" s="1"/>
  <c r="DL76" i="9"/>
  <c r="AE100" i="5" s="1"/>
  <c r="DL158" i="9"/>
  <c r="DO158" i="9"/>
  <c r="DQ158" i="9" s="1"/>
  <c r="DN158" i="9"/>
  <c r="DP158" i="9" s="1"/>
  <c r="DN34" i="9"/>
  <c r="DP34" i="9" s="1"/>
  <c r="AK58" i="5" s="1"/>
  <c r="DU34" i="9" s="1"/>
  <c r="DO34" i="9"/>
  <c r="DQ34" i="9" s="1"/>
  <c r="AJ58" i="5" s="1"/>
  <c r="DT34" i="9" s="1"/>
  <c r="DL34" i="9"/>
  <c r="AE58" i="5" s="1"/>
  <c r="DL132" i="9"/>
  <c r="DO132" i="9"/>
  <c r="DQ132" i="9" s="1"/>
  <c r="DN132" i="9"/>
  <c r="DP132" i="9" s="1"/>
  <c r="DN84" i="9"/>
  <c r="DP84" i="9" s="1"/>
  <c r="AK108" i="5" s="1"/>
  <c r="DU84" i="9" s="1"/>
  <c r="DO84" i="9"/>
  <c r="DQ84" i="9" s="1"/>
  <c r="AJ108" i="5" s="1"/>
  <c r="DT84" i="9" s="1"/>
  <c r="DL84" i="9"/>
  <c r="AE108" i="5" s="1"/>
  <c r="DL114" i="9"/>
  <c r="DO114" i="9"/>
  <c r="DQ114" i="9" s="1"/>
  <c r="DN114" i="9"/>
  <c r="DP114" i="9" s="1"/>
  <c r="DN37" i="9"/>
  <c r="DP37" i="9" s="1"/>
  <c r="AK61" i="5" s="1"/>
  <c r="DU37" i="9" s="1"/>
  <c r="DO37" i="9"/>
  <c r="DQ37" i="9" s="1"/>
  <c r="AJ61" i="5" s="1"/>
  <c r="DT37" i="9" s="1"/>
  <c r="DL37" i="9"/>
  <c r="AE61" i="5" s="1"/>
  <c r="DL185" i="9"/>
  <c r="DO185" i="9"/>
  <c r="DQ185" i="9" s="1"/>
  <c r="DN185" i="9"/>
  <c r="DP185" i="9" s="1"/>
  <c r="DL189" i="9"/>
  <c r="DO189" i="9"/>
  <c r="DQ189" i="9" s="1"/>
  <c r="DN189" i="9"/>
  <c r="DP189" i="9" s="1"/>
  <c r="DL167" i="9"/>
  <c r="DO167" i="9"/>
  <c r="DQ167" i="9" s="1"/>
  <c r="DN167" i="9"/>
  <c r="DP167" i="9" s="1"/>
  <c r="DO35" i="9"/>
  <c r="DQ35" i="9" s="1"/>
  <c r="AJ59" i="5" s="1"/>
  <c r="DT35" i="9" s="1"/>
  <c r="DN35" i="9"/>
  <c r="DP35" i="9" s="1"/>
  <c r="AK59" i="5" s="1"/>
  <c r="DU35" i="9" s="1"/>
  <c r="DL35" i="9"/>
  <c r="AE59" i="5" s="1"/>
  <c r="DO8" i="9"/>
  <c r="DQ8" i="9" s="1"/>
  <c r="AJ32" i="5" s="1"/>
  <c r="DT8" i="9" s="1"/>
  <c r="DN8" i="9"/>
  <c r="DP8" i="9" s="1"/>
  <c r="AK32" i="5" s="1"/>
  <c r="DU8" i="9" s="1"/>
  <c r="DL8" i="9"/>
  <c r="AE32" i="5" s="1"/>
  <c r="E11" i="8" l="1"/>
  <c r="E12" i="8" s="1"/>
  <c r="Z16" i="5"/>
  <c r="AC35" i="2"/>
  <c r="AB36" i="2"/>
  <c r="AM35" i="2"/>
  <c r="AN35" i="2"/>
  <c r="K40" i="1" s="1"/>
  <c r="AG30" i="2"/>
  <c r="AJ29" i="2"/>
  <c r="AK29" i="2"/>
  <c r="AL29" i="2"/>
  <c r="J34" i="1" s="1"/>
  <c r="AI29" i="2"/>
  <c r="AH29" i="2"/>
  <c r="BA32" i="2"/>
  <c r="ER45" i="2"/>
  <c r="ES44" i="2"/>
  <c r="N48" i="3" s="1"/>
  <c r="AZ32" i="2"/>
  <c r="BX2" i="9"/>
  <c r="CI2" i="9" s="1"/>
  <c r="P26" i="5" s="1"/>
  <c r="BV3" i="9"/>
  <c r="CA4" i="9"/>
  <c r="V28" i="5" s="1"/>
  <c r="DE32" i="2"/>
  <c r="DG31" i="2"/>
  <c r="DF31" i="2"/>
  <c r="AR33" i="2"/>
  <c r="AS33" i="2"/>
  <c r="CL1" i="9"/>
  <c r="CK1" i="9"/>
  <c r="EB1" i="9"/>
  <c r="AE34" i="2"/>
  <c r="AD34" i="2"/>
  <c r="CP3" i="9" l="1"/>
  <c r="CP2" i="9"/>
  <c r="CP4" i="9"/>
  <c r="CP1" i="9"/>
  <c r="AK30" i="2"/>
  <c r="AL30" i="2"/>
  <c r="J35" i="1" s="1"/>
  <c r="AG31" i="2"/>
  <c r="AJ30" i="2"/>
  <c r="AI30" i="2"/>
  <c r="AH30" i="2"/>
  <c r="AR34" i="2"/>
  <c r="AS34" i="2"/>
  <c r="BA33" i="2"/>
  <c r="EB2" i="9"/>
  <c r="EE1" i="9"/>
  <c r="ED1" i="9"/>
  <c r="E7" i="8"/>
  <c r="E8" i="8" s="1"/>
  <c r="BX3" i="9"/>
  <c r="CI3" i="9" s="1"/>
  <c r="P27" i="5" s="1"/>
  <c r="BV4" i="9"/>
  <c r="BX4" i="9" s="1"/>
  <c r="CI4" i="9" s="1"/>
  <c r="P28" i="5" s="1"/>
  <c r="AZ33" i="2"/>
  <c r="AB37" i="2"/>
  <c r="AC36" i="2"/>
  <c r="AM36" i="2"/>
  <c r="AN36" i="2"/>
  <c r="K41" i="1" s="1"/>
  <c r="DF32" i="2"/>
  <c r="DG32" i="2"/>
  <c r="DE33" i="2"/>
  <c r="CL2" i="9"/>
  <c r="CK2" i="9"/>
  <c r="ER46" i="2"/>
  <c r="ES45" i="2"/>
  <c r="N49" i="3" s="1"/>
  <c r="CM1" i="9"/>
  <c r="U25" i="5" s="1"/>
  <c r="CN1" i="9"/>
  <c r="T25" i="5" s="1"/>
  <c r="AE35" i="2"/>
  <c r="AD35" i="2"/>
  <c r="E37" i="8" l="1"/>
  <c r="DD1" i="9" s="1"/>
  <c r="Z17" i="5"/>
  <c r="CQ1" i="9"/>
  <c r="E13" i="8"/>
  <c r="AJ31" i="2"/>
  <c r="AK31" i="2"/>
  <c r="AL31" i="2"/>
  <c r="J36" i="1" s="1"/>
  <c r="AG32" i="2"/>
  <c r="AI31" i="2"/>
  <c r="AH31" i="2"/>
  <c r="DE34" i="2"/>
  <c r="DG33" i="2"/>
  <c r="DF33" i="2"/>
  <c r="BA34" i="2"/>
  <c r="CN2" i="9"/>
  <c r="T26" i="5" s="1"/>
  <c r="AB38" i="2"/>
  <c r="AC37" i="2"/>
  <c r="AM37" i="2"/>
  <c r="AN37" i="2"/>
  <c r="K42" i="1" s="1"/>
  <c r="AZ34" i="2"/>
  <c r="CL3" i="9"/>
  <c r="CK3" i="9"/>
  <c r="DD2" i="9"/>
  <c r="DD3" i="9"/>
  <c r="AE36" i="2"/>
  <c r="AD36" i="2"/>
  <c r="ER47" i="2"/>
  <c r="ES46" i="2"/>
  <c r="N50" i="3" s="1"/>
  <c r="AS35" i="2"/>
  <c r="AR35" i="2"/>
  <c r="ED2" i="9"/>
  <c r="EB3" i="9"/>
  <c r="EE2" i="9"/>
  <c r="DD4" i="9"/>
  <c r="AL28" i="5" s="1"/>
  <c r="CM2" i="9"/>
  <c r="U26" i="5" s="1"/>
  <c r="CK4" i="9"/>
  <c r="CL4" i="9"/>
  <c r="DV2" i="9" l="1"/>
  <c r="AL26" i="5"/>
  <c r="CS1" i="9"/>
  <c r="CR1" i="9"/>
  <c r="CU1" i="9" s="1"/>
  <c r="DV1" i="9"/>
  <c r="AL25" i="5"/>
  <c r="DV3" i="9"/>
  <c r="AL27" i="5"/>
  <c r="CQ2" i="9"/>
  <c r="CN3" i="9"/>
  <c r="T27" i="5" s="1"/>
  <c r="DF34" i="2"/>
  <c r="DE35" i="2"/>
  <c r="DG34" i="2"/>
  <c r="CM3" i="9"/>
  <c r="E15" i="8"/>
  <c r="EE3" i="9"/>
  <c r="EB4" i="9"/>
  <c r="ED3" i="9"/>
  <c r="AJ32" i="2"/>
  <c r="AK32" i="2"/>
  <c r="AG33" i="2"/>
  <c r="AL32" i="2"/>
  <c r="J37" i="1" s="1"/>
  <c r="AI32" i="2"/>
  <c r="AH32" i="2"/>
  <c r="ER48" i="2"/>
  <c r="ES47" i="2"/>
  <c r="N51" i="3" s="1"/>
  <c r="AR36" i="2"/>
  <c r="AS36" i="2"/>
  <c r="AE37" i="2"/>
  <c r="AD37" i="2"/>
  <c r="AZ35" i="2"/>
  <c r="AC38" i="2"/>
  <c r="AB39" i="2"/>
  <c r="AM38" i="2"/>
  <c r="AN38" i="2"/>
  <c r="K43" i="1" s="1"/>
  <c r="E16" i="8"/>
  <c r="DV4" i="9"/>
  <c r="E38" i="8"/>
  <c r="BA35" i="2"/>
  <c r="CM4" i="9" l="1"/>
  <c r="U28" i="5" s="1"/>
  <c r="U27" i="5"/>
  <c r="CN4" i="9"/>
  <c r="T28" i="5" s="1"/>
  <c r="E39" i="8"/>
  <c r="AF16" i="5" s="1"/>
  <c r="F21" i="5"/>
  <c r="CQ3" i="9"/>
  <c r="CR2" i="9"/>
  <c r="CS2" i="9"/>
  <c r="EE4" i="9"/>
  <c r="EB5" i="9"/>
  <c r="ED4" i="9"/>
  <c r="AG34" i="2"/>
  <c r="AK33" i="2"/>
  <c r="AL33" i="2"/>
  <c r="J38" i="1" s="1"/>
  <c r="AJ33" i="2"/>
  <c r="AH33" i="2"/>
  <c r="AI33" i="2"/>
  <c r="AR37" i="2"/>
  <c r="AS37" i="2"/>
  <c r="ER49" i="2"/>
  <c r="ES48" i="2"/>
  <c r="N52" i="3" s="1"/>
  <c r="AC39" i="2"/>
  <c r="AB40" i="2"/>
  <c r="AM39" i="2"/>
  <c r="AN39" i="2"/>
  <c r="K44" i="1" s="1"/>
  <c r="AE38" i="2"/>
  <c r="AD38" i="2"/>
  <c r="BA36" i="2"/>
  <c r="E17" i="8"/>
  <c r="E18" i="8" s="1"/>
  <c r="AZ36" i="2"/>
  <c r="DG35" i="2"/>
  <c r="DE36" i="2"/>
  <c r="DF35" i="2"/>
  <c r="CQ4" i="9" l="1"/>
  <c r="CS3" i="9"/>
  <c r="CR3" i="9"/>
  <c r="CU3" i="9" s="1"/>
  <c r="CU2" i="9"/>
  <c r="ER50" i="2"/>
  <c r="ES49" i="2"/>
  <c r="N53" i="3" s="1"/>
  <c r="AR38" i="2"/>
  <c r="AS38" i="2"/>
  <c r="AB41" i="2"/>
  <c r="AC40" i="2"/>
  <c r="AM40" i="2"/>
  <c r="AN40" i="2"/>
  <c r="K45" i="1" s="1"/>
  <c r="BA37" i="2"/>
  <c r="AJ34" i="2"/>
  <c r="AG35" i="2"/>
  <c r="AK34" i="2"/>
  <c r="AL34" i="2"/>
  <c r="J39" i="1" s="1"/>
  <c r="AI34" i="2"/>
  <c r="AH34" i="2"/>
  <c r="AE39" i="2"/>
  <c r="AD39" i="2"/>
  <c r="AZ37" i="2"/>
  <c r="EF1" i="9"/>
  <c r="ED5" i="9"/>
  <c r="EF2" i="9" s="1"/>
  <c r="EE5" i="9"/>
  <c r="EG2" i="9" s="1"/>
  <c r="EB6" i="9"/>
  <c r="DG36" i="2"/>
  <c r="DF36" i="2"/>
  <c r="DE37" i="2"/>
  <c r="EG1" i="9"/>
  <c r="CS4" i="9" l="1"/>
  <c r="CR4" i="9"/>
  <c r="EH2" i="9"/>
  <c r="EH1" i="9"/>
  <c r="AB42" i="2"/>
  <c r="AC41" i="2"/>
  <c r="AM41" i="2"/>
  <c r="AN41" i="2"/>
  <c r="K46" i="1" s="1"/>
  <c r="AR39" i="2"/>
  <c r="AS39" i="2"/>
  <c r="BA38" i="2"/>
  <c r="AZ38" i="2"/>
  <c r="DE38" i="2"/>
  <c r="DG37" i="2"/>
  <c r="DF37" i="2"/>
  <c r="AL35" i="2"/>
  <c r="J40" i="1" s="1"/>
  <c r="AG36" i="2"/>
  <c r="AJ35" i="2"/>
  <c r="AK35" i="2"/>
  <c r="AI35" i="2"/>
  <c r="AH35" i="2"/>
  <c r="EB7" i="9"/>
  <c r="ED6" i="9"/>
  <c r="EF3" i="9" s="1"/>
  <c r="EE6" i="9"/>
  <c r="EG3" i="9" s="1"/>
  <c r="AE40" i="2"/>
  <c r="AD40" i="2"/>
  <c r="ER51" i="2"/>
  <c r="ES50" i="2"/>
  <c r="N54" i="3" s="1"/>
  <c r="CU4" i="9" l="1"/>
  <c r="E29" i="8"/>
  <c r="E27" i="8"/>
  <c r="EI1" i="9"/>
  <c r="Z25" i="5" s="1"/>
  <c r="Y25" i="5"/>
  <c r="EI2" i="9"/>
  <c r="Z26" i="5" s="1"/>
  <c r="Y26" i="5"/>
  <c r="EH3" i="9"/>
  <c r="Y27" i="5" s="1"/>
  <c r="AS40" i="2"/>
  <c r="AR40" i="2"/>
  <c r="AE41" i="2"/>
  <c r="AD41" i="2"/>
  <c r="EE7" i="9"/>
  <c r="EG4" i="9" s="1"/>
  <c r="ED7" i="9"/>
  <c r="EF4" i="9" s="1"/>
  <c r="AJ36" i="2"/>
  <c r="AK36" i="2"/>
  <c r="AL36" i="2"/>
  <c r="J41" i="1" s="1"/>
  <c r="AG37" i="2"/>
  <c r="AI36" i="2"/>
  <c r="AH36" i="2"/>
  <c r="AB43" i="2"/>
  <c r="AC42" i="2"/>
  <c r="AN42" i="2"/>
  <c r="K47" i="1" s="1"/>
  <c r="AM42" i="2"/>
  <c r="DF38" i="2"/>
  <c r="DG38" i="2"/>
  <c r="DE39" i="2"/>
  <c r="BA39" i="2"/>
  <c r="AZ39" i="2"/>
  <c r="ER52" i="2"/>
  <c r="ES51" i="2"/>
  <c r="N55" i="3" s="1"/>
  <c r="EH4" i="9" l="1"/>
  <c r="Y28" i="5" s="1"/>
  <c r="CV1" i="9"/>
  <c r="CV3" i="9"/>
  <c r="CV2" i="9"/>
  <c r="CV4" i="9"/>
  <c r="AR41" i="2"/>
  <c r="AS41" i="2"/>
  <c r="AG38" i="2"/>
  <c r="AJ37" i="2"/>
  <c r="AK37" i="2"/>
  <c r="AL37" i="2"/>
  <c r="J42" i="1" s="1"/>
  <c r="AI37" i="2"/>
  <c r="AH37" i="2"/>
  <c r="AZ40" i="2"/>
  <c r="ER53" i="2"/>
  <c r="ES52" i="2"/>
  <c r="N56" i="3" s="1"/>
  <c r="BA40" i="2"/>
  <c r="AE42" i="2"/>
  <c r="AD42" i="2"/>
  <c r="EI3" i="9"/>
  <c r="Z27" i="5" s="1"/>
  <c r="DE40" i="2"/>
  <c r="DG39" i="2"/>
  <c r="DF39" i="2"/>
  <c r="AC43" i="2"/>
  <c r="AB44" i="2"/>
  <c r="AM43" i="2"/>
  <c r="AN43" i="2"/>
  <c r="K48" i="1" s="1"/>
  <c r="EI4" i="9" l="1"/>
  <c r="Z28" i="5" s="1"/>
  <c r="E19" i="8"/>
  <c r="Y23" i="5" s="1"/>
  <c r="E21" i="8"/>
  <c r="Y24" i="5" s="1"/>
  <c r="CW4" i="9"/>
  <c r="CZ4" i="9" s="1"/>
  <c r="CY4" i="9"/>
  <c r="CW2" i="9"/>
  <c r="CZ2" i="9" s="1"/>
  <c r="CY2" i="9"/>
  <c r="E28" i="8"/>
  <c r="CW3" i="9"/>
  <c r="CZ3" i="9" s="1"/>
  <c r="CY3" i="9"/>
  <c r="DB3" i="9" s="1"/>
  <c r="AG27" i="5" s="1"/>
  <c r="CW1" i="9"/>
  <c r="CY1" i="9"/>
  <c r="DF40" i="2"/>
  <c r="DG40" i="2"/>
  <c r="DE41" i="2"/>
  <c r="AK38" i="2"/>
  <c r="AL38" i="2"/>
  <c r="J43" i="1" s="1"/>
  <c r="AG39" i="2"/>
  <c r="AJ38" i="2"/>
  <c r="AI38" i="2"/>
  <c r="AH38" i="2"/>
  <c r="AB45" i="2"/>
  <c r="AC44" i="2"/>
  <c r="AM44" i="2"/>
  <c r="AN44" i="2"/>
  <c r="K49" i="1" s="1"/>
  <c r="AE43" i="2"/>
  <c r="AD43" i="2"/>
  <c r="AS42" i="2"/>
  <c r="AR42" i="2"/>
  <c r="ER54" i="2"/>
  <c r="ES53" i="2"/>
  <c r="N57" i="3" s="1"/>
  <c r="BA41" i="2"/>
  <c r="E20" i="8"/>
  <c r="Z23" i="5" s="1"/>
  <c r="E22" i="8"/>
  <c r="Z24" i="5" s="1"/>
  <c r="AZ41" i="2"/>
  <c r="DF2" i="9" l="1"/>
  <c r="DG2" i="9" s="1"/>
  <c r="DH2" i="9" s="1"/>
  <c r="DF4" i="9"/>
  <c r="DB2" i="9"/>
  <c r="AG26" i="5" s="1"/>
  <c r="CZ1" i="9"/>
  <c r="DB1" i="9" s="1"/>
  <c r="E30" i="8"/>
  <c r="DF3" i="9"/>
  <c r="DG3" i="9" s="1"/>
  <c r="DH3" i="9" s="1"/>
  <c r="DB4" i="9"/>
  <c r="AG28" i="5" s="1"/>
  <c r="DG4" i="9"/>
  <c r="DH4" i="9" s="1"/>
  <c r="E41" i="8"/>
  <c r="AJ39" i="2"/>
  <c r="AK39" i="2"/>
  <c r="AL39" i="2"/>
  <c r="J44" i="1" s="1"/>
  <c r="AG40" i="2"/>
  <c r="AI39" i="2"/>
  <c r="AH39" i="2"/>
  <c r="AZ42" i="2"/>
  <c r="BA42" i="2"/>
  <c r="AE44" i="2"/>
  <c r="AD44" i="2"/>
  <c r="AB46" i="2"/>
  <c r="AC45" i="2"/>
  <c r="AM45" i="2"/>
  <c r="AN45" i="2"/>
  <c r="K50" i="1" s="1"/>
  <c r="DE42" i="2"/>
  <c r="DG41" i="2"/>
  <c r="DF41" i="2"/>
  <c r="AS43" i="2"/>
  <c r="AR43" i="2"/>
  <c r="ER55" i="2"/>
  <c r="ES54" i="2"/>
  <c r="N58" i="3" s="1"/>
  <c r="AG25" i="5" l="1"/>
  <c r="E44" i="8"/>
  <c r="AF17" i="5" s="1"/>
  <c r="E42" i="8"/>
  <c r="E43" i="8" s="1"/>
  <c r="AF15" i="5" s="1"/>
  <c r="DF1" i="9"/>
  <c r="DG1" i="9" s="1"/>
  <c r="DH1" i="9" s="1"/>
  <c r="AR44" i="2"/>
  <c r="AS44" i="2"/>
  <c r="ER56" i="2"/>
  <c r="ES55" i="2"/>
  <c r="N59" i="3" s="1"/>
  <c r="AJ40" i="2"/>
  <c r="AK40" i="2"/>
  <c r="AG41" i="2"/>
  <c r="AL40" i="2"/>
  <c r="J45" i="1" s="1"/>
  <c r="AI40" i="2"/>
  <c r="AH40" i="2"/>
  <c r="BA43" i="2"/>
  <c r="AE45" i="2"/>
  <c r="AD45" i="2"/>
  <c r="DF42" i="2"/>
  <c r="DE43" i="2"/>
  <c r="DG42" i="2"/>
  <c r="AZ43" i="2"/>
  <c r="AC46" i="2"/>
  <c r="AB47" i="2"/>
  <c r="AM46" i="2"/>
  <c r="AN46" i="2"/>
  <c r="K51" i="1" s="1"/>
  <c r="DI1" i="9" l="1"/>
  <c r="DJ1" i="9"/>
  <c r="DK1" i="9" s="1"/>
  <c r="ER57" i="2"/>
  <c r="ES56" i="2"/>
  <c r="N60" i="3" s="1"/>
  <c r="AG42" i="2"/>
  <c r="AK41" i="2"/>
  <c r="AL41" i="2"/>
  <c r="J46" i="1" s="1"/>
  <c r="AJ41" i="2"/>
  <c r="AH41" i="2"/>
  <c r="AI41" i="2"/>
  <c r="AC47" i="2"/>
  <c r="AB48" i="2"/>
  <c r="AM47" i="2"/>
  <c r="AN47" i="2"/>
  <c r="K52" i="1" s="1"/>
  <c r="BA44" i="2"/>
  <c r="DG43" i="2"/>
  <c r="DE44" i="2"/>
  <c r="DF43" i="2"/>
  <c r="AE46" i="2"/>
  <c r="AD46" i="2"/>
  <c r="AR45" i="2"/>
  <c r="AS45" i="2"/>
  <c r="AZ44" i="2"/>
  <c r="AF25" i="5" l="1"/>
  <c r="DN1" i="9"/>
  <c r="DP1" i="9" s="1"/>
  <c r="DO1" i="9"/>
  <c r="DQ1" i="9" s="1"/>
  <c r="DJ3" i="9"/>
  <c r="DK3" i="9" s="1"/>
  <c r="DJ2" i="9"/>
  <c r="DK2" i="9" s="1"/>
  <c r="DJ4" i="9"/>
  <c r="DK4" i="9" s="1"/>
  <c r="AJ42" i="2"/>
  <c r="AG43" i="2"/>
  <c r="AK42" i="2"/>
  <c r="AL42" i="2"/>
  <c r="J47" i="1" s="1"/>
  <c r="AH42" i="2"/>
  <c r="AI42" i="2"/>
  <c r="AR46" i="2"/>
  <c r="AS46" i="2"/>
  <c r="AE47" i="2"/>
  <c r="AD47" i="2"/>
  <c r="DG44" i="2"/>
  <c r="DF44" i="2"/>
  <c r="DE45" i="2"/>
  <c r="BA45" i="2"/>
  <c r="ER58" i="2"/>
  <c r="ES57" i="2"/>
  <c r="N61" i="3" s="1"/>
  <c r="AB49" i="2"/>
  <c r="AC48" i="2"/>
  <c r="AM48" i="2"/>
  <c r="AN48" i="2"/>
  <c r="K53" i="1" s="1"/>
  <c r="AZ45" i="2"/>
  <c r="AF27" i="5" l="1"/>
  <c r="DL3" i="9"/>
  <c r="AE27" i="5" s="1"/>
  <c r="DN3" i="9"/>
  <c r="DO3" i="9"/>
  <c r="AJ25" i="5"/>
  <c r="DT1" i="9" s="1"/>
  <c r="H3" i="8"/>
  <c r="AF28" i="5"/>
  <c r="DO4" i="9"/>
  <c r="DN4" i="9"/>
  <c r="E33" i="8"/>
  <c r="DL1" i="9" s="1"/>
  <c r="DL4" i="9"/>
  <c r="AE28" i="5" s="1"/>
  <c r="AK25" i="5"/>
  <c r="DU1" i="9" s="1"/>
  <c r="I3" i="8"/>
  <c r="AF26" i="5"/>
  <c r="DO2" i="9"/>
  <c r="DQ2" i="9" s="1"/>
  <c r="DN2" i="9"/>
  <c r="DP2" i="9" s="1"/>
  <c r="DL2" i="9"/>
  <c r="AE26" i="5" s="1"/>
  <c r="BA46" i="2"/>
  <c r="AB50" i="2"/>
  <c r="AC49" i="2"/>
  <c r="AM49" i="2"/>
  <c r="AN49" i="2"/>
  <c r="K54" i="1" s="1"/>
  <c r="AE48" i="2"/>
  <c r="AD48" i="2"/>
  <c r="DE46" i="2"/>
  <c r="DG45" i="2"/>
  <c r="DF45" i="2"/>
  <c r="ER59" i="2"/>
  <c r="ES58" i="2"/>
  <c r="N62" i="3" s="1"/>
  <c r="AR47" i="2"/>
  <c r="AS47" i="2"/>
  <c r="AL43" i="2"/>
  <c r="J48" i="1" s="1"/>
  <c r="AG44" i="2"/>
  <c r="AJ43" i="2"/>
  <c r="AK43" i="2"/>
  <c r="AH43" i="2"/>
  <c r="AI43" i="2"/>
  <c r="AZ46" i="2"/>
  <c r="AO25" i="5" l="1"/>
  <c r="DP3" i="9"/>
  <c r="DP4" i="9" s="1"/>
  <c r="AK26" i="5"/>
  <c r="DU2" i="9" s="1"/>
  <c r="I4" i="8"/>
  <c r="DQ3" i="9"/>
  <c r="AJ26" i="5"/>
  <c r="DT2" i="9" s="1"/>
  <c r="H4" i="8"/>
  <c r="AE25" i="5"/>
  <c r="E40" i="8"/>
  <c r="AF14" i="5" s="1"/>
  <c r="AE49" i="2"/>
  <c r="AD49" i="2"/>
  <c r="DF46" i="2"/>
  <c r="DG46" i="2"/>
  <c r="DE47" i="2"/>
  <c r="AB51" i="2"/>
  <c r="AC50" i="2"/>
  <c r="AN50" i="2"/>
  <c r="K55" i="1" s="1"/>
  <c r="AM50" i="2"/>
  <c r="ER60" i="2"/>
  <c r="ES59" i="2"/>
  <c r="N63" i="3" s="1"/>
  <c r="AZ47" i="2"/>
  <c r="AJ44" i="2"/>
  <c r="AK44" i="2"/>
  <c r="AL44" i="2"/>
  <c r="J49" i="1" s="1"/>
  <c r="AG45" i="2"/>
  <c r="AI44" i="2"/>
  <c r="AH44" i="2"/>
  <c r="AS48" i="2"/>
  <c r="AR48" i="2"/>
  <c r="BA47" i="2"/>
  <c r="AO26" i="5" l="1"/>
  <c r="AJ27" i="5"/>
  <c r="DT3" i="9" s="1"/>
  <c r="H5" i="8"/>
  <c r="DQ4" i="9"/>
  <c r="E49" i="8"/>
  <c r="F20" i="5" s="1"/>
  <c r="AK28" i="5"/>
  <c r="DU4" i="9" s="1"/>
  <c r="I2" i="8"/>
  <c r="AK27" i="5"/>
  <c r="DU3" i="9" s="1"/>
  <c r="I5" i="8"/>
  <c r="AE50" i="2"/>
  <c r="AD50" i="2"/>
  <c r="AC51" i="2"/>
  <c r="AB52" i="2"/>
  <c r="AM51" i="2"/>
  <c r="AN51" i="2"/>
  <c r="K56" i="1" s="1"/>
  <c r="DE48" i="2"/>
  <c r="DG47" i="2"/>
  <c r="DF47" i="2"/>
  <c r="AG46" i="2"/>
  <c r="AJ45" i="2"/>
  <c r="AK45" i="2"/>
  <c r="AL45" i="2"/>
  <c r="J50" i="1" s="1"/>
  <c r="AH45" i="2"/>
  <c r="AI45" i="2"/>
  <c r="ER61" i="2"/>
  <c r="ES60" i="2"/>
  <c r="N64" i="3" s="1"/>
  <c r="AZ48" i="2"/>
  <c r="BA48" i="2"/>
  <c r="AR49" i="2"/>
  <c r="AS49" i="2"/>
  <c r="I77" i="8" l="1"/>
  <c r="I79" i="8"/>
  <c r="I90" i="8"/>
  <c r="I68" i="8"/>
  <c r="I56" i="8"/>
  <c r="I45" i="8"/>
  <c r="I21" i="8"/>
  <c r="I39" i="8"/>
  <c r="I71" i="8"/>
  <c r="I37" i="8"/>
  <c r="I48" i="8"/>
  <c r="I25" i="8"/>
  <c r="I13" i="8"/>
  <c r="I35" i="8"/>
  <c r="I18" i="8"/>
  <c r="I42" i="8"/>
  <c r="I23" i="8"/>
  <c r="I93" i="8"/>
  <c r="I64" i="8"/>
  <c r="I46" i="8"/>
  <c r="I36" i="8"/>
  <c r="I83" i="8"/>
  <c r="I32" i="8"/>
  <c r="I17" i="8"/>
  <c r="I26" i="8"/>
  <c r="I94" i="8"/>
  <c r="I70" i="8"/>
  <c r="I34" i="8"/>
  <c r="I24" i="8"/>
  <c r="I55" i="8"/>
  <c r="I66" i="8"/>
  <c r="I87" i="8"/>
  <c r="I15" i="8"/>
  <c r="I28" i="8"/>
  <c r="I100" i="8"/>
  <c r="I53" i="8"/>
  <c r="I84" i="8"/>
  <c r="I99" i="8"/>
  <c r="I44" i="8"/>
  <c r="I51" i="8"/>
  <c r="I22" i="8"/>
  <c r="I72" i="8"/>
  <c r="I31" i="8"/>
  <c r="I20" i="8"/>
  <c r="I19" i="8"/>
  <c r="I63" i="8"/>
  <c r="I67" i="8"/>
  <c r="I41" i="8"/>
  <c r="I38" i="8"/>
  <c r="I49" i="8"/>
  <c r="I65" i="8"/>
  <c r="I30" i="8"/>
  <c r="I29" i="8"/>
  <c r="I98" i="8"/>
  <c r="I7" i="8"/>
  <c r="I57" i="8"/>
  <c r="I95" i="8"/>
  <c r="I78" i="8"/>
  <c r="I75" i="8"/>
  <c r="I101" i="8"/>
  <c r="I50" i="8"/>
  <c r="I54" i="8"/>
  <c r="I14" i="8"/>
  <c r="I58" i="8"/>
  <c r="I10" i="8"/>
  <c r="I11" i="8"/>
  <c r="I92" i="8"/>
  <c r="I86" i="8"/>
  <c r="I69" i="8"/>
  <c r="I59" i="8"/>
  <c r="I27" i="8"/>
  <c r="I91" i="8"/>
  <c r="I82" i="8"/>
  <c r="I9" i="8"/>
  <c r="I40" i="8"/>
  <c r="I16" i="8"/>
  <c r="I33" i="8"/>
  <c r="I73" i="8"/>
  <c r="I88" i="8"/>
  <c r="I81" i="8"/>
  <c r="I97" i="8"/>
  <c r="I61" i="8"/>
  <c r="I74" i="8"/>
  <c r="I85" i="8"/>
  <c r="I47" i="8"/>
  <c r="I12" i="8"/>
  <c r="I89" i="8"/>
  <c r="I52" i="8"/>
  <c r="I96" i="8"/>
  <c r="I76" i="8"/>
  <c r="I8" i="8"/>
  <c r="I6" i="8"/>
  <c r="I43" i="8"/>
  <c r="I80" i="8"/>
  <c r="I62" i="8"/>
  <c r="I60" i="8"/>
  <c r="E48" i="8"/>
  <c r="F19" i="5" s="1"/>
  <c r="AJ28" i="5"/>
  <c r="DT4" i="9" s="1"/>
  <c r="AO28" i="5" s="1"/>
  <c r="H2" i="8"/>
  <c r="AO27" i="5"/>
  <c r="BA49" i="2"/>
  <c r="AK46" i="2"/>
  <c r="AL46" i="2"/>
  <c r="J51" i="1" s="1"/>
  <c r="AG47" i="2"/>
  <c r="AJ46" i="2"/>
  <c r="AI46" i="2"/>
  <c r="AH46" i="2"/>
  <c r="AB53" i="2"/>
  <c r="AC52" i="2"/>
  <c r="AM52" i="2"/>
  <c r="AN52" i="2"/>
  <c r="K57" i="1" s="1"/>
  <c r="AZ49" i="2"/>
  <c r="AE51" i="2"/>
  <c r="AD51" i="2"/>
  <c r="ER62" i="2"/>
  <c r="ES61" i="2"/>
  <c r="N65" i="3" s="1"/>
  <c r="DF48" i="2"/>
  <c r="DG48" i="2"/>
  <c r="DE49" i="2"/>
  <c r="AS50" i="2"/>
  <c r="AR50" i="2"/>
  <c r="H81" i="8" l="1"/>
  <c r="H40" i="8"/>
  <c r="H96" i="8"/>
  <c r="H84" i="8"/>
  <c r="H79" i="8"/>
  <c r="H25" i="8"/>
  <c r="H44" i="8"/>
  <c r="H82" i="8"/>
  <c r="H14" i="8"/>
  <c r="H34" i="8"/>
  <c r="H42" i="8"/>
  <c r="H50" i="8"/>
  <c r="H94" i="8"/>
  <c r="H23" i="8"/>
  <c r="H45" i="8"/>
  <c r="H72" i="8"/>
  <c r="H77" i="8"/>
  <c r="H33" i="8"/>
  <c r="H101" i="8"/>
  <c r="H86" i="8"/>
  <c r="H97" i="8"/>
  <c r="H55" i="8"/>
  <c r="H54" i="8"/>
  <c r="H28" i="8"/>
  <c r="H39" i="8"/>
  <c r="H71" i="8"/>
  <c r="H76" i="8"/>
  <c r="H67" i="8"/>
  <c r="H91" i="8"/>
  <c r="H20" i="8"/>
  <c r="H56" i="8"/>
  <c r="H63" i="8"/>
  <c r="H89" i="8"/>
  <c r="H83" i="8"/>
  <c r="H58" i="8"/>
  <c r="H88" i="8"/>
  <c r="H27" i="8"/>
  <c r="H100" i="8"/>
  <c r="H47" i="8"/>
  <c r="H32" i="8"/>
  <c r="H9" i="8"/>
  <c r="H70" i="8"/>
  <c r="H19" i="8"/>
  <c r="H78" i="8"/>
  <c r="H7" i="8"/>
  <c r="H43" i="8"/>
  <c r="H85" i="8"/>
  <c r="H69" i="8"/>
  <c r="H74" i="8"/>
  <c r="H87" i="8"/>
  <c r="H21" i="8"/>
  <c r="H90" i="8"/>
  <c r="H18" i="8"/>
  <c r="H65" i="8"/>
  <c r="H11" i="8"/>
  <c r="H92" i="8"/>
  <c r="H52" i="8"/>
  <c r="H75" i="8"/>
  <c r="H48" i="8"/>
  <c r="H13" i="8"/>
  <c r="H41" i="8"/>
  <c r="H80" i="8"/>
  <c r="H73" i="8"/>
  <c r="H30" i="8"/>
  <c r="H57" i="8"/>
  <c r="H46" i="8"/>
  <c r="H61" i="8"/>
  <c r="H17" i="8"/>
  <c r="H64" i="8"/>
  <c r="H15" i="8"/>
  <c r="H99" i="8"/>
  <c r="H35" i="8"/>
  <c r="H53" i="8"/>
  <c r="H98" i="8"/>
  <c r="H51" i="8"/>
  <c r="H10" i="8"/>
  <c r="H38" i="8"/>
  <c r="H24" i="8"/>
  <c r="H66" i="8"/>
  <c r="H36" i="8"/>
  <c r="H22" i="8"/>
  <c r="H95" i="8"/>
  <c r="H16" i="8"/>
  <c r="H12" i="8"/>
  <c r="H62" i="8"/>
  <c r="H6" i="8"/>
  <c r="H29" i="8"/>
  <c r="H68" i="8"/>
  <c r="H59" i="8"/>
  <c r="H26" i="8"/>
  <c r="H93" i="8"/>
  <c r="H49" i="8"/>
  <c r="H31" i="8"/>
  <c r="H60" i="8"/>
  <c r="H8" i="8"/>
  <c r="H37" i="8"/>
  <c r="AJ47" i="2"/>
  <c r="AK47" i="2"/>
  <c r="AL47" i="2"/>
  <c r="J52" i="1" s="1"/>
  <c r="AG48" i="2"/>
  <c r="AI47" i="2"/>
  <c r="AH47" i="2"/>
  <c r="AZ50" i="2"/>
  <c r="DE50" i="2"/>
  <c r="DG49" i="2"/>
  <c r="DF49" i="2"/>
  <c r="AR51" i="2"/>
  <c r="AS51" i="2"/>
  <c r="AE52" i="2"/>
  <c r="AD52" i="2"/>
  <c r="ER63" i="2"/>
  <c r="ES62" i="2"/>
  <c r="N66" i="3" s="1"/>
  <c r="AB54" i="2"/>
  <c r="AC53" i="2"/>
  <c r="AM53" i="2"/>
  <c r="AN53" i="2"/>
  <c r="K58" i="1" s="1"/>
  <c r="BA50" i="2"/>
  <c r="AC54" i="2" l="1"/>
  <c r="AB55" i="2"/>
  <c r="AM54" i="2"/>
  <c r="AN54" i="2"/>
  <c r="K59" i="1" s="1"/>
  <c r="BA51" i="2"/>
  <c r="AJ48" i="2"/>
  <c r="AK48" i="2"/>
  <c r="AG49" i="2"/>
  <c r="AL48" i="2"/>
  <c r="J53" i="1" s="1"/>
  <c r="AI48" i="2"/>
  <c r="AH48" i="2"/>
  <c r="AE53" i="2"/>
  <c r="AD53" i="2"/>
  <c r="AZ51" i="2"/>
  <c r="DF50" i="2"/>
  <c r="DE51" i="2"/>
  <c r="DG50" i="2"/>
  <c r="ER64" i="2"/>
  <c r="ES63" i="2"/>
  <c r="N67" i="3" s="1"/>
  <c r="AR52" i="2"/>
  <c r="AS52" i="2"/>
  <c r="DG51" i="2" l="1"/>
  <c r="DE52" i="2"/>
  <c r="DF51" i="2"/>
  <c r="AZ52" i="2"/>
  <c r="AR53" i="2"/>
  <c r="AS53" i="2"/>
  <c r="BA52" i="2"/>
  <c r="AC55" i="2"/>
  <c r="AB56" i="2"/>
  <c r="AM55" i="2"/>
  <c r="AN55" i="2"/>
  <c r="K60" i="1" s="1"/>
  <c r="AG50" i="2"/>
  <c r="AK49" i="2"/>
  <c r="AL49" i="2"/>
  <c r="J54" i="1" s="1"/>
  <c r="AJ49" i="2"/>
  <c r="AH49" i="2"/>
  <c r="AI49" i="2"/>
  <c r="ES64" i="2"/>
  <c r="N68" i="3" s="1"/>
  <c r="ER65" i="2"/>
  <c r="AE54" i="2"/>
  <c r="AD54" i="2"/>
  <c r="AZ53" i="2" l="1"/>
  <c r="BA53" i="2"/>
  <c r="AE55" i="2"/>
  <c r="AD55" i="2"/>
  <c r="AB57" i="2"/>
  <c r="AC56" i="2"/>
  <c r="AM56" i="2"/>
  <c r="AN56" i="2"/>
  <c r="K61" i="1" s="1"/>
  <c r="AJ50" i="2"/>
  <c r="AG51" i="2"/>
  <c r="AK50" i="2"/>
  <c r="AL50" i="2"/>
  <c r="J55" i="1" s="1"/>
  <c r="AH50" i="2"/>
  <c r="AI50" i="2"/>
  <c r="AR54" i="2"/>
  <c r="AS54" i="2"/>
  <c r="ER66" i="2"/>
  <c r="ES65" i="2"/>
  <c r="N69" i="3" s="1"/>
  <c r="DG52" i="2"/>
  <c r="DF52" i="2"/>
  <c r="DE53" i="2"/>
  <c r="AR55" i="2" l="1"/>
  <c r="AS55" i="2"/>
  <c r="AL51" i="2"/>
  <c r="J56" i="1" s="1"/>
  <c r="AG52" i="2"/>
  <c r="AJ51" i="2"/>
  <c r="AK51" i="2"/>
  <c r="AI51" i="2"/>
  <c r="AH51" i="2"/>
  <c r="DE54" i="2"/>
  <c r="DF53" i="2"/>
  <c r="DG53" i="2"/>
  <c r="AZ54" i="2"/>
  <c r="BA54" i="2"/>
  <c r="AE56" i="2"/>
  <c r="AD56" i="2"/>
  <c r="ER67" i="2"/>
  <c r="ES66" i="2"/>
  <c r="N70" i="3" s="1"/>
  <c r="AB58" i="2"/>
  <c r="AC57" i="2"/>
  <c r="AM57" i="2"/>
  <c r="AN57" i="2"/>
  <c r="K62" i="1" s="1"/>
  <c r="AJ52" i="2" l="1"/>
  <c r="AK52" i="2"/>
  <c r="AL52" i="2"/>
  <c r="J57" i="1" s="1"/>
  <c r="AG53" i="2"/>
  <c r="AI52" i="2"/>
  <c r="AH52" i="2"/>
  <c r="ER68" i="2"/>
  <c r="ES67" i="2"/>
  <c r="N71" i="3" s="1"/>
  <c r="DF54" i="2"/>
  <c r="DG54" i="2"/>
  <c r="DE55" i="2"/>
  <c r="AE57" i="2"/>
  <c r="AD57" i="2"/>
  <c r="BA55" i="2"/>
  <c r="AS56" i="2"/>
  <c r="AR56" i="2"/>
  <c r="AB59" i="2"/>
  <c r="AC58" i="2"/>
  <c r="AN58" i="2"/>
  <c r="K63" i="1" s="1"/>
  <c r="AM58" i="2"/>
  <c r="AZ55" i="2"/>
  <c r="AC59" i="2" l="1"/>
  <c r="AB60" i="2"/>
  <c r="AM59" i="2"/>
  <c r="AN59" i="2"/>
  <c r="K64" i="1" s="1"/>
  <c r="ER69" i="2"/>
  <c r="ES68" i="2"/>
  <c r="N72" i="3" s="1"/>
  <c r="AZ56" i="2"/>
  <c r="AG54" i="2"/>
  <c r="AJ53" i="2"/>
  <c r="AK53" i="2"/>
  <c r="AL53" i="2"/>
  <c r="J58" i="1" s="1"/>
  <c r="AI53" i="2"/>
  <c r="AH53" i="2"/>
  <c r="AE58" i="2"/>
  <c r="AD58" i="2"/>
  <c r="AR57" i="2"/>
  <c r="AS57" i="2"/>
  <c r="DE56" i="2"/>
  <c r="DG55" i="2"/>
  <c r="DF55" i="2"/>
  <c r="BA56" i="2"/>
  <c r="ER70" i="2" l="1"/>
  <c r="ES69" i="2"/>
  <c r="N73" i="3" s="1"/>
  <c r="BA57" i="2"/>
  <c r="AZ57" i="2"/>
  <c r="AK54" i="2"/>
  <c r="AL54" i="2"/>
  <c r="J59" i="1" s="1"/>
  <c r="AG55" i="2"/>
  <c r="AJ54" i="2"/>
  <c r="AI54" i="2"/>
  <c r="AH54" i="2"/>
  <c r="AB61" i="2"/>
  <c r="AC60" i="2"/>
  <c r="AM60" i="2"/>
  <c r="AN60" i="2"/>
  <c r="K65" i="1" s="1"/>
  <c r="AS58" i="2"/>
  <c r="AR58" i="2"/>
  <c r="DF56" i="2"/>
  <c r="DG56" i="2"/>
  <c r="DE57" i="2"/>
  <c r="AE59" i="2"/>
  <c r="AD59" i="2"/>
  <c r="AZ58" i="2" l="1"/>
  <c r="DE58" i="2"/>
  <c r="DG57" i="2"/>
  <c r="DF57" i="2"/>
  <c r="AJ55" i="2"/>
  <c r="AK55" i="2"/>
  <c r="AL55" i="2"/>
  <c r="J60" i="1" s="1"/>
  <c r="AG56" i="2"/>
  <c r="AI55" i="2"/>
  <c r="AH55" i="2"/>
  <c r="AE60" i="2"/>
  <c r="AD60" i="2"/>
  <c r="ER71" i="2"/>
  <c r="ES70" i="2"/>
  <c r="N74" i="3" s="1"/>
  <c r="BA58" i="2"/>
  <c r="AS59" i="2"/>
  <c r="AR59" i="2"/>
  <c r="AB62" i="2"/>
  <c r="AC61" i="2"/>
  <c r="AM61" i="2"/>
  <c r="AN61" i="2"/>
  <c r="K66" i="1" s="1"/>
  <c r="AZ59" i="2" l="1"/>
  <c r="AR60" i="2"/>
  <c r="AS60" i="2"/>
  <c r="DF58" i="2"/>
  <c r="DE59" i="2"/>
  <c r="DG58" i="2"/>
  <c r="BA59" i="2"/>
  <c r="AE61" i="2"/>
  <c r="AD61" i="2"/>
  <c r="ER72" i="2"/>
  <c r="ES71" i="2"/>
  <c r="N75" i="3" s="1"/>
  <c r="AC62" i="2"/>
  <c r="AB63" i="2"/>
  <c r="AM62" i="2"/>
  <c r="AN62" i="2"/>
  <c r="K67" i="1" s="1"/>
  <c r="AJ56" i="2"/>
  <c r="AK56" i="2"/>
  <c r="AG57" i="2"/>
  <c r="AL56" i="2"/>
  <c r="J61" i="1" s="1"/>
  <c r="AH56" i="2"/>
  <c r="AI56" i="2"/>
  <c r="AR61" i="2" l="1"/>
  <c r="AS61" i="2"/>
  <c r="BA60" i="2"/>
  <c r="AZ60" i="2"/>
  <c r="AC63" i="2"/>
  <c r="AB64" i="2"/>
  <c r="AM63" i="2"/>
  <c r="AN63" i="2"/>
  <c r="K68" i="1" s="1"/>
  <c r="AE62" i="2"/>
  <c r="AD62" i="2"/>
  <c r="AG58" i="2"/>
  <c r="AK57" i="2"/>
  <c r="AL57" i="2"/>
  <c r="J62" i="1" s="1"/>
  <c r="AJ57" i="2"/>
  <c r="AI57" i="2"/>
  <c r="AH57" i="2"/>
  <c r="ER73" i="2"/>
  <c r="ES72" i="2"/>
  <c r="N76" i="3" s="1"/>
  <c r="DG59" i="2"/>
  <c r="DE60" i="2"/>
  <c r="DF59" i="2"/>
  <c r="AB65" i="2" l="1"/>
  <c r="AC64" i="2"/>
  <c r="AM64" i="2"/>
  <c r="AN64" i="2"/>
  <c r="K69" i="1" s="1"/>
  <c r="AJ58" i="2"/>
  <c r="AG59" i="2"/>
  <c r="AK58" i="2"/>
  <c r="AL58" i="2"/>
  <c r="J63" i="1" s="1"/>
  <c r="AH58" i="2"/>
  <c r="AI58" i="2"/>
  <c r="AE63" i="2"/>
  <c r="AD63" i="2"/>
  <c r="DG60" i="2"/>
  <c r="DF60" i="2"/>
  <c r="DE61" i="2"/>
  <c r="ER74" i="2"/>
  <c r="ES73" i="2"/>
  <c r="N77" i="3" s="1"/>
  <c r="BA61" i="2"/>
  <c r="AR62" i="2"/>
  <c r="AS62" i="2"/>
  <c r="AZ61" i="2"/>
  <c r="AL59" i="2" l="1"/>
  <c r="J64" i="1" s="1"/>
  <c r="AG60" i="2"/>
  <c r="AJ59" i="2"/>
  <c r="AK59" i="2"/>
  <c r="AH59" i="2"/>
  <c r="AI59" i="2"/>
  <c r="AR63" i="2"/>
  <c r="AS63" i="2"/>
  <c r="BA62" i="2"/>
  <c r="ER75" i="2"/>
  <c r="ES74" i="2"/>
  <c r="N78" i="3" s="1"/>
  <c r="AE64" i="2"/>
  <c r="AD64" i="2"/>
  <c r="AZ62" i="2"/>
  <c r="DE62" i="2"/>
  <c r="DG61" i="2"/>
  <c r="DF61" i="2"/>
  <c r="AB66" i="2"/>
  <c r="AC65" i="2"/>
  <c r="AM65" i="2"/>
  <c r="AN65" i="2"/>
  <c r="K70" i="1" s="1"/>
  <c r="AZ63" i="2" l="1"/>
  <c r="BA63" i="2"/>
  <c r="AE65" i="2"/>
  <c r="AD65" i="2"/>
  <c r="DF62" i="2"/>
  <c r="DG62" i="2"/>
  <c r="DE63" i="2"/>
  <c r="AB67" i="2"/>
  <c r="AC66" i="2"/>
  <c r="AN66" i="2"/>
  <c r="K71" i="1" s="1"/>
  <c r="AM66" i="2"/>
  <c r="AJ60" i="2"/>
  <c r="AK60" i="2"/>
  <c r="AL60" i="2"/>
  <c r="J65" i="1" s="1"/>
  <c r="AG61" i="2"/>
  <c r="AI60" i="2"/>
  <c r="AH60" i="2"/>
  <c r="ER76" i="2"/>
  <c r="ES75" i="2"/>
  <c r="N79" i="3" s="1"/>
  <c r="AS64" i="2"/>
  <c r="AR64" i="2"/>
  <c r="AR65" i="2" l="1"/>
  <c r="AS65" i="2"/>
  <c r="AE66" i="2"/>
  <c r="AD66" i="2"/>
  <c r="BA64" i="2"/>
  <c r="AC67" i="2"/>
  <c r="AB68" i="2"/>
  <c r="AM67" i="2"/>
  <c r="AN67" i="2"/>
  <c r="K72" i="1" s="1"/>
  <c r="ER77" i="2"/>
  <c r="ES76" i="2"/>
  <c r="N80" i="3" s="1"/>
  <c r="AZ64" i="2"/>
  <c r="DE64" i="2"/>
  <c r="DG63" i="2"/>
  <c r="DF63" i="2"/>
  <c r="AG62" i="2"/>
  <c r="AJ61" i="2"/>
  <c r="AK61" i="2"/>
  <c r="AL61" i="2"/>
  <c r="J66" i="1" s="1"/>
  <c r="AI61" i="2"/>
  <c r="AH61" i="2"/>
  <c r="AS66" i="2" l="1"/>
  <c r="AR66" i="2"/>
  <c r="ER78" i="2"/>
  <c r="ES77" i="2"/>
  <c r="N81" i="3" s="1"/>
  <c r="AB69" i="2"/>
  <c r="AC68" i="2"/>
  <c r="AM68" i="2"/>
  <c r="AN68" i="2"/>
  <c r="K73" i="1" s="1"/>
  <c r="AK62" i="2"/>
  <c r="AL62" i="2"/>
  <c r="J67" i="1" s="1"/>
  <c r="AG63" i="2"/>
  <c r="AJ62" i="2"/>
  <c r="AH62" i="2"/>
  <c r="AI62" i="2"/>
  <c r="AE67" i="2"/>
  <c r="AD67" i="2"/>
  <c r="BA65" i="2"/>
  <c r="DF64" i="2"/>
  <c r="DG64" i="2"/>
  <c r="DE65" i="2"/>
  <c r="AZ65" i="2"/>
  <c r="ER79" i="2" l="1"/>
  <c r="ES78" i="2"/>
  <c r="N82" i="3" s="1"/>
  <c r="AR67" i="2"/>
  <c r="AS67" i="2"/>
  <c r="DE66" i="2"/>
  <c r="DG65" i="2"/>
  <c r="DF65" i="2"/>
  <c r="AE68" i="2"/>
  <c r="AD68" i="2"/>
  <c r="AZ66" i="2"/>
  <c r="AJ63" i="2"/>
  <c r="AK63" i="2"/>
  <c r="AL63" i="2"/>
  <c r="J68" i="1" s="1"/>
  <c r="AG64" i="2"/>
  <c r="AI63" i="2"/>
  <c r="AH63" i="2"/>
  <c r="AB70" i="2"/>
  <c r="AE20" i="2"/>
  <c r="AC69" i="2"/>
  <c r="AM69" i="2"/>
  <c r="AN69" i="2"/>
  <c r="K74" i="1" s="1"/>
  <c r="AE22" i="2"/>
  <c r="AE21" i="2"/>
  <c r="AE23" i="2"/>
  <c r="AE24" i="2"/>
  <c r="BA66" i="2"/>
  <c r="AR21" i="2" l="1"/>
  <c r="AS21" i="2"/>
  <c r="AH21" i="2"/>
  <c r="AI21" i="2"/>
  <c r="AK21" i="2" s="1"/>
  <c r="BA67" i="2"/>
  <c r="AR20" i="2"/>
  <c r="AS20" i="2"/>
  <c r="AH20" i="2"/>
  <c r="AI20" i="2"/>
  <c r="AC70" i="2"/>
  <c r="AB71" i="2"/>
  <c r="AM70" i="2"/>
  <c r="AN70" i="2"/>
  <c r="K75" i="1" s="1"/>
  <c r="AZ67" i="2"/>
  <c r="AR22" i="2"/>
  <c r="AS22" i="2"/>
  <c r="AI22" i="2"/>
  <c r="AH22" i="2"/>
  <c r="AJ64" i="2"/>
  <c r="AK64" i="2"/>
  <c r="AG65" i="2"/>
  <c r="AL64" i="2"/>
  <c r="J69" i="1" s="1"/>
  <c r="AH64" i="2"/>
  <c r="AI64" i="2"/>
  <c r="AR68" i="2"/>
  <c r="AS68" i="2"/>
  <c r="AR23" i="2"/>
  <c r="AS23" i="2"/>
  <c r="AI23" i="2"/>
  <c r="AH23" i="2"/>
  <c r="AR24" i="2"/>
  <c r="AS24" i="2"/>
  <c r="AI24" i="2"/>
  <c r="AH24" i="2"/>
  <c r="AE69" i="2"/>
  <c r="AD69" i="2"/>
  <c r="DF66" i="2"/>
  <c r="DE67" i="2"/>
  <c r="DG66" i="2"/>
  <c r="ER80" i="2"/>
  <c r="ES79" i="2"/>
  <c r="N83" i="3" s="1"/>
  <c r="AJ22" i="2" l="1"/>
  <c r="BA68" i="2"/>
  <c r="AZ20" i="2"/>
  <c r="AZ68" i="2"/>
  <c r="AK22" i="2"/>
  <c r="BA24" i="2"/>
  <c r="AZ24" i="2"/>
  <c r="DE68" i="2"/>
  <c r="DG67" i="2"/>
  <c r="DF67" i="2"/>
  <c r="BA22" i="2"/>
  <c r="AZ22" i="2"/>
  <c r="AC71" i="2"/>
  <c r="AB72" i="2"/>
  <c r="AM71" i="2"/>
  <c r="AN71" i="2"/>
  <c r="K76" i="1" s="1"/>
  <c r="BA23" i="2"/>
  <c r="AR69" i="2"/>
  <c r="AS69" i="2"/>
  <c r="AG66" i="2"/>
  <c r="AK65" i="2"/>
  <c r="AL65" i="2"/>
  <c r="J70" i="1" s="1"/>
  <c r="AJ65" i="2"/>
  <c r="AH65" i="2"/>
  <c r="AI65" i="2"/>
  <c r="AK20" i="2"/>
  <c r="AJ21" i="2"/>
  <c r="AL21" i="2" s="1"/>
  <c r="BA21" i="2"/>
  <c r="AE70" i="2"/>
  <c r="AD70" i="2"/>
  <c r="AZ23" i="2"/>
  <c r="AJ20" i="2"/>
  <c r="ER81" i="2"/>
  <c r="ES80" i="2"/>
  <c r="N84" i="3" s="1"/>
  <c r="BA20" i="2"/>
  <c r="AZ21" i="2"/>
  <c r="AL22" i="2" l="1"/>
  <c r="AM22" i="2"/>
  <c r="AN22" i="2" s="1"/>
  <c r="K27" i="1" s="1"/>
  <c r="J27" i="1"/>
  <c r="AM21" i="2"/>
  <c r="AN21" i="2" s="1"/>
  <c r="K26" i="1" s="1"/>
  <c r="J26" i="1"/>
  <c r="BA69" i="2"/>
  <c r="AZ69" i="2"/>
  <c r="AC72" i="2"/>
  <c r="AB73" i="2"/>
  <c r="AM72" i="2"/>
  <c r="AN72" i="2"/>
  <c r="K77" i="1" s="1"/>
  <c r="ER82" i="2"/>
  <c r="ES81" i="2"/>
  <c r="N85" i="3" s="1"/>
  <c r="AR70" i="2"/>
  <c r="AS70" i="2"/>
  <c r="AE71" i="2"/>
  <c r="AD71" i="2"/>
  <c r="DG68" i="2"/>
  <c r="DF68" i="2"/>
  <c r="DE69" i="2"/>
  <c r="AL20" i="2"/>
  <c r="J25" i="1" s="1"/>
  <c r="AJ66" i="2"/>
  <c r="AG67" i="2"/>
  <c r="AK66" i="2"/>
  <c r="AL66" i="2"/>
  <c r="J71" i="1" s="1"/>
  <c r="AH66" i="2"/>
  <c r="AI66" i="2"/>
  <c r="AE72" i="2" l="1"/>
  <c r="AD72" i="2"/>
  <c r="AL67" i="2"/>
  <c r="J72" i="1" s="1"/>
  <c r="AG68" i="2"/>
  <c r="AJ67" i="2"/>
  <c r="AK67" i="2"/>
  <c r="AI67" i="2"/>
  <c r="AH67" i="2"/>
  <c r="AR71" i="2"/>
  <c r="AS71" i="2"/>
  <c r="ER83" i="2"/>
  <c r="ES82" i="2"/>
  <c r="N86" i="3" s="1"/>
  <c r="AM20" i="2"/>
  <c r="BA70" i="2"/>
  <c r="DE70" i="2"/>
  <c r="DF69" i="2"/>
  <c r="DG69" i="2"/>
  <c r="AZ70" i="2"/>
  <c r="AB74" i="2"/>
  <c r="AC73" i="2"/>
  <c r="AM73" i="2"/>
  <c r="AN73" i="2"/>
  <c r="K78" i="1" s="1"/>
  <c r="AJ68" i="2" l="1"/>
  <c r="AK68" i="2"/>
  <c r="AL68" i="2"/>
  <c r="J73" i="1" s="1"/>
  <c r="AG69" i="2"/>
  <c r="AI68" i="2"/>
  <c r="AH68" i="2"/>
  <c r="AN20" i="2"/>
  <c r="K25" i="1" s="1"/>
  <c r="BA71" i="2"/>
  <c r="AZ71" i="2"/>
  <c r="AR72" i="2"/>
  <c r="AS72" i="2"/>
  <c r="AC74" i="2"/>
  <c r="AB75" i="2"/>
  <c r="AN74" i="2"/>
  <c r="K79" i="1" s="1"/>
  <c r="AM74" i="2"/>
  <c r="DF70" i="2"/>
  <c r="DG70" i="2"/>
  <c r="DE71" i="2"/>
  <c r="AE73" i="2"/>
  <c r="AD73" i="2"/>
  <c r="ER84" i="2"/>
  <c r="ES83" i="2"/>
  <c r="N87" i="3" s="1"/>
  <c r="DE72" i="2" l="1"/>
  <c r="DG71" i="2"/>
  <c r="DF71" i="2"/>
  <c r="AE74" i="2"/>
  <c r="AD74" i="2"/>
  <c r="AG70" i="2"/>
  <c r="AJ69" i="2"/>
  <c r="AK69" i="2"/>
  <c r="AL69" i="2"/>
  <c r="J74" i="1" s="1"/>
  <c r="AH69" i="2"/>
  <c r="AI69" i="2"/>
  <c r="AR73" i="2"/>
  <c r="AS73" i="2"/>
  <c r="ER85" i="2"/>
  <c r="ES84" i="2"/>
  <c r="N88" i="3" s="1"/>
  <c r="BA72" i="2"/>
  <c r="AC75" i="2"/>
  <c r="AB76" i="2"/>
  <c r="AM75" i="2"/>
  <c r="AN75" i="2"/>
  <c r="K80" i="1" s="1"/>
  <c r="AZ72" i="2"/>
  <c r="AK70" i="2" l="1"/>
  <c r="AL70" i="2"/>
  <c r="J75" i="1" s="1"/>
  <c r="AG71" i="2"/>
  <c r="AJ70" i="2"/>
  <c r="AI70" i="2"/>
  <c r="AH70" i="2"/>
  <c r="AS74" i="2"/>
  <c r="AR74" i="2"/>
  <c r="DF72" i="2"/>
  <c r="DG72" i="2"/>
  <c r="DE73" i="2"/>
  <c r="AC76" i="2"/>
  <c r="AB77" i="2"/>
  <c r="AM76" i="2"/>
  <c r="AN76" i="2"/>
  <c r="K81" i="1" s="1"/>
  <c r="ER86" i="2"/>
  <c r="ES85" i="2"/>
  <c r="N89" i="3" s="1"/>
  <c r="AE75" i="2"/>
  <c r="AD75" i="2"/>
  <c r="AZ73" i="2"/>
  <c r="BA73" i="2"/>
  <c r="AB78" i="2" l="1"/>
  <c r="AC77" i="2"/>
  <c r="AM77" i="2"/>
  <c r="AN77" i="2"/>
  <c r="K82" i="1" s="1"/>
  <c r="AE76" i="2"/>
  <c r="AD76" i="2"/>
  <c r="BA74" i="2"/>
  <c r="AZ74" i="2"/>
  <c r="DE74" i="2"/>
  <c r="DG73" i="2"/>
  <c r="DF73" i="2"/>
  <c r="AJ71" i="2"/>
  <c r="AK71" i="2"/>
  <c r="AL71" i="2"/>
  <c r="J76" i="1" s="1"/>
  <c r="AG72" i="2"/>
  <c r="AI71" i="2"/>
  <c r="AH71" i="2"/>
  <c r="ER87" i="2"/>
  <c r="ES86" i="2"/>
  <c r="N90" i="3" s="1"/>
  <c r="AR75" i="2"/>
  <c r="AS75" i="2"/>
  <c r="DF74" i="2" l="1"/>
  <c r="DE75" i="2"/>
  <c r="DG74" i="2"/>
  <c r="AR76" i="2"/>
  <c r="AS76" i="2"/>
  <c r="BA75" i="2"/>
  <c r="AZ75" i="2"/>
  <c r="ER88" i="2"/>
  <c r="ES87" i="2"/>
  <c r="N91" i="3" s="1"/>
  <c r="AE77" i="2"/>
  <c r="AD77" i="2"/>
  <c r="AJ72" i="2"/>
  <c r="AK72" i="2"/>
  <c r="AG73" i="2"/>
  <c r="AL72" i="2"/>
  <c r="J77" i="1" s="1"/>
  <c r="AI72" i="2"/>
  <c r="AH72" i="2"/>
  <c r="AC78" i="2"/>
  <c r="AB79" i="2"/>
  <c r="AM78" i="2"/>
  <c r="AN78" i="2"/>
  <c r="K83" i="1" s="1"/>
  <c r="BA76" i="2" l="1"/>
  <c r="AZ76" i="2"/>
  <c r="AR77" i="2"/>
  <c r="AS77" i="2"/>
  <c r="AC79" i="2"/>
  <c r="AB80" i="2"/>
  <c r="AM79" i="2"/>
  <c r="AN79" i="2"/>
  <c r="K84" i="1" s="1"/>
  <c r="DE76" i="2"/>
  <c r="DF75" i="2"/>
  <c r="DG75" i="2"/>
  <c r="AE78" i="2"/>
  <c r="AD78" i="2"/>
  <c r="ER89" i="2"/>
  <c r="ES88" i="2"/>
  <c r="N92" i="3" s="1"/>
  <c r="AG74" i="2"/>
  <c r="AK73" i="2"/>
  <c r="AL73" i="2"/>
  <c r="J78" i="1" s="1"/>
  <c r="AJ73" i="2"/>
  <c r="AH73" i="2"/>
  <c r="AI73" i="2"/>
  <c r="AZ77" i="2" l="1"/>
  <c r="AR78" i="2"/>
  <c r="AS78" i="2"/>
  <c r="AC80" i="2"/>
  <c r="AB81" i="2"/>
  <c r="AM80" i="2"/>
  <c r="AN80" i="2"/>
  <c r="K85" i="1" s="1"/>
  <c r="AE79" i="2"/>
  <c r="AD79" i="2"/>
  <c r="AJ74" i="2"/>
  <c r="AG75" i="2"/>
  <c r="AK74" i="2"/>
  <c r="AL74" i="2"/>
  <c r="J79" i="1" s="1"/>
  <c r="AH74" i="2"/>
  <c r="AI74" i="2"/>
  <c r="ER90" i="2"/>
  <c r="ES89" i="2"/>
  <c r="N93" i="3" s="1"/>
  <c r="DG76" i="2"/>
  <c r="DF76" i="2"/>
  <c r="DE77" i="2"/>
  <c r="BA77" i="2"/>
  <c r="AE80" i="2" l="1"/>
  <c r="AD80" i="2"/>
  <c r="BA78" i="2"/>
  <c r="AR79" i="2"/>
  <c r="AS79" i="2"/>
  <c r="AZ78" i="2"/>
  <c r="DE78" i="2"/>
  <c r="DF77" i="2"/>
  <c r="DG77" i="2"/>
  <c r="ES90" i="2"/>
  <c r="N94" i="3" s="1"/>
  <c r="ER91" i="2"/>
  <c r="AL75" i="2"/>
  <c r="J80" i="1" s="1"/>
  <c r="AG76" i="2"/>
  <c r="AJ75" i="2"/>
  <c r="AK75" i="2"/>
  <c r="AH75" i="2"/>
  <c r="AI75" i="2"/>
  <c r="AB82" i="2"/>
  <c r="AC81" i="2"/>
  <c r="AM81" i="2"/>
  <c r="AN81" i="2"/>
  <c r="K86" i="1" s="1"/>
  <c r="BA79" i="2" l="1"/>
  <c r="DF78" i="2"/>
  <c r="DG78" i="2"/>
  <c r="DE79" i="2"/>
  <c r="AJ76" i="2"/>
  <c r="AK76" i="2"/>
  <c r="AL76" i="2"/>
  <c r="J81" i="1" s="1"/>
  <c r="AG77" i="2"/>
  <c r="AI76" i="2"/>
  <c r="AH76" i="2"/>
  <c r="AE81" i="2"/>
  <c r="AD81" i="2"/>
  <c r="ER92" i="2"/>
  <c r="ES91" i="2"/>
  <c r="N95" i="3" s="1"/>
  <c r="AC82" i="2"/>
  <c r="AB83" i="2"/>
  <c r="AN82" i="2"/>
  <c r="K87" i="1" s="1"/>
  <c r="AM82" i="2"/>
  <c r="AZ79" i="2"/>
  <c r="AR80" i="2"/>
  <c r="AS80" i="2"/>
  <c r="ER93" i="2" l="1"/>
  <c r="ES92" i="2"/>
  <c r="N96" i="3" s="1"/>
  <c r="AZ80" i="2"/>
  <c r="DE80" i="2"/>
  <c r="DG79" i="2"/>
  <c r="DF79" i="2"/>
  <c r="AC83" i="2"/>
  <c r="AB84" i="2"/>
  <c r="AM83" i="2"/>
  <c r="AN83" i="2"/>
  <c r="K88" i="1" s="1"/>
  <c r="AE82" i="2"/>
  <c r="AD82" i="2"/>
  <c r="AR81" i="2"/>
  <c r="AS81" i="2"/>
  <c r="AG78" i="2"/>
  <c r="AJ77" i="2"/>
  <c r="AK77" i="2"/>
  <c r="AL77" i="2"/>
  <c r="J82" i="1" s="1"/>
  <c r="AI77" i="2"/>
  <c r="AH77" i="2"/>
  <c r="BA80" i="2"/>
  <c r="AK78" i="2" l="1"/>
  <c r="AL78" i="2"/>
  <c r="J83" i="1" s="1"/>
  <c r="AG79" i="2"/>
  <c r="AJ78" i="2"/>
  <c r="AI78" i="2"/>
  <c r="AH78" i="2"/>
  <c r="DF80" i="2"/>
  <c r="DG80" i="2"/>
  <c r="DE81" i="2"/>
  <c r="BA81" i="2"/>
  <c r="AC84" i="2"/>
  <c r="AB85" i="2"/>
  <c r="AM84" i="2"/>
  <c r="AN84" i="2"/>
  <c r="K89" i="1" s="1"/>
  <c r="AE83" i="2"/>
  <c r="AD83" i="2"/>
  <c r="AZ81" i="2"/>
  <c r="AS82" i="2"/>
  <c r="AR82" i="2"/>
  <c r="ER94" i="2"/>
  <c r="ES93" i="2"/>
  <c r="N97" i="3" s="1"/>
  <c r="AB86" i="2" l="1"/>
  <c r="AC85" i="2"/>
  <c r="AM85" i="2"/>
  <c r="AN85" i="2"/>
  <c r="K90" i="1" s="1"/>
  <c r="AJ79" i="2"/>
  <c r="AK79" i="2"/>
  <c r="AL79" i="2"/>
  <c r="J84" i="1" s="1"/>
  <c r="AG80" i="2"/>
  <c r="AH79" i="2"/>
  <c r="AI79" i="2"/>
  <c r="AE84" i="2"/>
  <c r="AD84" i="2"/>
  <c r="AR83" i="2"/>
  <c r="AS83" i="2"/>
  <c r="BA82" i="2"/>
  <c r="ER95" i="2"/>
  <c r="ES94" i="2"/>
  <c r="N98" i="3" s="1"/>
  <c r="AZ82" i="2"/>
  <c r="DE82" i="2"/>
  <c r="DG81" i="2"/>
  <c r="DF81" i="2"/>
  <c r="BA83" i="2" l="1"/>
  <c r="DF82" i="2"/>
  <c r="DE83" i="2"/>
  <c r="DG82" i="2"/>
  <c r="ES95" i="2"/>
  <c r="N99" i="3" s="1"/>
  <c r="ER96" i="2"/>
  <c r="AR84" i="2"/>
  <c r="AS84" i="2"/>
  <c r="AJ80" i="2"/>
  <c r="AK80" i="2"/>
  <c r="AG81" i="2"/>
  <c r="AL80" i="2"/>
  <c r="J85" i="1" s="1"/>
  <c r="AI80" i="2"/>
  <c r="AH80" i="2"/>
  <c r="AE85" i="2"/>
  <c r="AD85" i="2"/>
  <c r="AZ83" i="2"/>
  <c r="AC86" i="2"/>
  <c r="AB87" i="2"/>
  <c r="AN86" i="2"/>
  <c r="K91" i="1" s="1"/>
  <c r="AM86" i="2"/>
  <c r="DE84" i="2" l="1"/>
  <c r="DF83" i="2"/>
  <c r="DG83" i="2"/>
  <c r="BA84" i="2"/>
  <c r="AB88" i="2"/>
  <c r="AC87" i="2"/>
  <c r="AM87" i="2"/>
  <c r="AN87" i="2"/>
  <c r="K92" i="1" s="1"/>
  <c r="AZ84" i="2"/>
  <c r="AE86" i="2"/>
  <c r="AD86" i="2"/>
  <c r="ER97" i="2"/>
  <c r="ES96" i="2"/>
  <c r="N100" i="3" s="1"/>
  <c r="AR85" i="2"/>
  <c r="AS85" i="2"/>
  <c r="AG82" i="2"/>
  <c r="AK81" i="2"/>
  <c r="AL81" i="2"/>
  <c r="J86" i="1" s="1"/>
  <c r="AJ81" i="2"/>
  <c r="AI81" i="2"/>
  <c r="AH81" i="2"/>
  <c r="AC88" i="2" l="1"/>
  <c r="AB89" i="2"/>
  <c r="AM88" i="2"/>
  <c r="AN88" i="2"/>
  <c r="K93" i="1" s="1"/>
  <c r="AE87" i="2"/>
  <c r="AD87" i="2"/>
  <c r="AZ85" i="2"/>
  <c r="BA85" i="2"/>
  <c r="AJ82" i="2"/>
  <c r="AG83" i="2"/>
  <c r="AK82" i="2"/>
  <c r="AL82" i="2"/>
  <c r="J87" i="1" s="1"/>
  <c r="AH82" i="2"/>
  <c r="AI82" i="2"/>
  <c r="AR86" i="2"/>
  <c r="AS86" i="2"/>
  <c r="ER98" i="2"/>
  <c r="ES97" i="2"/>
  <c r="N101" i="3" s="1"/>
  <c r="DG84" i="2"/>
  <c r="DF84" i="2"/>
  <c r="DE85" i="2"/>
  <c r="DE86" i="2" l="1"/>
  <c r="DF85" i="2"/>
  <c r="DG85" i="2"/>
  <c r="AR87" i="2"/>
  <c r="AS87" i="2"/>
  <c r="AZ86" i="2"/>
  <c r="AL83" i="2"/>
  <c r="J88" i="1" s="1"/>
  <c r="AG84" i="2"/>
  <c r="AJ83" i="2"/>
  <c r="AK83" i="2"/>
  <c r="AI83" i="2"/>
  <c r="AH83" i="2"/>
  <c r="BA86" i="2"/>
  <c r="AB90" i="2"/>
  <c r="AC89" i="2"/>
  <c r="AM89" i="2"/>
  <c r="AN89" i="2"/>
  <c r="K94" i="1" s="1"/>
  <c r="ES98" i="2"/>
  <c r="N102" i="3" s="1"/>
  <c r="ER99" i="2"/>
  <c r="AE88" i="2"/>
  <c r="AD88" i="2"/>
  <c r="BA87" i="2" l="1"/>
  <c r="AC90" i="2"/>
  <c r="AB91" i="2"/>
  <c r="AN90" i="2"/>
  <c r="K95" i="1" s="1"/>
  <c r="AM90" i="2"/>
  <c r="AZ87" i="2"/>
  <c r="AS88" i="2"/>
  <c r="AR88" i="2"/>
  <c r="ER100" i="2"/>
  <c r="ES99" i="2"/>
  <c r="N103" i="3" s="1"/>
  <c r="AE89" i="2"/>
  <c r="AD89" i="2"/>
  <c r="AJ84" i="2"/>
  <c r="AK84" i="2"/>
  <c r="AL84" i="2"/>
  <c r="J89" i="1" s="1"/>
  <c r="AG85" i="2"/>
  <c r="AI84" i="2"/>
  <c r="AH84" i="2"/>
  <c r="DF86" i="2"/>
  <c r="DG86" i="2"/>
  <c r="DE87" i="2"/>
  <c r="BA88" i="2" l="1"/>
  <c r="AB92" i="2"/>
  <c r="AC91" i="2"/>
  <c r="AM91" i="2"/>
  <c r="AN91" i="2"/>
  <c r="K96" i="1" s="1"/>
  <c r="AZ88" i="2"/>
  <c r="AE90" i="2"/>
  <c r="AD90" i="2"/>
  <c r="DE88" i="2"/>
  <c r="DG87" i="2"/>
  <c r="DF87" i="2"/>
  <c r="AS89" i="2"/>
  <c r="AR89" i="2"/>
  <c r="AG86" i="2"/>
  <c r="AJ85" i="2"/>
  <c r="AK85" i="2"/>
  <c r="AL85" i="2"/>
  <c r="J90" i="1" s="1"/>
  <c r="AH85" i="2"/>
  <c r="AI85" i="2"/>
  <c r="ES100" i="2"/>
  <c r="N104" i="3" s="1"/>
  <c r="ER101" i="2"/>
  <c r="ER102" i="2" l="1"/>
  <c r="ES101" i="2"/>
  <c r="N105" i="3" s="1"/>
  <c r="AE91" i="2"/>
  <c r="AD91" i="2"/>
  <c r="AC92" i="2"/>
  <c r="AB93" i="2"/>
  <c r="AM92" i="2"/>
  <c r="AN92" i="2"/>
  <c r="K97" i="1" s="1"/>
  <c r="AZ89" i="2"/>
  <c r="DF88" i="2"/>
  <c r="DG88" i="2"/>
  <c r="DE89" i="2"/>
  <c r="AS90" i="2"/>
  <c r="AR90" i="2"/>
  <c r="BA89" i="2"/>
  <c r="AK86" i="2"/>
  <c r="AL86" i="2"/>
  <c r="J91" i="1" s="1"/>
  <c r="AG87" i="2"/>
  <c r="AJ86" i="2"/>
  <c r="AI86" i="2"/>
  <c r="AH86" i="2"/>
  <c r="AE92" i="2" l="1"/>
  <c r="AD92" i="2"/>
  <c r="AR91" i="2"/>
  <c r="AS91" i="2"/>
  <c r="AZ90" i="2"/>
  <c r="BA90" i="2"/>
  <c r="DE90" i="2"/>
  <c r="DF89" i="2"/>
  <c r="DG89" i="2"/>
  <c r="ER103" i="2"/>
  <c r="ES102" i="2"/>
  <c r="N106" i="3" s="1"/>
  <c r="AB94" i="2"/>
  <c r="AC93" i="2"/>
  <c r="AM93" i="2"/>
  <c r="AN93" i="2"/>
  <c r="K98" i="1" s="1"/>
  <c r="AJ87" i="2"/>
  <c r="AL87" i="2"/>
  <c r="J92" i="1" s="1"/>
  <c r="AG88" i="2"/>
  <c r="AK87" i="2"/>
  <c r="AI87" i="2"/>
  <c r="AH87" i="2"/>
  <c r="DF90" i="2" l="1"/>
  <c r="DE91" i="2"/>
  <c r="DG90" i="2"/>
  <c r="BA91" i="2"/>
  <c r="AC94" i="2"/>
  <c r="AB95" i="2"/>
  <c r="AN94" i="2"/>
  <c r="K99" i="1" s="1"/>
  <c r="AM94" i="2"/>
  <c r="AZ91" i="2"/>
  <c r="AE93" i="2"/>
  <c r="AD93" i="2"/>
  <c r="AJ88" i="2"/>
  <c r="AK88" i="2"/>
  <c r="AG89" i="2"/>
  <c r="AL88" i="2"/>
  <c r="J93" i="1" s="1"/>
  <c r="AI88" i="2"/>
  <c r="AH88" i="2"/>
  <c r="ES103" i="2"/>
  <c r="N107" i="3" s="1"/>
  <c r="ER104" i="2"/>
  <c r="AS92" i="2"/>
  <c r="AR92" i="2"/>
  <c r="AE94" i="2" l="1"/>
  <c r="AD94" i="2"/>
  <c r="AG90" i="2"/>
  <c r="AK89" i="2"/>
  <c r="AL89" i="2"/>
  <c r="J94" i="1" s="1"/>
  <c r="AJ89" i="2"/>
  <c r="AI89" i="2"/>
  <c r="AH89" i="2"/>
  <c r="AR93" i="2"/>
  <c r="AS93" i="2"/>
  <c r="AZ92" i="2"/>
  <c r="ER105" i="2"/>
  <c r="ES104" i="2"/>
  <c r="N108" i="3" s="1"/>
  <c r="AC95" i="2"/>
  <c r="AB96" i="2"/>
  <c r="AM95" i="2"/>
  <c r="AN95" i="2"/>
  <c r="K100" i="1" s="1"/>
  <c r="BA92" i="2"/>
  <c r="DE92" i="2"/>
  <c r="DG91" i="2"/>
  <c r="DF91" i="2"/>
  <c r="AB97" i="2" l="1"/>
  <c r="AC96" i="2"/>
  <c r="AM96" i="2"/>
  <c r="AN96" i="2"/>
  <c r="K101" i="1" s="1"/>
  <c r="AE95" i="2"/>
  <c r="AD95" i="2"/>
  <c r="AJ90" i="2"/>
  <c r="AG91" i="2"/>
  <c r="AK90" i="2"/>
  <c r="AL90" i="2"/>
  <c r="J95" i="1" s="1"/>
  <c r="AH90" i="2"/>
  <c r="AI90" i="2"/>
  <c r="BA93" i="2"/>
  <c r="DG92" i="2"/>
  <c r="DF92" i="2"/>
  <c r="DE93" i="2"/>
  <c r="ER106" i="2"/>
  <c r="ES105" i="2"/>
  <c r="N109" i="3" s="1"/>
  <c r="AZ93" i="2"/>
  <c r="AR94" i="2"/>
  <c r="AS94" i="2"/>
  <c r="AR95" i="2" l="1"/>
  <c r="AS95" i="2"/>
  <c r="DE94" i="2"/>
  <c r="DG93" i="2"/>
  <c r="DF93" i="2"/>
  <c r="ES106" i="2"/>
  <c r="N110" i="3" s="1"/>
  <c r="ER107" i="2"/>
  <c r="AZ94" i="2"/>
  <c r="AE96" i="2"/>
  <c r="AD96" i="2"/>
  <c r="BA94" i="2"/>
  <c r="AL91" i="2"/>
  <c r="J96" i="1" s="1"/>
  <c r="AG92" i="2"/>
  <c r="AJ91" i="2"/>
  <c r="AK91" i="2"/>
  <c r="AI91" i="2"/>
  <c r="AH91" i="2"/>
  <c r="AB98" i="2"/>
  <c r="AC97" i="2"/>
  <c r="AM97" i="2"/>
  <c r="AN97" i="2"/>
  <c r="K102" i="1" s="1"/>
  <c r="DF94" i="2" l="1"/>
  <c r="DG94" i="2"/>
  <c r="DE95" i="2"/>
  <c r="AJ92" i="2"/>
  <c r="AK92" i="2"/>
  <c r="AG93" i="2"/>
  <c r="AL92" i="2"/>
  <c r="J97" i="1" s="1"/>
  <c r="AH92" i="2"/>
  <c r="AI92" i="2"/>
  <c r="AE97" i="2"/>
  <c r="AD97" i="2"/>
  <c r="ER108" i="2"/>
  <c r="ES107" i="2"/>
  <c r="N111" i="3" s="1"/>
  <c r="AS96" i="2"/>
  <c r="AR96" i="2"/>
  <c r="AC98" i="2"/>
  <c r="AB99" i="2"/>
  <c r="AN98" i="2"/>
  <c r="K103" i="1" s="1"/>
  <c r="AM98" i="2"/>
  <c r="BA95" i="2"/>
  <c r="AZ95" i="2"/>
  <c r="AG94" i="2" l="1"/>
  <c r="AK93" i="2"/>
  <c r="AL93" i="2"/>
  <c r="J98" i="1" s="1"/>
  <c r="AJ93" i="2"/>
  <c r="AI93" i="2"/>
  <c r="AH93" i="2"/>
  <c r="AE98" i="2"/>
  <c r="AD98" i="2"/>
  <c r="ES108" i="2"/>
  <c r="N112" i="3" s="1"/>
  <c r="ER109" i="2"/>
  <c r="AC99" i="2"/>
  <c r="AB100" i="2"/>
  <c r="AM99" i="2"/>
  <c r="AN99" i="2"/>
  <c r="K104" i="1" s="1"/>
  <c r="DE96" i="2"/>
  <c r="DG95" i="2"/>
  <c r="DF95" i="2"/>
  <c r="BA96" i="2"/>
  <c r="AS97" i="2"/>
  <c r="AR97" i="2"/>
  <c r="AZ96" i="2"/>
  <c r="AS98" i="2" l="1"/>
  <c r="AR98" i="2"/>
  <c r="ER110" i="2"/>
  <c r="ES109" i="2"/>
  <c r="N113" i="3" s="1"/>
  <c r="AE99" i="2"/>
  <c r="AD99" i="2"/>
  <c r="DF96" i="2"/>
  <c r="DG96" i="2"/>
  <c r="DE97" i="2"/>
  <c r="AB101" i="2"/>
  <c r="AC100" i="2"/>
  <c r="AM100" i="2"/>
  <c r="AN100" i="2"/>
  <c r="K105" i="1" s="1"/>
  <c r="AZ97" i="2"/>
  <c r="BA97" i="2"/>
  <c r="AK94" i="2"/>
  <c r="AL94" i="2"/>
  <c r="J99" i="1" s="1"/>
  <c r="AG95" i="2"/>
  <c r="AJ94" i="2"/>
  <c r="AI94" i="2"/>
  <c r="AH94" i="2"/>
  <c r="AE100" i="2" l="1"/>
  <c r="AD100" i="2"/>
  <c r="AB102" i="2"/>
  <c r="AC101" i="2"/>
  <c r="AM101" i="2"/>
  <c r="AN101" i="2"/>
  <c r="K106" i="1" s="1"/>
  <c r="ER111" i="2"/>
  <c r="ES110" i="2"/>
  <c r="N114" i="3" s="1"/>
  <c r="AJ95" i="2"/>
  <c r="AL95" i="2"/>
  <c r="J100" i="1" s="1"/>
  <c r="AG96" i="2"/>
  <c r="AK95" i="2"/>
  <c r="AI95" i="2"/>
  <c r="AH95" i="2"/>
  <c r="DE98" i="2"/>
  <c r="DG97" i="2"/>
  <c r="DF97" i="2"/>
  <c r="AZ98" i="2"/>
  <c r="AR99" i="2"/>
  <c r="AS99" i="2"/>
  <c r="BA98" i="2"/>
  <c r="AJ96" i="2" l="1"/>
  <c r="AK96" i="2"/>
  <c r="AG97" i="2"/>
  <c r="AL96" i="2"/>
  <c r="J101" i="1" s="1"/>
  <c r="AI96" i="2"/>
  <c r="AH96" i="2"/>
  <c r="AE101" i="2"/>
  <c r="AD101" i="2"/>
  <c r="DE99" i="2"/>
  <c r="DG98" i="2"/>
  <c r="DF98" i="2"/>
  <c r="AC102" i="2"/>
  <c r="AB103" i="2"/>
  <c r="AN102" i="2"/>
  <c r="K107" i="1" s="1"/>
  <c r="AM102" i="2"/>
  <c r="BA99" i="2"/>
  <c r="ES111" i="2"/>
  <c r="N115" i="3" s="1"/>
  <c r="ER112" i="2"/>
  <c r="AZ99" i="2"/>
  <c r="AR100" i="2"/>
  <c r="AS100" i="2"/>
  <c r="AR101" i="2" l="1"/>
  <c r="AS101" i="2"/>
  <c r="ER113" i="2"/>
  <c r="ES112" i="2"/>
  <c r="N116" i="3" s="1"/>
  <c r="AB104" i="2"/>
  <c r="AC103" i="2"/>
  <c r="AM103" i="2"/>
  <c r="AN103" i="2"/>
  <c r="K108" i="1" s="1"/>
  <c r="AE102" i="2"/>
  <c r="AD102" i="2"/>
  <c r="BA100" i="2"/>
  <c r="AG98" i="2"/>
  <c r="AK97" i="2"/>
  <c r="AL97" i="2"/>
  <c r="J102" i="1" s="1"/>
  <c r="AJ97" i="2"/>
  <c r="AH97" i="2"/>
  <c r="AI97" i="2"/>
  <c r="AZ100" i="2"/>
  <c r="DE100" i="2"/>
  <c r="DG99" i="2"/>
  <c r="DF99" i="2"/>
  <c r="ER114" i="2" l="1"/>
  <c r="ES113" i="2"/>
  <c r="N117" i="3" s="1"/>
  <c r="AJ98" i="2"/>
  <c r="AG99" i="2"/>
  <c r="AK98" i="2"/>
  <c r="AL98" i="2"/>
  <c r="J103" i="1" s="1"/>
  <c r="AH98" i="2"/>
  <c r="AI98" i="2"/>
  <c r="AR102" i="2"/>
  <c r="AS102" i="2"/>
  <c r="DG100" i="2"/>
  <c r="DE101" i="2"/>
  <c r="DF100" i="2"/>
  <c r="AE103" i="2"/>
  <c r="AD103" i="2"/>
  <c r="BA101" i="2"/>
  <c r="AC104" i="2"/>
  <c r="AB105" i="2"/>
  <c r="AM104" i="2"/>
  <c r="AN104" i="2"/>
  <c r="K109" i="1" s="1"/>
  <c r="AZ101" i="2"/>
  <c r="AL99" i="2" l="1"/>
  <c r="J104" i="1" s="1"/>
  <c r="AG100" i="2"/>
  <c r="AJ99" i="2"/>
  <c r="AK99" i="2"/>
  <c r="AH99" i="2"/>
  <c r="AI99" i="2"/>
  <c r="AB106" i="2"/>
  <c r="AC105" i="2"/>
  <c r="AM105" i="2"/>
  <c r="AN105" i="2"/>
  <c r="K110" i="1" s="1"/>
  <c r="BA102" i="2"/>
  <c r="AZ102" i="2"/>
  <c r="AR103" i="2"/>
  <c r="AS103" i="2"/>
  <c r="DE102" i="2"/>
  <c r="DF101" i="2"/>
  <c r="DG101" i="2"/>
  <c r="AE104" i="2"/>
  <c r="AD104" i="2"/>
  <c r="ES114" i="2"/>
  <c r="N118" i="3" s="1"/>
  <c r="ER115" i="2"/>
  <c r="AC106" i="2" l="1"/>
  <c r="AB107" i="2"/>
  <c r="AN106" i="2"/>
  <c r="K111" i="1" s="1"/>
  <c r="AM106" i="2"/>
  <c r="AE105" i="2"/>
  <c r="AD105" i="2"/>
  <c r="ER116" i="2"/>
  <c r="ES115" i="2"/>
  <c r="N119" i="3" s="1"/>
  <c r="AZ103" i="2"/>
  <c r="DG102" i="2"/>
  <c r="DE103" i="2"/>
  <c r="DF102" i="2"/>
  <c r="AS104" i="2"/>
  <c r="AR104" i="2"/>
  <c r="AJ100" i="2"/>
  <c r="AK100" i="2"/>
  <c r="AG101" i="2"/>
  <c r="AL100" i="2"/>
  <c r="J105" i="1" s="1"/>
  <c r="AI100" i="2"/>
  <c r="AH100" i="2"/>
  <c r="BA103" i="2"/>
  <c r="AS105" i="2" l="1"/>
  <c r="AR105" i="2"/>
  <c r="AZ104" i="2"/>
  <c r="BA104" i="2"/>
  <c r="AB108" i="2"/>
  <c r="AC107" i="2"/>
  <c r="AM107" i="2"/>
  <c r="AN107" i="2"/>
  <c r="K112" i="1" s="1"/>
  <c r="AG102" i="2"/>
  <c r="AK101" i="2"/>
  <c r="AL101" i="2"/>
  <c r="J106" i="1" s="1"/>
  <c r="AJ101" i="2"/>
  <c r="AI101" i="2"/>
  <c r="AH101" i="2"/>
  <c r="DE104" i="2"/>
  <c r="DG103" i="2"/>
  <c r="DF103" i="2"/>
  <c r="ES116" i="2"/>
  <c r="N120" i="3" s="1"/>
  <c r="ER117" i="2"/>
  <c r="AE106" i="2"/>
  <c r="AD106" i="2"/>
  <c r="AE107" i="2" l="1"/>
  <c r="AD107" i="2"/>
  <c r="ER118" i="2"/>
  <c r="ES117" i="2"/>
  <c r="N121" i="3" s="1"/>
  <c r="AC108" i="2"/>
  <c r="AB109" i="2"/>
  <c r="AN108" i="2"/>
  <c r="K113" i="1" s="1"/>
  <c r="AM108" i="2"/>
  <c r="AS106" i="2"/>
  <c r="AR106" i="2"/>
  <c r="AZ105" i="2"/>
  <c r="DG104" i="2"/>
  <c r="DE105" i="2"/>
  <c r="DF104" i="2"/>
  <c r="AK102" i="2"/>
  <c r="AL102" i="2"/>
  <c r="J107" i="1" s="1"/>
  <c r="AG103" i="2"/>
  <c r="AJ102" i="2"/>
  <c r="AH102" i="2"/>
  <c r="AI102" i="2"/>
  <c r="BA105" i="2"/>
  <c r="AB110" i="2" l="1"/>
  <c r="AC109" i="2"/>
  <c r="AM109" i="2"/>
  <c r="AN109" i="2"/>
  <c r="K114" i="1" s="1"/>
  <c r="AE108" i="2"/>
  <c r="AD108" i="2"/>
  <c r="AZ106" i="2"/>
  <c r="DE106" i="2"/>
  <c r="DF105" i="2"/>
  <c r="DG105" i="2"/>
  <c r="ER119" i="2"/>
  <c r="ES118" i="2"/>
  <c r="N122" i="3" s="1"/>
  <c r="BA106" i="2"/>
  <c r="AJ103" i="2"/>
  <c r="AL103" i="2"/>
  <c r="J108" i="1" s="1"/>
  <c r="AG104" i="2"/>
  <c r="AK103" i="2"/>
  <c r="AI103" i="2"/>
  <c r="AH103" i="2"/>
  <c r="AR107" i="2"/>
  <c r="AS107" i="2"/>
  <c r="AS108" i="2" l="1"/>
  <c r="AR108" i="2"/>
  <c r="DE107" i="2"/>
  <c r="DG106" i="2"/>
  <c r="DF106" i="2"/>
  <c r="ER120" i="2"/>
  <c r="ES119" i="2"/>
  <c r="N123" i="3" s="1"/>
  <c r="AZ107" i="2"/>
  <c r="BA107" i="2"/>
  <c r="AE109" i="2"/>
  <c r="AD109" i="2"/>
  <c r="AJ104" i="2"/>
  <c r="AK104" i="2"/>
  <c r="AG105" i="2"/>
  <c r="AL104" i="2"/>
  <c r="J109" i="1" s="1"/>
  <c r="AI104" i="2"/>
  <c r="AH104" i="2"/>
  <c r="AC110" i="2"/>
  <c r="AB111" i="2"/>
  <c r="AN110" i="2"/>
  <c r="K115" i="1" s="1"/>
  <c r="AM110" i="2"/>
  <c r="DE108" i="2" l="1"/>
  <c r="DF107" i="2"/>
  <c r="DG107" i="2"/>
  <c r="AG106" i="2"/>
  <c r="AK105" i="2"/>
  <c r="AL105" i="2"/>
  <c r="J110" i="1" s="1"/>
  <c r="AJ105" i="2"/>
  <c r="AH105" i="2"/>
  <c r="AI105" i="2"/>
  <c r="AC111" i="2"/>
  <c r="AB112" i="2"/>
  <c r="AM111" i="2"/>
  <c r="AN111" i="2"/>
  <c r="K116" i="1" s="1"/>
  <c r="AE110" i="2"/>
  <c r="AD110" i="2"/>
  <c r="AZ108" i="2"/>
  <c r="AR109" i="2"/>
  <c r="AS109" i="2"/>
  <c r="ET120" i="2"/>
  <c r="O124" i="3" s="1"/>
  <c r="ES120" i="2"/>
  <c r="N124" i="3" s="1"/>
  <c r="EU120" i="2"/>
  <c r="P124" i="3" s="1"/>
  <c r="BA108" i="2"/>
  <c r="AR110" i="2" l="1"/>
  <c r="AS110" i="2"/>
  <c r="AZ109" i="2"/>
  <c r="AJ106" i="2"/>
  <c r="AG107" i="2"/>
  <c r="AK106" i="2"/>
  <c r="AL106" i="2"/>
  <c r="J111" i="1" s="1"/>
  <c r="AI106" i="2"/>
  <c r="AH106" i="2"/>
  <c r="FJ120" i="2"/>
  <c r="FE120" i="2"/>
  <c r="AB113" i="2"/>
  <c r="AC112" i="2"/>
  <c r="AN112" i="2"/>
  <c r="K117" i="1" s="1"/>
  <c r="AM112" i="2"/>
  <c r="AE111" i="2"/>
  <c r="AD111" i="2"/>
  <c r="BA109" i="2"/>
  <c r="FD120" i="2"/>
  <c r="FI120" i="2"/>
  <c r="DG108" i="2"/>
  <c r="DE109" i="2"/>
  <c r="DF108" i="2"/>
  <c r="AB114" i="2" l="1"/>
  <c r="AC113" i="2"/>
  <c r="AN113" i="2"/>
  <c r="K118" i="1" s="1"/>
  <c r="AM113" i="2"/>
  <c r="DE110" i="2"/>
  <c r="DF109" i="2"/>
  <c r="DG109" i="2"/>
  <c r="AR111" i="2"/>
  <c r="AS111" i="2"/>
  <c r="BA110" i="2"/>
  <c r="FL120" i="2"/>
  <c r="FF120" i="2"/>
  <c r="FG120" i="2" s="1"/>
  <c r="FK120" i="2" s="1"/>
  <c r="FH120" i="2"/>
  <c r="T124" i="3" s="1"/>
  <c r="AE112" i="2"/>
  <c r="AD112" i="2"/>
  <c r="AL107" i="2"/>
  <c r="J112" i="1" s="1"/>
  <c r="AG108" i="2"/>
  <c r="AJ107" i="2"/>
  <c r="AK107" i="2"/>
  <c r="AI107" i="2"/>
  <c r="AH107" i="2"/>
  <c r="AZ110" i="2"/>
  <c r="DG110" i="2" l="1"/>
  <c r="DE111" i="2"/>
  <c r="DF110" i="2"/>
  <c r="AJ108" i="2"/>
  <c r="AK108" i="2"/>
  <c r="AG109" i="2"/>
  <c r="AL108" i="2"/>
  <c r="J113" i="1" s="1"/>
  <c r="AI108" i="2"/>
  <c r="AH108" i="2"/>
  <c r="AS112" i="2"/>
  <c r="AR112" i="2"/>
  <c r="BA111" i="2"/>
  <c r="AZ111" i="2"/>
  <c r="AE113" i="2"/>
  <c r="AD113" i="2"/>
  <c r="AC114" i="2"/>
  <c r="AB115" i="2"/>
  <c r="AN114" i="2"/>
  <c r="K119" i="1" s="1"/>
  <c r="AM114" i="2"/>
  <c r="AG110" i="2" l="1"/>
  <c r="AL109" i="2"/>
  <c r="J114" i="1" s="1"/>
  <c r="AK109" i="2"/>
  <c r="AJ109" i="2"/>
  <c r="AH109" i="2"/>
  <c r="AI109" i="2"/>
  <c r="AC115" i="2"/>
  <c r="AB116" i="2"/>
  <c r="AM115" i="2"/>
  <c r="AN115" i="2"/>
  <c r="K120" i="1" s="1"/>
  <c r="AS113" i="2"/>
  <c r="AR113" i="2"/>
  <c r="AE114" i="2"/>
  <c r="AD114" i="2"/>
  <c r="AZ112" i="2"/>
  <c r="BA112" i="2"/>
  <c r="DE112" i="2"/>
  <c r="DG111" i="2"/>
  <c r="DF111" i="2"/>
  <c r="AE115" i="2" l="1"/>
  <c r="AD115" i="2"/>
  <c r="AB117" i="2"/>
  <c r="AC116" i="2"/>
  <c r="AN116" i="2"/>
  <c r="K121" i="1" s="1"/>
  <c r="AM116" i="2"/>
  <c r="AZ113" i="2"/>
  <c r="BA113" i="2"/>
  <c r="DG112" i="2"/>
  <c r="DE113" i="2"/>
  <c r="DF112" i="2"/>
  <c r="AS114" i="2"/>
  <c r="AR114" i="2"/>
  <c r="AK110" i="2"/>
  <c r="AG111" i="2"/>
  <c r="AJ110" i="2"/>
  <c r="AL110" i="2"/>
  <c r="J115" i="1" s="1"/>
  <c r="AI110" i="2"/>
  <c r="AH110" i="2"/>
  <c r="AE116" i="2" l="1"/>
  <c r="AD116" i="2"/>
  <c r="AZ114" i="2"/>
  <c r="AB118" i="2"/>
  <c r="AC117" i="2"/>
  <c r="AM117" i="2"/>
  <c r="AN117" i="2"/>
  <c r="K122" i="1" s="1"/>
  <c r="AL111" i="2"/>
  <c r="J116" i="1" s="1"/>
  <c r="AG112" i="2"/>
  <c r="AJ111" i="2"/>
  <c r="AK111" i="2"/>
  <c r="AI111" i="2"/>
  <c r="AH111" i="2"/>
  <c r="BA114" i="2"/>
  <c r="DE114" i="2"/>
  <c r="DG113" i="2"/>
  <c r="DF113" i="2"/>
  <c r="AR115" i="2"/>
  <c r="AS115" i="2"/>
  <c r="AE117" i="2" l="1"/>
  <c r="AD117" i="2"/>
  <c r="AC118" i="2"/>
  <c r="AB119" i="2"/>
  <c r="AN118" i="2"/>
  <c r="K123" i="1" s="1"/>
  <c r="AM118" i="2"/>
  <c r="AJ112" i="2"/>
  <c r="AK112" i="2"/>
  <c r="AG113" i="2"/>
  <c r="AL112" i="2"/>
  <c r="J117" i="1" s="1"/>
  <c r="AI112" i="2"/>
  <c r="AH112" i="2"/>
  <c r="DE115" i="2"/>
  <c r="DG114" i="2"/>
  <c r="DF114" i="2"/>
  <c r="AZ115" i="2"/>
  <c r="BA115" i="2"/>
  <c r="AR116" i="2"/>
  <c r="AS116" i="2"/>
  <c r="DE116" i="2" l="1"/>
  <c r="DG115" i="2"/>
  <c r="DF115" i="2"/>
  <c r="AC119" i="2"/>
  <c r="AB120" i="2"/>
  <c r="AM119" i="2"/>
  <c r="AN119" i="2"/>
  <c r="K124" i="1" s="1"/>
  <c r="AZ116" i="2"/>
  <c r="AK113" i="2"/>
  <c r="AG114" i="2"/>
  <c r="AJ113" i="2"/>
  <c r="AL113" i="2"/>
  <c r="J118" i="1" s="1"/>
  <c r="AI113" i="2"/>
  <c r="AH113" i="2"/>
  <c r="AE118" i="2"/>
  <c r="AD118" i="2"/>
  <c r="BA116" i="2"/>
  <c r="AR117" i="2"/>
  <c r="AS117" i="2"/>
  <c r="AZ117" i="2" l="1"/>
  <c r="AC120" i="2"/>
  <c r="AB121" i="2"/>
  <c r="AM120" i="2"/>
  <c r="AN120" i="2"/>
  <c r="AE119" i="2"/>
  <c r="AD119" i="2"/>
  <c r="AK114" i="2"/>
  <c r="AG115" i="2"/>
  <c r="AJ114" i="2"/>
  <c r="AL114" i="2"/>
  <c r="J119" i="1" s="1"/>
  <c r="AI114" i="2"/>
  <c r="AH114" i="2"/>
  <c r="AR118" i="2"/>
  <c r="AS118" i="2"/>
  <c r="BA117" i="2"/>
  <c r="DG116" i="2"/>
  <c r="DE117" i="2"/>
  <c r="DF116" i="2"/>
  <c r="AZ118" i="2" l="1"/>
  <c r="DE118" i="2"/>
  <c r="DG117" i="2"/>
  <c r="DF117" i="2"/>
  <c r="AD120" i="2"/>
  <c r="AE120" i="2"/>
  <c r="AC121" i="2"/>
  <c r="AB122" i="2"/>
  <c r="AM121" i="2"/>
  <c r="AN121" i="2"/>
  <c r="AR119" i="2"/>
  <c r="AS119" i="2"/>
  <c r="AL115" i="2"/>
  <c r="J120" i="1" s="1"/>
  <c r="AG116" i="2"/>
  <c r="AJ115" i="2"/>
  <c r="AK115" i="2"/>
  <c r="AH115" i="2"/>
  <c r="AI115" i="2"/>
  <c r="BA118" i="2"/>
  <c r="DE119" i="2" l="1"/>
  <c r="DG118" i="2"/>
  <c r="DF118" i="2"/>
  <c r="AZ119" i="2"/>
  <c r="AZ120" i="2" s="1"/>
  <c r="AR120" i="2"/>
  <c r="AB123" i="2"/>
  <c r="AC122" i="2"/>
  <c r="AM122" i="2"/>
  <c r="AN122" i="2"/>
  <c r="BA119" i="2"/>
  <c r="BA120" i="2" s="1"/>
  <c r="AS120" i="2"/>
  <c r="AK116" i="2"/>
  <c r="AJ116" i="2"/>
  <c r="AG117" i="2"/>
  <c r="AL116" i="2"/>
  <c r="J121" i="1" s="1"/>
  <c r="AH116" i="2"/>
  <c r="AI116" i="2"/>
  <c r="AD121" i="2"/>
  <c r="AE121" i="2"/>
  <c r="AD122" i="2" l="1"/>
  <c r="AE122" i="2"/>
  <c r="AG118" i="2"/>
  <c r="AL117" i="2"/>
  <c r="J122" i="1" s="1"/>
  <c r="AJ117" i="2"/>
  <c r="AK117" i="2"/>
  <c r="AH117" i="2"/>
  <c r="AI117" i="2"/>
  <c r="AB124" i="2"/>
  <c r="AC123" i="2"/>
  <c r="AN123" i="2"/>
  <c r="AM123" i="2"/>
  <c r="AV22" i="2"/>
  <c r="AX22" i="2" s="1"/>
  <c r="BH22" i="2" s="1"/>
  <c r="AV21" i="2"/>
  <c r="AX21" i="2" s="1"/>
  <c r="BH21" i="2" s="1"/>
  <c r="AV20" i="2"/>
  <c r="AV23" i="2"/>
  <c r="AX23" i="2" s="1"/>
  <c r="BH23" i="2" s="1"/>
  <c r="AV53" i="2"/>
  <c r="AX53" i="2" s="1"/>
  <c r="BH53" i="2" s="1"/>
  <c r="AV61" i="2"/>
  <c r="AX61" i="2" s="1"/>
  <c r="BH61" i="2" s="1"/>
  <c r="AV69" i="2"/>
  <c r="AX69" i="2" s="1"/>
  <c r="BH69" i="2" s="1"/>
  <c r="AV77" i="2"/>
  <c r="AX77" i="2" s="1"/>
  <c r="BH77" i="2" s="1"/>
  <c r="AV85" i="2"/>
  <c r="AX85" i="2" s="1"/>
  <c r="BH85" i="2" s="1"/>
  <c r="AV93" i="2"/>
  <c r="AX93" i="2" s="1"/>
  <c r="BH93" i="2" s="1"/>
  <c r="AV101" i="2"/>
  <c r="AX101" i="2" s="1"/>
  <c r="BH101" i="2" s="1"/>
  <c r="AV54" i="2"/>
  <c r="AX54" i="2" s="1"/>
  <c r="BH54" i="2" s="1"/>
  <c r="AV62" i="2"/>
  <c r="AX62" i="2" s="1"/>
  <c r="BH62" i="2" s="1"/>
  <c r="AV70" i="2"/>
  <c r="AX70" i="2" s="1"/>
  <c r="BH70" i="2" s="1"/>
  <c r="AV78" i="2"/>
  <c r="AX78" i="2" s="1"/>
  <c r="BH78" i="2" s="1"/>
  <c r="AV86" i="2"/>
  <c r="AX86" i="2" s="1"/>
  <c r="BH86" i="2" s="1"/>
  <c r="AV94" i="2"/>
  <c r="AX94" i="2" s="1"/>
  <c r="BH94" i="2" s="1"/>
  <c r="AV102" i="2"/>
  <c r="AX102" i="2" s="1"/>
  <c r="BH102" i="2" s="1"/>
  <c r="AV116" i="2"/>
  <c r="AX116" i="2" s="1"/>
  <c r="BH116" i="2" s="1"/>
  <c r="AV55" i="2"/>
  <c r="AX55" i="2" s="1"/>
  <c r="BH55" i="2" s="1"/>
  <c r="AV63" i="2"/>
  <c r="AX63" i="2" s="1"/>
  <c r="BH63" i="2" s="1"/>
  <c r="AV71" i="2"/>
  <c r="AX71" i="2" s="1"/>
  <c r="BH71" i="2" s="1"/>
  <c r="AV56" i="2"/>
  <c r="AX56" i="2" s="1"/>
  <c r="BH56" i="2" s="1"/>
  <c r="AV64" i="2"/>
  <c r="AX64" i="2" s="1"/>
  <c r="BH64" i="2" s="1"/>
  <c r="AV72" i="2"/>
  <c r="AX72" i="2" s="1"/>
  <c r="BH72" i="2" s="1"/>
  <c r="AV117" i="2"/>
  <c r="AX117" i="2" s="1"/>
  <c r="BH117" i="2" s="1"/>
  <c r="AV57" i="2"/>
  <c r="AX57" i="2" s="1"/>
  <c r="BH57" i="2" s="1"/>
  <c r="AV65" i="2"/>
  <c r="AX65" i="2" s="1"/>
  <c r="BH65" i="2" s="1"/>
  <c r="AV118" i="2"/>
  <c r="AX118" i="2" s="1"/>
  <c r="BH118" i="2" s="1"/>
  <c r="AV58" i="2"/>
  <c r="AX58" i="2" s="1"/>
  <c r="BH58" i="2" s="1"/>
  <c r="AV66" i="2"/>
  <c r="AX66" i="2" s="1"/>
  <c r="BH66" i="2" s="1"/>
  <c r="AV119" i="2"/>
  <c r="AX119" i="2" s="1"/>
  <c r="BH119" i="2" s="1"/>
  <c r="AV59" i="2"/>
  <c r="AX59" i="2" s="1"/>
  <c r="BH59" i="2" s="1"/>
  <c r="AV52" i="2"/>
  <c r="AX52" i="2" s="1"/>
  <c r="BH52" i="2" s="1"/>
  <c r="AV60" i="2"/>
  <c r="AX60" i="2" s="1"/>
  <c r="BH60" i="2" s="1"/>
  <c r="AV68" i="2"/>
  <c r="AX68" i="2" s="1"/>
  <c r="BH68" i="2" s="1"/>
  <c r="AV83" i="2"/>
  <c r="AX83" i="2" s="1"/>
  <c r="BH83" i="2" s="1"/>
  <c r="AV95" i="2"/>
  <c r="AX95" i="2" s="1"/>
  <c r="BH95" i="2" s="1"/>
  <c r="AV110" i="2"/>
  <c r="AX110" i="2" s="1"/>
  <c r="BH110" i="2" s="1"/>
  <c r="AV30" i="2"/>
  <c r="AX30" i="2" s="1"/>
  <c r="BH30" i="2" s="1"/>
  <c r="AV38" i="2"/>
  <c r="AX38" i="2" s="1"/>
  <c r="BH38" i="2" s="1"/>
  <c r="AV46" i="2"/>
  <c r="AX46" i="2" s="1"/>
  <c r="BH46" i="2" s="1"/>
  <c r="AV80" i="2"/>
  <c r="AX80" i="2" s="1"/>
  <c r="BH80" i="2" s="1"/>
  <c r="AV90" i="2"/>
  <c r="AX90" i="2" s="1"/>
  <c r="BH90" i="2" s="1"/>
  <c r="AV100" i="2"/>
  <c r="AX100" i="2" s="1"/>
  <c r="BH100" i="2" s="1"/>
  <c r="AV103" i="2"/>
  <c r="AX103" i="2" s="1"/>
  <c r="BH103" i="2" s="1"/>
  <c r="AV111" i="2"/>
  <c r="AX111" i="2" s="1"/>
  <c r="BH111" i="2" s="1"/>
  <c r="AV31" i="2"/>
  <c r="AX31" i="2" s="1"/>
  <c r="BH31" i="2" s="1"/>
  <c r="AV39" i="2"/>
  <c r="AX39" i="2" s="1"/>
  <c r="BH39" i="2" s="1"/>
  <c r="AV47" i="2"/>
  <c r="AX47" i="2" s="1"/>
  <c r="BH47" i="2" s="1"/>
  <c r="AV75" i="2"/>
  <c r="AX75" i="2" s="1"/>
  <c r="BH75" i="2" s="1"/>
  <c r="AV87" i="2"/>
  <c r="AX87" i="2" s="1"/>
  <c r="BH87" i="2" s="1"/>
  <c r="AV97" i="2"/>
  <c r="AX97" i="2" s="1"/>
  <c r="BH97" i="2" s="1"/>
  <c r="AV104" i="2"/>
  <c r="AX104" i="2" s="1"/>
  <c r="BH104" i="2" s="1"/>
  <c r="AV112" i="2"/>
  <c r="AX112" i="2" s="1"/>
  <c r="BH112" i="2" s="1"/>
  <c r="AV24" i="2"/>
  <c r="AX24" i="2" s="1"/>
  <c r="BH24" i="2" s="1"/>
  <c r="AV32" i="2"/>
  <c r="AX32" i="2" s="1"/>
  <c r="BH32" i="2" s="1"/>
  <c r="AV40" i="2"/>
  <c r="AX40" i="2" s="1"/>
  <c r="BH40" i="2" s="1"/>
  <c r="AV48" i="2"/>
  <c r="AX48" i="2" s="1"/>
  <c r="BH48" i="2" s="1"/>
  <c r="AV67" i="2"/>
  <c r="AX67" i="2" s="1"/>
  <c r="BH67" i="2" s="1"/>
  <c r="AV82" i="2"/>
  <c r="AX82" i="2" s="1"/>
  <c r="BH82" i="2" s="1"/>
  <c r="AV92" i="2"/>
  <c r="AX92" i="2" s="1"/>
  <c r="BH92" i="2" s="1"/>
  <c r="AV105" i="2"/>
  <c r="AX105" i="2" s="1"/>
  <c r="BH105" i="2" s="1"/>
  <c r="AV113" i="2"/>
  <c r="AX113" i="2" s="1"/>
  <c r="BH113" i="2" s="1"/>
  <c r="AV25" i="2"/>
  <c r="AX25" i="2" s="1"/>
  <c r="BH25" i="2" s="1"/>
  <c r="AV33" i="2"/>
  <c r="AX33" i="2" s="1"/>
  <c r="BH33" i="2" s="1"/>
  <c r="AV41" i="2"/>
  <c r="AX41" i="2" s="1"/>
  <c r="BH41" i="2" s="1"/>
  <c r="AV49" i="2"/>
  <c r="AX49" i="2" s="1"/>
  <c r="BH49" i="2" s="1"/>
  <c r="AV79" i="2"/>
  <c r="AX79" i="2" s="1"/>
  <c r="BH79" i="2" s="1"/>
  <c r="AV89" i="2"/>
  <c r="AX89" i="2" s="1"/>
  <c r="BH89" i="2" s="1"/>
  <c r="AV99" i="2"/>
  <c r="AX99" i="2" s="1"/>
  <c r="BH99" i="2" s="1"/>
  <c r="AV106" i="2"/>
  <c r="AX106" i="2" s="1"/>
  <c r="BH106" i="2" s="1"/>
  <c r="AV114" i="2"/>
  <c r="AX114" i="2" s="1"/>
  <c r="BH114" i="2" s="1"/>
  <c r="AV26" i="2"/>
  <c r="AX26" i="2" s="1"/>
  <c r="BH26" i="2" s="1"/>
  <c r="AV34" i="2"/>
  <c r="AX34" i="2" s="1"/>
  <c r="BH34" i="2" s="1"/>
  <c r="AV42" i="2"/>
  <c r="AX42" i="2" s="1"/>
  <c r="BH42" i="2" s="1"/>
  <c r="AV50" i="2"/>
  <c r="AX50" i="2" s="1"/>
  <c r="BH50" i="2" s="1"/>
  <c r="AV73" i="2"/>
  <c r="AX73" i="2" s="1"/>
  <c r="BH73" i="2" s="1"/>
  <c r="AV74" i="2"/>
  <c r="AX74" i="2" s="1"/>
  <c r="BH74" i="2" s="1"/>
  <c r="AV84" i="2"/>
  <c r="AX84" i="2" s="1"/>
  <c r="BH84" i="2" s="1"/>
  <c r="AV96" i="2"/>
  <c r="AX96" i="2" s="1"/>
  <c r="BH96" i="2" s="1"/>
  <c r="AV107" i="2"/>
  <c r="AX107" i="2" s="1"/>
  <c r="BH107" i="2" s="1"/>
  <c r="AV115" i="2"/>
  <c r="AX115" i="2" s="1"/>
  <c r="BH115" i="2" s="1"/>
  <c r="AV27" i="2"/>
  <c r="AX27" i="2" s="1"/>
  <c r="BH27" i="2" s="1"/>
  <c r="AV35" i="2"/>
  <c r="AX35" i="2" s="1"/>
  <c r="BH35" i="2" s="1"/>
  <c r="AV43" i="2"/>
  <c r="AX43" i="2" s="1"/>
  <c r="BH43" i="2" s="1"/>
  <c r="AV51" i="2"/>
  <c r="AX51" i="2" s="1"/>
  <c r="BH51" i="2" s="1"/>
  <c r="AV81" i="2"/>
  <c r="AX81" i="2" s="1"/>
  <c r="BH81" i="2" s="1"/>
  <c r="AV91" i="2"/>
  <c r="AX91" i="2" s="1"/>
  <c r="BH91" i="2" s="1"/>
  <c r="AV108" i="2"/>
  <c r="AX108" i="2" s="1"/>
  <c r="BH108" i="2" s="1"/>
  <c r="AV28" i="2"/>
  <c r="AX28" i="2" s="1"/>
  <c r="BH28" i="2" s="1"/>
  <c r="AV36" i="2"/>
  <c r="AX36" i="2" s="1"/>
  <c r="BH36" i="2" s="1"/>
  <c r="AV44" i="2"/>
  <c r="AX44" i="2" s="1"/>
  <c r="BH44" i="2" s="1"/>
  <c r="AV76" i="2"/>
  <c r="AX76" i="2" s="1"/>
  <c r="BH76" i="2" s="1"/>
  <c r="AV88" i="2"/>
  <c r="AX88" i="2" s="1"/>
  <c r="BH88" i="2" s="1"/>
  <c r="AV98" i="2"/>
  <c r="AX98" i="2" s="1"/>
  <c r="BH98" i="2" s="1"/>
  <c r="AV109" i="2"/>
  <c r="AX109" i="2" s="1"/>
  <c r="BH109" i="2" s="1"/>
  <c r="AV29" i="2"/>
  <c r="AX29" i="2" s="1"/>
  <c r="BH29" i="2" s="1"/>
  <c r="AV37" i="2"/>
  <c r="AX37" i="2" s="1"/>
  <c r="BH37" i="2" s="1"/>
  <c r="AV45" i="2"/>
  <c r="AX45" i="2" s="1"/>
  <c r="BH45" i="2" s="1"/>
  <c r="BC21" i="2"/>
  <c r="BE21" i="2" s="1"/>
  <c r="BC22" i="2"/>
  <c r="BE22" i="2" s="1"/>
  <c r="BC24" i="2"/>
  <c r="BE24" i="2" s="1"/>
  <c r="BC26" i="2"/>
  <c r="BE26" i="2" s="1"/>
  <c r="BC28" i="2"/>
  <c r="BE28" i="2" s="1"/>
  <c r="BC30" i="2"/>
  <c r="BE30" i="2" s="1"/>
  <c r="BC32" i="2"/>
  <c r="BE32" i="2" s="1"/>
  <c r="BC34" i="2"/>
  <c r="BE34" i="2" s="1"/>
  <c r="BC36" i="2"/>
  <c r="BE36" i="2" s="1"/>
  <c r="BC38" i="2"/>
  <c r="BE38" i="2" s="1"/>
  <c r="BC40" i="2"/>
  <c r="BE40" i="2" s="1"/>
  <c r="BC42" i="2"/>
  <c r="BE42" i="2" s="1"/>
  <c r="BC44" i="2"/>
  <c r="BE44" i="2" s="1"/>
  <c r="BC46" i="2"/>
  <c r="BE46" i="2" s="1"/>
  <c r="BC48" i="2"/>
  <c r="BE48" i="2" s="1"/>
  <c r="BC50" i="2"/>
  <c r="BE50" i="2" s="1"/>
  <c r="BC52" i="2"/>
  <c r="BE52" i="2" s="1"/>
  <c r="BC54" i="2"/>
  <c r="BE54" i="2" s="1"/>
  <c r="BC56" i="2"/>
  <c r="BE56" i="2" s="1"/>
  <c r="BC58" i="2"/>
  <c r="BE58" i="2" s="1"/>
  <c r="BC60" i="2"/>
  <c r="BE60" i="2" s="1"/>
  <c r="BC62" i="2"/>
  <c r="BE62" i="2" s="1"/>
  <c r="BC64" i="2"/>
  <c r="BE64" i="2" s="1"/>
  <c r="BC66" i="2"/>
  <c r="BE66" i="2" s="1"/>
  <c r="BC68" i="2"/>
  <c r="BE68" i="2" s="1"/>
  <c r="BC70" i="2"/>
  <c r="BE70" i="2" s="1"/>
  <c r="BC72" i="2"/>
  <c r="BE72" i="2" s="1"/>
  <c r="BC74" i="2"/>
  <c r="BE74" i="2" s="1"/>
  <c r="BC76" i="2"/>
  <c r="BE76" i="2" s="1"/>
  <c r="BC78" i="2"/>
  <c r="BE78" i="2" s="1"/>
  <c r="BC80" i="2"/>
  <c r="BE80" i="2" s="1"/>
  <c r="BC82" i="2"/>
  <c r="BE82" i="2" s="1"/>
  <c r="BC84" i="2"/>
  <c r="BE84" i="2" s="1"/>
  <c r="BC86" i="2"/>
  <c r="BE86" i="2" s="1"/>
  <c r="BC88" i="2"/>
  <c r="BE88" i="2" s="1"/>
  <c r="BC90" i="2"/>
  <c r="BE90" i="2" s="1"/>
  <c r="BC92" i="2"/>
  <c r="BE92" i="2" s="1"/>
  <c r="BC94" i="2"/>
  <c r="BE94" i="2" s="1"/>
  <c r="BC96" i="2"/>
  <c r="BE96" i="2" s="1"/>
  <c r="BC98" i="2"/>
  <c r="BE98" i="2" s="1"/>
  <c r="BC100" i="2"/>
  <c r="BE100" i="2" s="1"/>
  <c r="BC102" i="2"/>
  <c r="BE102" i="2" s="1"/>
  <c r="BC104" i="2"/>
  <c r="BE104" i="2" s="1"/>
  <c r="BC106" i="2"/>
  <c r="BE106" i="2" s="1"/>
  <c r="BC108" i="2"/>
  <c r="BE108" i="2" s="1"/>
  <c r="BC110" i="2"/>
  <c r="BE110" i="2" s="1"/>
  <c r="BC112" i="2"/>
  <c r="BE112" i="2" s="1"/>
  <c r="BC114" i="2"/>
  <c r="BE114" i="2" s="1"/>
  <c r="BC116" i="2"/>
  <c r="BE116" i="2" s="1"/>
  <c r="BC118" i="2"/>
  <c r="BE118" i="2" s="1"/>
  <c r="BC20" i="2"/>
  <c r="BC23" i="2"/>
  <c r="BE23" i="2" s="1"/>
  <c r="BC25" i="2"/>
  <c r="BE25" i="2" s="1"/>
  <c r="BC27" i="2"/>
  <c r="BE27" i="2" s="1"/>
  <c r="BC29" i="2"/>
  <c r="BE29" i="2" s="1"/>
  <c r="BC31" i="2"/>
  <c r="BE31" i="2" s="1"/>
  <c r="BC33" i="2"/>
  <c r="BE33" i="2" s="1"/>
  <c r="BC35" i="2"/>
  <c r="BE35" i="2" s="1"/>
  <c r="BC37" i="2"/>
  <c r="BE37" i="2" s="1"/>
  <c r="BC39" i="2"/>
  <c r="BE39" i="2" s="1"/>
  <c r="BC41" i="2"/>
  <c r="BE41" i="2" s="1"/>
  <c r="BC43" i="2"/>
  <c r="BE43" i="2" s="1"/>
  <c r="BC45" i="2"/>
  <c r="BE45" i="2" s="1"/>
  <c r="BC47" i="2"/>
  <c r="BE47" i="2" s="1"/>
  <c r="BC49" i="2"/>
  <c r="BE49" i="2" s="1"/>
  <c r="BC51" i="2"/>
  <c r="BE51" i="2" s="1"/>
  <c r="BC53" i="2"/>
  <c r="BE53" i="2" s="1"/>
  <c r="BC55" i="2"/>
  <c r="BE55" i="2" s="1"/>
  <c r="BC57" i="2"/>
  <c r="BE57" i="2" s="1"/>
  <c r="BC59" i="2"/>
  <c r="BE59" i="2" s="1"/>
  <c r="BC61" i="2"/>
  <c r="BE61" i="2" s="1"/>
  <c r="BC63" i="2"/>
  <c r="BE63" i="2" s="1"/>
  <c r="BC65" i="2"/>
  <c r="BE65" i="2" s="1"/>
  <c r="BC67" i="2"/>
  <c r="BE67" i="2" s="1"/>
  <c r="BC69" i="2"/>
  <c r="BE69" i="2" s="1"/>
  <c r="BC71" i="2"/>
  <c r="BE71" i="2" s="1"/>
  <c r="BC73" i="2"/>
  <c r="BE73" i="2" s="1"/>
  <c r="BC75" i="2"/>
  <c r="BE75" i="2" s="1"/>
  <c r="BC77" i="2"/>
  <c r="BE77" i="2" s="1"/>
  <c r="BC79" i="2"/>
  <c r="BE79" i="2" s="1"/>
  <c r="BC81" i="2"/>
  <c r="BE81" i="2" s="1"/>
  <c r="BC83" i="2"/>
  <c r="BE83" i="2" s="1"/>
  <c r="BC85" i="2"/>
  <c r="BE85" i="2" s="1"/>
  <c r="BC87" i="2"/>
  <c r="BE87" i="2" s="1"/>
  <c r="BC89" i="2"/>
  <c r="BE89" i="2" s="1"/>
  <c r="BC91" i="2"/>
  <c r="BE91" i="2" s="1"/>
  <c r="BC93" i="2"/>
  <c r="BE93" i="2" s="1"/>
  <c r="BC95" i="2"/>
  <c r="BE95" i="2" s="1"/>
  <c r="BC97" i="2"/>
  <c r="BE97" i="2" s="1"/>
  <c r="BC99" i="2"/>
  <c r="BE99" i="2" s="1"/>
  <c r="BC101" i="2"/>
  <c r="BE101" i="2" s="1"/>
  <c r="BC103" i="2"/>
  <c r="BE103" i="2" s="1"/>
  <c r="BC105" i="2"/>
  <c r="BE105" i="2" s="1"/>
  <c r="BC107" i="2"/>
  <c r="BE107" i="2" s="1"/>
  <c r="BC109" i="2"/>
  <c r="BE109" i="2" s="1"/>
  <c r="BC111" i="2"/>
  <c r="BE111" i="2" s="1"/>
  <c r="BC113" i="2"/>
  <c r="BE113" i="2" s="1"/>
  <c r="BC115" i="2"/>
  <c r="BE115" i="2" s="1"/>
  <c r="BC117" i="2"/>
  <c r="BE117" i="2" s="1"/>
  <c r="BC119" i="2"/>
  <c r="BE119" i="2" s="1"/>
  <c r="AU22" i="2"/>
  <c r="AW22" i="2" s="1"/>
  <c r="BG22" i="2" s="1"/>
  <c r="AU20" i="2"/>
  <c r="AU23" i="2"/>
  <c r="AW23" i="2" s="1"/>
  <c r="BG23" i="2" s="1"/>
  <c r="AU21" i="2"/>
  <c r="AW21" i="2" s="1"/>
  <c r="BG21" i="2" s="1"/>
  <c r="AU56" i="2"/>
  <c r="AW56" i="2" s="1"/>
  <c r="BG56" i="2" s="1"/>
  <c r="AU64" i="2"/>
  <c r="AW64" i="2" s="1"/>
  <c r="BG64" i="2" s="1"/>
  <c r="AU72" i="2"/>
  <c r="AW72" i="2" s="1"/>
  <c r="BG72" i="2" s="1"/>
  <c r="AU80" i="2"/>
  <c r="AW80" i="2" s="1"/>
  <c r="BG80" i="2" s="1"/>
  <c r="AU88" i="2"/>
  <c r="AW88" i="2" s="1"/>
  <c r="BG88" i="2" s="1"/>
  <c r="AU96" i="2"/>
  <c r="AW96" i="2" s="1"/>
  <c r="BG96" i="2" s="1"/>
  <c r="AU117" i="2"/>
  <c r="AW117" i="2" s="1"/>
  <c r="BG117" i="2" s="1"/>
  <c r="AU57" i="2"/>
  <c r="AW57" i="2" s="1"/>
  <c r="BG57" i="2" s="1"/>
  <c r="AU65" i="2"/>
  <c r="AW65" i="2" s="1"/>
  <c r="BG65" i="2" s="1"/>
  <c r="AU73" i="2"/>
  <c r="AW73" i="2" s="1"/>
  <c r="BG73" i="2" s="1"/>
  <c r="AU81" i="2"/>
  <c r="AW81" i="2" s="1"/>
  <c r="BG81" i="2" s="1"/>
  <c r="AU89" i="2"/>
  <c r="AW89" i="2" s="1"/>
  <c r="BG89" i="2" s="1"/>
  <c r="AU97" i="2"/>
  <c r="AW97" i="2" s="1"/>
  <c r="BG97" i="2" s="1"/>
  <c r="AU118" i="2"/>
  <c r="AW118" i="2" s="1"/>
  <c r="BG118" i="2" s="1"/>
  <c r="AU58" i="2"/>
  <c r="AW58" i="2" s="1"/>
  <c r="BG58" i="2" s="1"/>
  <c r="AU66" i="2"/>
  <c r="AW66" i="2" s="1"/>
  <c r="BG66" i="2" s="1"/>
  <c r="AU74" i="2"/>
  <c r="AW74" i="2" s="1"/>
  <c r="BG74" i="2" s="1"/>
  <c r="AU119" i="2"/>
  <c r="AW119" i="2" s="1"/>
  <c r="BG119" i="2" s="1"/>
  <c r="AU59" i="2"/>
  <c r="AW59" i="2" s="1"/>
  <c r="BG59" i="2" s="1"/>
  <c r="AU67" i="2"/>
  <c r="AW67" i="2" s="1"/>
  <c r="BG67" i="2" s="1"/>
  <c r="AU52" i="2"/>
  <c r="AW52" i="2" s="1"/>
  <c r="BG52" i="2" s="1"/>
  <c r="AU60" i="2"/>
  <c r="AW60" i="2" s="1"/>
  <c r="BG60" i="2" s="1"/>
  <c r="AU68" i="2"/>
  <c r="AW68" i="2" s="1"/>
  <c r="BG68" i="2" s="1"/>
  <c r="AU53" i="2"/>
  <c r="AW53" i="2" s="1"/>
  <c r="BG53" i="2" s="1"/>
  <c r="AU61" i="2"/>
  <c r="AW61" i="2" s="1"/>
  <c r="BG61" i="2" s="1"/>
  <c r="AU69" i="2"/>
  <c r="AW69" i="2" s="1"/>
  <c r="BG69" i="2" s="1"/>
  <c r="AU54" i="2"/>
  <c r="AW54" i="2" s="1"/>
  <c r="BG54" i="2" s="1"/>
  <c r="AU62" i="2"/>
  <c r="AW62" i="2" s="1"/>
  <c r="BG62" i="2" s="1"/>
  <c r="AU116" i="2"/>
  <c r="AW116" i="2" s="1"/>
  <c r="BG116" i="2" s="1"/>
  <c r="AU55" i="2"/>
  <c r="AW55" i="2" s="1"/>
  <c r="BG55" i="2" s="1"/>
  <c r="AU63" i="2"/>
  <c r="AW63" i="2" s="1"/>
  <c r="BG63" i="2" s="1"/>
  <c r="AU82" i="2"/>
  <c r="AW82" i="2" s="1"/>
  <c r="BG82" i="2" s="1"/>
  <c r="AU92" i="2"/>
  <c r="AW92" i="2" s="1"/>
  <c r="BG92" i="2" s="1"/>
  <c r="AU102" i="2"/>
  <c r="AW102" i="2" s="1"/>
  <c r="BG102" i="2" s="1"/>
  <c r="AU105" i="2"/>
  <c r="AW105" i="2" s="1"/>
  <c r="BG105" i="2" s="1"/>
  <c r="AU113" i="2"/>
  <c r="AW113" i="2" s="1"/>
  <c r="BG113" i="2" s="1"/>
  <c r="AU25" i="2"/>
  <c r="AW25" i="2" s="1"/>
  <c r="BG25" i="2" s="1"/>
  <c r="AU33" i="2"/>
  <c r="AW33" i="2" s="1"/>
  <c r="BG33" i="2" s="1"/>
  <c r="AU41" i="2"/>
  <c r="AW41" i="2" s="1"/>
  <c r="BG41" i="2" s="1"/>
  <c r="AU49" i="2"/>
  <c r="AW49" i="2" s="1"/>
  <c r="BG49" i="2" s="1"/>
  <c r="AU77" i="2"/>
  <c r="AW77" i="2" s="1"/>
  <c r="BG77" i="2" s="1"/>
  <c r="AU87" i="2"/>
  <c r="AW87" i="2" s="1"/>
  <c r="BG87" i="2" s="1"/>
  <c r="AU99" i="2"/>
  <c r="AW99" i="2" s="1"/>
  <c r="BG99" i="2" s="1"/>
  <c r="AU106" i="2"/>
  <c r="AW106" i="2" s="1"/>
  <c r="BG106" i="2" s="1"/>
  <c r="AU114" i="2"/>
  <c r="AW114" i="2" s="1"/>
  <c r="BG114" i="2" s="1"/>
  <c r="AU26" i="2"/>
  <c r="AW26" i="2" s="1"/>
  <c r="BG26" i="2" s="1"/>
  <c r="AU34" i="2"/>
  <c r="AW34" i="2" s="1"/>
  <c r="BG34" i="2" s="1"/>
  <c r="AU42" i="2"/>
  <c r="AW42" i="2" s="1"/>
  <c r="BG42" i="2" s="1"/>
  <c r="AU50" i="2"/>
  <c r="AW50" i="2" s="1"/>
  <c r="BG50" i="2" s="1"/>
  <c r="AU84" i="2"/>
  <c r="AW84" i="2" s="1"/>
  <c r="BG84" i="2" s="1"/>
  <c r="AU94" i="2"/>
  <c r="AW94" i="2" s="1"/>
  <c r="BG94" i="2" s="1"/>
  <c r="AU107" i="2"/>
  <c r="AW107" i="2" s="1"/>
  <c r="BG107" i="2" s="1"/>
  <c r="AU115" i="2"/>
  <c r="AW115" i="2" s="1"/>
  <c r="BG115" i="2" s="1"/>
  <c r="AU27" i="2"/>
  <c r="AW27" i="2" s="1"/>
  <c r="BG27" i="2" s="1"/>
  <c r="AU35" i="2"/>
  <c r="AW35" i="2" s="1"/>
  <c r="BG35" i="2" s="1"/>
  <c r="AU43" i="2"/>
  <c r="AW43" i="2" s="1"/>
  <c r="BG43" i="2" s="1"/>
  <c r="AU51" i="2"/>
  <c r="AW51" i="2" s="1"/>
  <c r="BG51" i="2" s="1"/>
  <c r="AU79" i="2"/>
  <c r="AW79" i="2" s="1"/>
  <c r="BG79" i="2" s="1"/>
  <c r="AU91" i="2"/>
  <c r="AW91" i="2" s="1"/>
  <c r="BG91" i="2" s="1"/>
  <c r="AU101" i="2"/>
  <c r="AW101" i="2" s="1"/>
  <c r="BG101" i="2" s="1"/>
  <c r="AU108" i="2"/>
  <c r="AW108" i="2" s="1"/>
  <c r="BG108" i="2" s="1"/>
  <c r="AU28" i="2"/>
  <c r="AW28" i="2" s="1"/>
  <c r="BG28" i="2" s="1"/>
  <c r="AU36" i="2"/>
  <c r="AW36" i="2" s="1"/>
  <c r="BG36" i="2" s="1"/>
  <c r="AU44" i="2"/>
  <c r="AW44" i="2" s="1"/>
  <c r="BG44" i="2" s="1"/>
  <c r="AU71" i="2"/>
  <c r="AW71" i="2" s="1"/>
  <c r="BG71" i="2" s="1"/>
  <c r="AU76" i="2"/>
  <c r="AW76" i="2" s="1"/>
  <c r="BG76" i="2" s="1"/>
  <c r="AU86" i="2"/>
  <c r="AW86" i="2" s="1"/>
  <c r="BG86" i="2" s="1"/>
  <c r="AU98" i="2"/>
  <c r="AW98" i="2" s="1"/>
  <c r="BG98" i="2" s="1"/>
  <c r="AU109" i="2"/>
  <c r="AW109" i="2" s="1"/>
  <c r="BG109" i="2" s="1"/>
  <c r="AU29" i="2"/>
  <c r="AW29" i="2" s="1"/>
  <c r="BG29" i="2" s="1"/>
  <c r="AU37" i="2"/>
  <c r="AW37" i="2" s="1"/>
  <c r="BG37" i="2" s="1"/>
  <c r="AU45" i="2"/>
  <c r="AW45" i="2" s="1"/>
  <c r="BG45" i="2" s="1"/>
  <c r="AU83" i="2"/>
  <c r="AW83" i="2" s="1"/>
  <c r="BG83" i="2" s="1"/>
  <c r="AU93" i="2"/>
  <c r="AW93" i="2" s="1"/>
  <c r="BG93" i="2" s="1"/>
  <c r="AU110" i="2"/>
  <c r="AW110" i="2" s="1"/>
  <c r="BG110" i="2" s="1"/>
  <c r="AU30" i="2"/>
  <c r="AW30" i="2" s="1"/>
  <c r="BG30" i="2" s="1"/>
  <c r="AU38" i="2"/>
  <c r="AW38" i="2" s="1"/>
  <c r="BG38" i="2" s="1"/>
  <c r="AU46" i="2"/>
  <c r="AW46" i="2" s="1"/>
  <c r="BG46" i="2" s="1"/>
  <c r="AU78" i="2"/>
  <c r="AW78" i="2" s="1"/>
  <c r="BG78" i="2" s="1"/>
  <c r="AU90" i="2"/>
  <c r="AW90" i="2" s="1"/>
  <c r="BG90" i="2" s="1"/>
  <c r="AU100" i="2"/>
  <c r="AW100" i="2" s="1"/>
  <c r="BG100" i="2" s="1"/>
  <c r="AU103" i="2"/>
  <c r="AW103" i="2" s="1"/>
  <c r="BG103" i="2" s="1"/>
  <c r="AU111" i="2"/>
  <c r="AW111" i="2" s="1"/>
  <c r="BG111" i="2" s="1"/>
  <c r="AU31" i="2"/>
  <c r="AW31" i="2" s="1"/>
  <c r="BG31" i="2" s="1"/>
  <c r="AU39" i="2"/>
  <c r="AW39" i="2" s="1"/>
  <c r="BG39" i="2" s="1"/>
  <c r="AU47" i="2"/>
  <c r="AW47" i="2" s="1"/>
  <c r="BG47" i="2" s="1"/>
  <c r="AU70" i="2"/>
  <c r="AW70" i="2" s="1"/>
  <c r="BG70" i="2" s="1"/>
  <c r="AU75" i="2"/>
  <c r="AW75" i="2" s="1"/>
  <c r="BG75" i="2" s="1"/>
  <c r="AU85" i="2"/>
  <c r="AW85" i="2" s="1"/>
  <c r="BG85" i="2" s="1"/>
  <c r="AU95" i="2"/>
  <c r="AW95" i="2" s="1"/>
  <c r="BG95" i="2" s="1"/>
  <c r="AU104" i="2"/>
  <c r="AW104" i="2" s="1"/>
  <c r="BG104" i="2" s="1"/>
  <c r="AU112" i="2"/>
  <c r="AW112" i="2" s="1"/>
  <c r="BG112" i="2" s="1"/>
  <c r="AU24" i="2"/>
  <c r="AW24" i="2" s="1"/>
  <c r="BG24" i="2" s="1"/>
  <c r="AU32" i="2"/>
  <c r="AW32" i="2" s="1"/>
  <c r="BG32" i="2" s="1"/>
  <c r="AU40" i="2"/>
  <c r="AW40" i="2" s="1"/>
  <c r="BG40" i="2" s="1"/>
  <c r="AU48" i="2"/>
  <c r="AW48" i="2" s="1"/>
  <c r="BG48" i="2" s="1"/>
  <c r="BB21" i="2"/>
  <c r="BD21" i="2" s="1"/>
  <c r="BB20" i="2"/>
  <c r="BB23" i="2"/>
  <c r="BD23" i="2" s="1"/>
  <c r="BB25" i="2"/>
  <c r="BD25" i="2" s="1"/>
  <c r="BB27" i="2"/>
  <c r="BD27" i="2" s="1"/>
  <c r="BB29" i="2"/>
  <c r="BD29" i="2" s="1"/>
  <c r="BB31" i="2"/>
  <c r="BD31" i="2" s="1"/>
  <c r="BB33" i="2"/>
  <c r="BD33" i="2" s="1"/>
  <c r="BB35" i="2"/>
  <c r="BD35" i="2" s="1"/>
  <c r="BB37" i="2"/>
  <c r="BD37" i="2" s="1"/>
  <c r="BB39" i="2"/>
  <c r="BD39" i="2" s="1"/>
  <c r="BB41" i="2"/>
  <c r="BD41" i="2" s="1"/>
  <c r="BB43" i="2"/>
  <c r="BD43" i="2" s="1"/>
  <c r="BB45" i="2"/>
  <c r="BD45" i="2" s="1"/>
  <c r="BB47" i="2"/>
  <c r="BD47" i="2" s="1"/>
  <c r="BB49" i="2"/>
  <c r="BD49" i="2" s="1"/>
  <c r="BB51" i="2"/>
  <c r="BD51" i="2" s="1"/>
  <c r="BB53" i="2"/>
  <c r="BD53" i="2" s="1"/>
  <c r="BB55" i="2"/>
  <c r="BD55" i="2" s="1"/>
  <c r="BB57" i="2"/>
  <c r="BD57" i="2" s="1"/>
  <c r="BB59" i="2"/>
  <c r="BD59" i="2" s="1"/>
  <c r="BB61" i="2"/>
  <c r="BD61" i="2" s="1"/>
  <c r="BB63" i="2"/>
  <c r="BD63" i="2" s="1"/>
  <c r="BB65" i="2"/>
  <c r="BD65" i="2" s="1"/>
  <c r="BB67" i="2"/>
  <c r="BD67" i="2" s="1"/>
  <c r="BB69" i="2"/>
  <c r="BD69" i="2" s="1"/>
  <c r="BB71" i="2"/>
  <c r="BD71" i="2" s="1"/>
  <c r="BB73" i="2"/>
  <c r="BD73" i="2" s="1"/>
  <c r="BB75" i="2"/>
  <c r="BD75" i="2" s="1"/>
  <c r="BB77" i="2"/>
  <c r="BD77" i="2" s="1"/>
  <c r="BB79" i="2"/>
  <c r="BD79" i="2" s="1"/>
  <c r="BB81" i="2"/>
  <c r="BD81" i="2" s="1"/>
  <c r="BB83" i="2"/>
  <c r="BD83" i="2" s="1"/>
  <c r="BB85" i="2"/>
  <c r="BD85" i="2" s="1"/>
  <c r="BB87" i="2"/>
  <c r="BD87" i="2" s="1"/>
  <c r="BB89" i="2"/>
  <c r="BD89" i="2" s="1"/>
  <c r="BB91" i="2"/>
  <c r="BD91" i="2" s="1"/>
  <c r="BB93" i="2"/>
  <c r="BD93" i="2" s="1"/>
  <c r="BB95" i="2"/>
  <c r="BD95" i="2" s="1"/>
  <c r="BB97" i="2"/>
  <c r="BD97" i="2" s="1"/>
  <c r="BB99" i="2"/>
  <c r="BD99" i="2" s="1"/>
  <c r="BB101" i="2"/>
  <c r="BD101" i="2" s="1"/>
  <c r="BB103" i="2"/>
  <c r="BD103" i="2" s="1"/>
  <c r="BB105" i="2"/>
  <c r="BD105" i="2" s="1"/>
  <c r="BB107" i="2"/>
  <c r="BD107" i="2" s="1"/>
  <c r="BB109" i="2"/>
  <c r="BD109" i="2" s="1"/>
  <c r="BB111" i="2"/>
  <c r="BD111" i="2" s="1"/>
  <c r="BB113" i="2"/>
  <c r="BD113" i="2" s="1"/>
  <c r="BB115" i="2"/>
  <c r="BD115" i="2" s="1"/>
  <c r="BB117" i="2"/>
  <c r="BD117" i="2" s="1"/>
  <c r="BB119" i="2"/>
  <c r="BD119" i="2" s="1"/>
  <c r="BB22" i="2"/>
  <c r="BD22" i="2" s="1"/>
  <c r="BB24" i="2"/>
  <c r="BD24" i="2" s="1"/>
  <c r="BB26" i="2"/>
  <c r="BD26" i="2" s="1"/>
  <c r="BB28" i="2"/>
  <c r="BD28" i="2" s="1"/>
  <c r="BB30" i="2"/>
  <c r="BD30" i="2" s="1"/>
  <c r="BB32" i="2"/>
  <c r="BD32" i="2" s="1"/>
  <c r="BB34" i="2"/>
  <c r="BD34" i="2" s="1"/>
  <c r="BB36" i="2"/>
  <c r="BD36" i="2" s="1"/>
  <c r="BB38" i="2"/>
  <c r="BD38" i="2" s="1"/>
  <c r="BB40" i="2"/>
  <c r="BD40" i="2" s="1"/>
  <c r="BB42" i="2"/>
  <c r="BD42" i="2" s="1"/>
  <c r="BB44" i="2"/>
  <c r="BD44" i="2" s="1"/>
  <c r="BB46" i="2"/>
  <c r="BD46" i="2" s="1"/>
  <c r="BB48" i="2"/>
  <c r="BD48" i="2" s="1"/>
  <c r="BB50" i="2"/>
  <c r="BD50" i="2" s="1"/>
  <c r="BB52" i="2"/>
  <c r="BD52" i="2" s="1"/>
  <c r="BB54" i="2"/>
  <c r="BD54" i="2" s="1"/>
  <c r="BB56" i="2"/>
  <c r="BD56" i="2" s="1"/>
  <c r="BB58" i="2"/>
  <c r="BD58" i="2" s="1"/>
  <c r="BB60" i="2"/>
  <c r="BD60" i="2" s="1"/>
  <c r="BB62" i="2"/>
  <c r="BD62" i="2" s="1"/>
  <c r="BB64" i="2"/>
  <c r="BD64" i="2" s="1"/>
  <c r="BB66" i="2"/>
  <c r="BD66" i="2" s="1"/>
  <c r="BB68" i="2"/>
  <c r="BD68" i="2" s="1"/>
  <c r="BB70" i="2"/>
  <c r="BD70" i="2" s="1"/>
  <c r="BB72" i="2"/>
  <c r="BD72" i="2" s="1"/>
  <c r="BB74" i="2"/>
  <c r="BD74" i="2" s="1"/>
  <c r="BB76" i="2"/>
  <c r="BD76" i="2" s="1"/>
  <c r="BB78" i="2"/>
  <c r="BD78" i="2" s="1"/>
  <c r="BB80" i="2"/>
  <c r="BD80" i="2" s="1"/>
  <c r="BB82" i="2"/>
  <c r="BD82" i="2" s="1"/>
  <c r="BB84" i="2"/>
  <c r="BD84" i="2" s="1"/>
  <c r="BB86" i="2"/>
  <c r="BD86" i="2" s="1"/>
  <c r="BB88" i="2"/>
  <c r="BD88" i="2" s="1"/>
  <c r="BB90" i="2"/>
  <c r="BD90" i="2" s="1"/>
  <c r="BB92" i="2"/>
  <c r="BD92" i="2" s="1"/>
  <c r="BB94" i="2"/>
  <c r="BD94" i="2" s="1"/>
  <c r="BB96" i="2"/>
  <c r="BD96" i="2" s="1"/>
  <c r="BB98" i="2"/>
  <c r="BD98" i="2" s="1"/>
  <c r="BB100" i="2"/>
  <c r="BD100" i="2" s="1"/>
  <c r="BB102" i="2"/>
  <c r="BD102" i="2" s="1"/>
  <c r="BB104" i="2"/>
  <c r="BD104" i="2" s="1"/>
  <c r="BB106" i="2"/>
  <c r="BD106" i="2" s="1"/>
  <c r="BB108" i="2"/>
  <c r="BD108" i="2" s="1"/>
  <c r="BB110" i="2"/>
  <c r="BD110" i="2" s="1"/>
  <c r="BB112" i="2"/>
  <c r="BD112" i="2" s="1"/>
  <c r="BB114" i="2"/>
  <c r="BD114" i="2" s="1"/>
  <c r="BB116" i="2"/>
  <c r="BD116" i="2" s="1"/>
  <c r="BB118" i="2"/>
  <c r="BD118" i="2" s="1"/>
  <c r="AS16" i="2"/>
  <c r="DG119" i="2"/>
  <c r="DG120" i="2" s="1"/>
  <c r="DF119" i="2"/>
  <c r="DF120" i="2" s="1"/>
  <c r="AS17" i="2" l="1"/>
  <c r="AS18" i="2" s="1"/>
  <c r="K13" i="1" s="1"/>
  <c r="K12" i="1"/>
  <c r="BL32" i="2"/>
  <c r="BM32" i="2" s="1"/>
  <c r="BJ32" i="2"/>
  <c r="BT32" i="2" s="1"/>
  <c r="Q37" i="1" s="1"/>
  <c r="BL47" i="2"/>
  <c r="BM47" i="2" s="1"/>
  <c r="BJ47" i="2"/>
  <c r="BT47" i="2" s="1"/>
  <c r="Q52" i="1" s="1"/>
  <c r="BL46" i="2"/>
  <c r="BM46" i="2" s="1"/>
  <c r="BJ46" i="2"/>
  <c r="BT46" i="2" s="1"/>
  <c r="Q51" i="1" s="1"/>
  <c r="BL29" i="2"/>
  <c r="BM29" i="2" s="1"/>
  <c r="BJ29" i="2"/>
  <c r="BT29" i="2" s="1"/>
  <c r="Q34" i="1" s="1"/>
  <c r="BL28" i="2"/>
  <c r="BM28" i="2" s="1"/>
  <c r="BJ28" i="2"/>
  <c r="BT28" i="2" s="1"/>
  <c r="Q33" i="1" s="1"/>
  <c r="BL27" i="2"/>
  <c r="BM27" i="2" s="1"/>
  <c r="BJ27" i="2"/>
  <c r="BT27" i="2" s="1"/>
  <c r="Q32" i="1" s="1"/>
  <c r="BL26" i="2"/>
  <c r="BM26" i="2" s="1"/>
  <c r="BJ26" i="2"/>
  <c r="BT26" i="2" s="1"/>
  <c r="Q31" i="1" s="1"/>
  <c r="BL33" i="2"/>
  <c r="BM33" i="2" s="1"/>
  <c r="BJ33" i="2"/>
  <c r="BT33" i="2" s="1"/>
  <c r="Q38" i="1" s="1"/>
  <c r="BL55" i="2"/>
  <c r="BM55" i="2" s="1"/>
  <c r="BJ55" i="2"/>
  <c r="BT55" i="2" s="1"/>
  <c r="Q60" i="1" s="1"/>
  <c r="BL60" i="2"/>
  <c r="BM60" i="2" s="1"/>
  <c r="BJ60" i="2"/>
  <c r="BT60" i="2" s="1"/>
  <c r="Q65" i="1" s="1"/>
  <c r="BL118" i="2"/>
  <c r="BM118" i="2" s="1"/>
  <c r="BJ118" i="2"/>
  <c r="BT118" i="2" s="1"/>
  <c r="Q123" i="1" s="1"/>
  <c r="BL96" i="2"/>
  <c r="BM96" i="2" s="1"/>
  <c r="BJ96" i="2"/>
  <c r="BT96" i="2" s="1"/>
  <c r="Q101" i="1" s="1"/>
  <c r="AU120" i="2"/>
  <c r="AW20" i="2"/>
  <c r="BL24" i="2"/>
  <c r="BM24" i="2" s="1"/>
  <c r="BJ24" i="2"/>
  <c r="BT24" i="2" s="1"/>
  <c r="Q29" i="1" s="1"/>
  <c r="BL39" i="2"/>
  <c r="BM39" i="2" s="1"/>
  <c r="BJ39" i="2"/>
  <c r="BT39" i="2" s="1"/>
  <c r="Q44" i="1" s="1"/>
  <c r="BL38" i="2"/>
  <c r="BM38" i="2" s="1"/>
  <c r="BJ38" i="2"/>
  <c r="BT38" i="2" s="1"/>
  <c r="Q43" i="1" s="1"/>
  <c r="BL109" i="2"/>
  <c r="BM109" i="2" s="1"/>
  <c r="BJ109" i="2"/>
  <c r="BT109" i="2" s="1"/>
  <c r="Q114" i="1" s="1"/>
  <c r="BL108" i="2"/>
  <c r="BM108" i="2" s="1"/>
  <c r="BJ108" i="2"/>
  <c r="BT108" i="2" s="1"/>
  <c r="Q113" i="1" s="1"/>
  <c r="BL115" i="2"/>
  <c r="BM115" i="2" s="1"/>
  <c r="BJ115" i="2"/>
  <c r="BT115" i="2" s="1"/>
  <c r="Q120" i="1" s="1"/>
  <c r="BL114" i="2"/>
  <c r="BM114" i="2" s="1"/>
  <c r="BJ114" i="2"/>
  <c r="BT114" i="2" s="1"/>
  <c r="Q119" i="1" s="1"/>
  <c r="BL25" i="2"/>
  <c r="BM25" i="2" s="1"/>
  <c r="BJ25" i="2"/>
  <c r="BT25" i="2" s="1"/>
  <c r="Q30" i="1" s="1"/>
  <c r="BL116" i="2"/>
  <c r="BM116" i="2" s="1"/>
  <c r="BJ116" i="2"/>
  <c r="BT116" i="2" s="1"/>
  <c r="Q121" i="1" s="1"/>
  <c r="BL52" i="2"/>
  <c r="BM52" i="2" s="1"/>
  <c r="BJ52" i="2"/>
  <c r="BT52" i="2" s="1"/>
  <c r="Q57" i="1" s="1"/>
  <c r="BL97" i="2"/>
  <c r="BM97" i="2" s="1"/>
  <c r="BJ97" i="2"/>
  <c r="BT97" i="2" s="1"/>
  <c r="Q102" i="1" s="1"/>
  <c r="BL88" i="2"/>
  <c r="BM88" i="2" s="1"/>
  <c r="BJ88" i="2"/>
  <c r="BT88" i="2" s="1"/>
  <c r="Q93" i="1" s="1"/>
  <c r="BJ22" i="2"/>
  <c r="BT22" i="2" s="1"/>
  <c r="Q27" i="1" s="1"/>
  <c r="BL22" i="2"/>
  <c r="BM22" i="2" s="1"/>
  <c r="BL112" i="2"/>
  <c r="BM112" i="2" s="1"/>
  <c r="BJ112" i="2"/>
  <c r="BT112" i="2" s="1"/>
  <c r="Q117" i="1" s="1"/>
  <c r="BL31" i="2"/>
  <c r="BM31" i="2" s="1"/>
  <c r="BJ31" i="2"/>
  <c r="BT31" i="2" s="1"/>
  <c r="Q36" i="1" s="1"/>
  <c r="BL30" i="2"/>
  <c r="BM30" i="2" s="1"/>
  <c r="BJ30" i="2"/>
  <c r="BT30" i="2" s="1"/>
  <c r="Q35" i="1" s="1"/>
  <c r="BL98" i="2"/>
  <c r="BM98" i="2" s="1"/>
  <c r="BJ98" i="2"/>
  <c r="BT98" i="2" s="1"/>
  <c r="Q103" i="1" s="1"/>
  <c r="BL101" i="2"/>
  <c r="BM101" i="2" s="1"/>
  <c r="BJ101" i="2"/>
  <c r="BT101" i="2" s="1"/>
  <c r="Q106" i="1" s="1"/>
  <c r="BL107" i="2"/>
  <c r="BM107" i="2" s="1"/>
  <c r="BJ107" i="2"/>
  <c r="BT107" i="2" s="1"/>
  <c r="Q112" i="1" s="1"/>
  <c r="BL106" i="2"/>
  <c r="BM106" i="2" s="1"/>
  <c r="BJ106" i="2"/>
  <c r="BT106" i="2" s="1"/>
  <c r="Q111" i="1" s="1"/>
  <c r="BL113" i="2"/>
  <c r="BM113" i="2" s="1"/>
  <c r="BJ113" i="2"/>
  <c r="BT113" i="2" s="1"/>
  <c r="Q118" i="1" s="1"/>
  <c r="BL62" i="2"/>
  <c r="BM62" i="2" s="1"/>
  <c r="BJ62" i="2"/>
  <c r="BT62" i="2" s="1"/>
  <c r="Q67" i="1" s="1"/>
  <c r="BL67" i="2"/>
  <c r="BM67" i="2" s="1"/>
  <c r="BJ67" i="2"/>
  <c r="BT67" i="2" s="1"/>
  <c r="Q72" i="1" s="1"/>
  <c r="BL89" i="2"/>
  <c r="BM89" i="2" s="1"/>
  <c r="BJ89" i="2"/>
  <c r="BT89" i="2" s="1"/>
  <c r="Q94" i="1" s="1"/>
  <c r="BL80" i="2"/>
  <c r="BM80" i="2" s="1"/>
  <c r="BJ80" i="2"/>
  <c r="BT80" i="2" s="1"/>
  <c r="Q85" i="1" s="1"/>
  <c r="BL104" i="2"/>
  <c r="BM104" i="2" s="1"/>
  <c r="BJ104" i="2"/>
  <c r="BT104" i="2" s="1"/>
  <c r="Q109" i="1" s="1"/>
  <c r="BL111" i="2"/>
  <c r="BM111" i="2" s="1"/>
  <c r="BJ111" i="2"/>
  <c r="BT111" i="2" s="1"/>
  <c r="Q116" i="1" s="1"/>
  <c r="BL110" i="2"/>
  <c r="BM110" i="2" s="1"/>
  <c r="BJ110" i="2"/>
  <c r="BT110" i="2" s="1"/>
  <c r="Q115" i="1" s="1"/>
  <c r="BL86" i="2"/>
  <c r="BM86" i="2" s="1"/>
  <c r="BJ86" i="2"/>
  <c r="BT86" i="2" s="1"/>
  <c r="Q91" i="1" s="1"/>
  <c r="BL91" i="2"/>
  <c r="BM91" i="2" s="1"/>
  <c r="BJ91" i="2"/>
  <c r="BT91" i="2" s="1"/>
  <c r="Q96" i="1" s="1"/>
  <c r="BL94" i="2"/>
  <c r="BM94" i="2" s="1"/>
  <c r="BJ94" i="2"/>
  <c r="BT94" i="2" s="1"/>
  <c r="Q99" i="1" s="1"/>
  <c r="BL99" i="2"/>
  <c r="BM99" i="2" s="1"/>
  <c r="BJ99" i="2"/>
  <c r="BT99" i="2" s="1"/>
  <c r="Q104" i="1" s="1"/>
  <c r="BL105" i="2"/>
  <c r="BM105" i="2" s="1"/>
  <c r="BJ105" i="2"/>
  <c r="BT105" i="2" s="1"/>
  <c r="Q110" i="1" s="1"/>
  <c r="BL54" i="2"/>
  <c r="BM54" i="2" s="1"/>
  <c r="BJ54" i="2"/>
  <c r="BT54" i="2" s="1"/>
  <c r="Q59" i="1" s="1"/>
  <c r="BL59" i="2"/>
  <c r="BM59" i="2" s="1"/>
  <c r="BJ59" i="2"/>
  <c r="BT59" i="2" s="1"/>
  <c r="Q64" i="1" s="1"/>
  <c r="BL81" i="2"/>
  <c r="BM81" i="2" s="1"/>
  <c r="BJ81" i="2"/>
  <c r="BT81" i="2" s="1"/>
  <c r="Q86" i="1" s="1"/>
  <c r="BL72" i="2"/>
  <c r="BM72" i="2" s="1"/>
  <c r="BJ72" i="2"/>
  <c r="BT72" i="2" s="1"/>
  <c r="Q77" i="1" s="1"/>
  <c r="BC120" i="2"/>
  <c r="BE20" i="2"/>
  <c r="BE120" i="2" s="1"/>
  <c r="BB120" i="2"/>
  <c r="BD20" i="2"/>
  <c r="BD120" i="2" s="1"/>
  <c r="BL95" i="2"/>
  <c r="BM95" i="2" s="1"/>
  <c r="BJ95" i="2"/>
  <c r="BT95" i="2" s="1"/>
  <c r="Q100" i="1" s="1"/>
  <c r="BL103" i="2"/>
  <c r="BM103" i="2" s="1"/>
  <c r="BJ103" i="2"/>
  <c r="BT103" i="2" s="1"/>
  <c r="Q108" i="1" s="1"/>
  <c r="BL93" i="2"/>
  <c r="BM93" i="2" s="1"/>
  <c r="BJ93" i="2"/>
  <c r="BT93" i="2" s="1"/>
  <c r="Q98" i="1" s="1"/>
  <c r="BL76" i="2"/>
  <c r="BM76" i="2" s="1"/>
  <c r="BJ76" i="2"/>
  <c r="BT76" i="2" s="1"/>
  <c r="Q81" i="1" s="1"/>
  <c r="BL79" i="2"/>
  <c r="BM79" i="2" s="1"/>
  <c r="BJ79" i="2"/>
  <c r="BT79" i="2" s="1"/>
  <c r="Q84" i="1" s="1"/>
  <c r="BL84" i="2"/>
  <c r="BM84" i="2" s="1"/>
  <c r="BJ84" i="2"/>
  <c r="BT84" i="2" s="1"/>
  <c r="Q89" i="1" s="1"/>
  <c r="BL87" i="2"/>
  <c r="BM87" i="2" s="1"/>
  <c r="BJ87" i="2"/>
  <c r="BT87" i="2" s="1"/>
  <c r="Q92" i="1" s="1"/>
  <c r="BL102" i="2"/>
  <c r="BM102" i="2" s="1"/>
  <c r="BJ102" i="2"/>
  <c r="BT102" i="2" s="1"/>
  <c r="Q107" i="1" s="1"/>
  <c r="BL69" i="2"/>
  <c r="BM69" i="2" s="1"/>
  <c r="BJ69" i="2"/>
  <c r="BT69" i="2" s="1"/>
  <c r="Q74" i="1" s="1"/>
  <c r="BL119" i="2"/>
  <c r="BM119" i="2" s="1"/>
  <c r="BJ119" i="2"/>
  <c r="BT119" i="2" s="1"/>
  <c r="Q124" i="1" s="1"/>
  <c r="BL73" i="2"/>
  <c r="BM73" i="2" s="1"/>
  <c r="BJ73" i="2"/>
  <c r="BT73" i="2" s="1"/>
  <c r="Q78" i="1" s="1"/>
  <c r="BL64" i="2"/>
  <c r="BM64" i="2" s="1"/>
  <c r="BJ64" i="2"/>
  <c r="BT64" i="2" s="1"/>
  <c r="Q69" i="1" s="1"/>
  <c r="BL85" i="2"/>
  <c r="BM85" i="2" s="1"/>
  <c r="BJ85" i="2"/>
  <c r="BT85" i="2" s="1"/>
  <c r="Q90" i="1" s="1"/>
  <c r="BL100" i="2"/>
  <c r="BM100" i="2" s="1"/>
  <c r="BJ100" i="2"/>
  <c r="BT100" i="2" s="1"/>
  <c r="Q105" i="1" s="1"/>
  <c r="BL83" i="2"/>
  <c r="BM83" i="2" s="1"/>
  <c r="BJ83" i="2"/>
  <c r="BT83" i="2" s="1"/>
  <c r="Q88" i="1" s="1"/>
  <c r="BL71" i="2"/>
  <c r="BM71" i="2" s="1"/>
  <c r="BJ71" i="2"/>
  <c r="BT71" i="2" s="1"/>
  <c r="Q76" i="1" s="1"/>
  <c r="BL51" i="2"/>
  <c r="BM51" i="2" s="1"/>
  <c r="BJ51" i="2"/>
  <c r="BT51" i="2" s="1"/>
  <c r="Q56" i="1" s="1"/>
  <c r="BL50" i="2"/>
  <c r="BM50" i="2" s="1"/>
  <c r="BJ50" i="2"/>
  <c r="BT50" i="2" s="1"/>
  <c r="Q55" i="1" s="1"/>
  <c r="BL77" i="2"/>
  <c r="BM77" i="2" s="1"/>
  <c r="BJ77" i="2"/>
  <c r="BT77" i="2" s="1"/>
  <c r="Q82" i="1" s="1"/>
  <c r="BL92" i="2"/>
  <c r="BM92" i="2" s="1"/>
  <c r="BJ92" i="2"/>
  <c r="BT92" i="2" s="1"/>
  <c r="Q97" i="1" s="1"/>
  <c r="BL61" i="2"/>
  <c r="BM61" i="2" s="1"/>
  <c r="BJ61" i="2"/>
  <c r="BT61" i="2" s="1"/>
  <c r="Q66" i="1" s="1"/>
  <c r="BL74" i="2"/>
  <c r="BM74" i="2" s="1"/>
  <c r="BJ74" i="2"/>
  <c r="BT74" i="2" s="1"/>
  <c r="Q79" i="1" s="1"/>
  <c r="BL65" i="2"/>
  <c r="BM65" i="2" s="1"/>
  <c r="BJ65" i="2"/>
  <c r="BT65" i="2" s="1"/>
  <c r="Q70" i="1" s="1"/>
  <c r="BL56" i="2"/>
  <c r="BM56" i="2" s="1"/>
  <c r="BJ56" i="2"/>
  <c r="BT56" i="2" s="1"/>
  <c r="Q61" i="1" s="1"/>
  <c r="AJ118" i="2"/>
  <c r="AG119" i="2"/>
  <c r="AK118" i="2"/>
  <c r="AL118" i="2"/>
  <c r="J123" i="1" s="1"/>
  <c r="AH118" i="2"/>
  <c r="AI118" i="2"/>
  <c r="BL48" i="2"/>
  <c r="BM48" i="2" s="1"/>
  <c r="BJ48" i="2"/>
  <c r="BT48" i="2" s="1"/>
  <c r="Q53" i="1" s="1"/>
  <c r="BL75" i="2"/>
  <c r="BM75" i="2" s="1"/>
  <c r="BJ75" i="2"/>
  <c r="BT75" i="2" s="1"/>
  <c r="Q80" i="1" s="1"/>
  <c r="BL90" i="2"/>
  <c r="BM90" i="2" s="1"/>
  <c r="BJ90" i="2"/>
  <c r="BT90" i="2" s="1"/>
  <c r="Q95" i="1" s="1"/>
  <c r="BL45" i="2"/>
  <c r="BM45" i="2" s="1"/>
  <c r="BJ45" i="2"/>
  <c r="BT45" i="2" s="1"/>
  <c r="Q50" i="1" s="1"/>
  <c r="BL44" i="2"/>
  <c r="BM44" i="2" s="1"/>
  <c r="BJ44" i="2"/>
  <c r="BT44" i="2" s="1"/>
  <c r="Q49" i="1" s="1"/>
  <c r="BL43" i="2"/>
  <c r="BM43" i="2" s="1"/>
  <c r="BJ43" i="2"/>
  <c r="BT43" i="2" s="1"/>
  <c r="Q48" i="1" s="1"/>
  <c r="BL42" i="2"/>
  <c r="BM42" i="2" s="1"/>
  <c r="BJ42" i="2"/>
  <c r="BT42" i="2" s="1"/>
  <c r="Q47" i="1" s="1"/>
  <c r="BL49" i="2"/>
  <c r="BM49" i="2" s="1"/>
  <c r="BJ49" i="2"/>
  <c r="BT49" i="2" s="1"/>
  <c r="Q54" i="1" s="1"/>
  <c r="BL82" i="2"/>
  <c r="BM82" i="2" s="1"/>
  <c r="BJ82" i="2"/>
  <c r="BT82" i="2" s="1"/>
  <c r="Q87" i="1" s="1"/>
  <c r="BL53" i="2"/>
  <c r="BM53" i="2"/>
  <c r="BJ53" i="2"/>
  <c r="BT53" i="2" s="1"/>
  <c r="Q58" i="1" s="1"/>
  <c r="BL66" i="2"/>
  <c r="BM66" i="2" s="1"/>
  <c r="BJ66" i="2"/>
  <c r="BT66" i="2" s="1"/>
  <c r="Q71" i="1" s="1"/>
  <c r="BL57" i="2"/>
  <c r="BM57" i="2" s="1"/>
  <c r="BJ57" i="2"/>
  <c r="BT57" i="2" s="1"/>
  <c r="Q62" i="1" s="1"/>
  <c r="BL21" i="2"/>
  <c r="BM21" i="2" s="1"/>
  <c r="BJ21" i="2"/>
  <c r="BT21" i="2" s="1"/>
  <c r="Q26" i="1" s="1"/>
  <c r="AD123" i="2"/>
  <c r="AE123" i="2"/>
  <c r="DG122" i="2"/>
  <c r="DG123" i="2" s="1"/>
  <c r="DG129" i="2" s="1"/>
  <c r="DG130" i="2" s="1"/>
  <c r="DK20" i="2" s="1"/>
  <c r="DN20" i="2" s="1"/>
  <c r="DG121" i="2"/>
  <c r="BL40" i="2"/>
  <c r="BM40" i="2" s="1"/>
  <c r="BJ40" i="2"/>
  <c r="BT40" i="2" s="1"/>
  <c r="Q45" i="1" s="1"/>
  <c r="BL70" i="2"/>
  <c r="BM70" i="2" s="1"/>
  <c r="BJ70" i="2"/>
  <c r="BT70" i="2" s="1"/>
  <c r="Q75" i="1" s="1"/>
  <c r="BL78" i="2"/>
  <c r="BM78" i="2" s="1"/>
  <c r="BJ78" i="2"/>
  <c r="BT78" i="2" s="1"/>
  <c r="Q83" i="1" s="1"/>
  <c r="BL37" i="2"/>
  <c r="BM37" i="2" s="1"/>
  <c r="BJ37" i="2"/>
  <c r="BT37" i="2" s="1"/>
  <c r="Q42" i="1" s="1"/>
  <c r="BL36" i="2"/>
  <c r="BM36" i="2" s="1"/>
  <c r="BJ36" i="2"/>
  <c r="BT36" i="2" s="1"/>
  <c r="Q41" i="1" s="1"/>
  <c r="BL35" i="2"/>
  <c r="BM35" i="2" s="1"/>
  <c r="BJ35" i="2"/>
  <c r="BT35" i="2" s="1"/>
  <c r="Q40" i="1" s="1"/>
  <c r="BL34" i="2"/>
  <c r="BM34" i="2" s="1"/>
  <c r="BJ34" i="2"/>
  <c r="BT34" i="2" s="1"/>
  <c r="Q39" i="1" s="1"/>
  <c r="BL41" i="2"/>
  <c r="BM41" i="2" s="1"/>
  <c r="BJ41" i="2"/>
  <c r="BT41" i="2" s="1"/>
  <c r="Q46" i="1" s="1"/>
  <c r="BL63" i="2"/>
  <c r="BM63" i="2" s="1"/>
  <c r="BJ63" i="2"/>
  <c r="BT63" i="2" s="1"/>
  <c r="Q68" i="1" s="1"/>
  <c r="BL68" i="2"/>
  <c r="BM68" i="2" s="1"/>
  <c r="BJ68" i="2"/>
  <c r="BT68" i="2" s="1"/>
  <c r="Q73" i="1" s="1"/>
  <c r="BL58" i="2"/>
  <c r="BM58" i="2" s="1"/>
  <c r="BJ58" i="2"/>
  <c r="BT58" i="2" s="1"/>
  <c r="Q63" i="1" s="1"/>
  <c r="BL117" i="2"/>
  <c r="BM117" i="2" s="1"/>
  <c r="BJ117" i="2"/>
  <c r="BT117" i="2" s="1"/>
  <c r="Q122" i="1" s="1"/>
  <c r="BL23" i="2"/>
  <c r="BM23" i="2" s="1"/>
  <c r="BJ23" i="2"/>
  <c r="BT23" i="2" s="1"/>
  <c r="Q28" i="1" s="1"/>
  <c r="AV120" i="2"/>
  <c r="AX20" i="2"/>
  <c r="AB125" i="2"/>
  <c r="AC124" i="2"/>
  <c r="AM124" i="2"/>
  <c r="AN124" i="2"/>
  <c r="BU58" i="2" l="1"/>
  <c r="R63" i="1" s="1"/>
  <c r="BN58" i="2"/>
  <c r="BU56" i="2"/>
  <c r="R61" i="1" s="1"/>
  <c r="BN56" i="2"/>
  <c r="BU30" i="2"/>
  <c r="R35" i="1" s="1"/>
  <c r="BN30" i="2"/>
  <c r="BU42" i="2"/>
  <c r="R47" i="1" s="1"/>
  <c r="BN42" i="2"/>
  <c r="BU119" i="2"/>
  <c r="R124" i="1" s="1"/>
  <c r="BN119" i="2"/>
  <c r="BU84" i="2"/>
  <c r="R89" i="1" s="1"/>
  <c r="BN84" i="2"/>
  <c r="BU118" i="2"/>
  <c r="R123" i="1" s="1"/>
  <c r="BN118" i="2"/>
  <c r="BU39" i="2"/>
  <c r="R44" i="1" s="1"/>
  <c r="BN39" i="2"/>
  <c r="BU94" i="2"/>
  <c r="R99" i="1" s="1"/>
  <c r="BN94" i="2"/>
  <c r="BU80" i="2"/>
  <c r="R85" i="1" s="1"/>
  <c r="BN80" i="2"/>
  <c r="BU88" i="2"/>
  <c r="R93" i="1" s="1"/>
  <c r="BN88" i="2"/>
  <c r="BU25" i="2"/>
  <c r="R30" i="1" s="1"/>
  <c r="BN25" i="2"/>
  <c r="BU24" i="2"/>
  <c r="R29" i="1" s="1"/>
  <c r="BN24" i="2"/>
  <c r="BU26" i="2"/>
  <c r="R31" i="1" s="1"/>
  <c r="BN26" i="2"/>
  <c r="BU21" i="2"/>
  <c r="R26" i="1" s="1"/>
  <c r="BU100" i="2"/>
  <c r="R105" i="1" s="1"/>
  <c r="BN100" i="2"/>
  <c r="BU51" i="2"/>
  <c r="R56" i="1" s="1"/>
  <c r="BN51" i="2"/>
  <c r="BU43" i="2"/>
  <c r="R48" i="1" s="1"/>
  <c r="BN43" i="2"/>
  <c r="BU69" i="2"/>
  <c r="R74" i="1" s="1"/>
  <c r="BN69" i="2"/>
  <c r="BU79" i="2"/>
  <c r="R84" i="1" s="1"/>
  <c r="BN79" i="2"/>
  <c r="BU60" i="2"/>
  <c r="R65" i="1" s="1"/>
  <c r="BN60" i="2"/>
  <c r="BU46" i="2"/>
  <c r="R51" i="1" s="1"/>
  <c r="BN46" i="2"/>
  <c r="BU104" i="2"/>
  <c r="R109" i="1" s="1"/>
  <c r="BN104" i="2"/>
  <c r="BU78" i="2"/>
  <c r="R83" i="1" s="1"/>
  <c r="BN78" i="2"/>
  <c r="BU71" i="2"/>
  <c r="R76" i="1" s="1"/>
  <c r="BN71" i="2"/>
  <c r="BU54" i="2"/>
  <c r="R59" i="1" s="1"/>
  <c r="BN54" i="2"/>
  <c r="BU101" i="2"/>
  <c r="R106" i="1" s="1"/>
  <c r="BN101" i="2"/>
  <c r="BU97" i="2"/>
  <c r="R102" i="1" s="1"/>
  <c r="BN97" i="2"/>
  <c r="BU114" i="2"/>
  <c r="R119" i="1" s="1"/>
  <c r="BN114" i="2"/>
  <c r="BU109" i="2"/>
  <c r="R114" i="1" s="1"/>
  <c r="BN109" i="2"/>
  <c r="BU27" i="2"/>
  <c r="R32" i="1" s="1"/>
  <c r="BN27" i="2"/>
  <c r="BU50" i="2"/>
  <c r="R55" i="1" s="1"/>
  <c r="BN50" i="2"/>
  <c r="BU68" i="2"/>
  <c r="R73" i="1" s="1"/>
  <c r="BN68" i="2"/>
  <c r="BU44" i="2"/>
  <c r="R49" i="1" s="1"/>
  <c r="BN44" i="2"/>
  <c r="BU74" i="2"/>
  <c r="R79" i="1" s="1"/>
  <c r="BN74" i="2"/>
  <c r="BU64" i="2"/>
  <c r="R69" i="1" s="1"/>
  <c r="BN64" i="2"/>
  <c r="BU102" i="2"/>
  <c r="R107" i="1" s="1"/>
  <c r="BN102" i="2"/>
  <c r="BU55" i="2"/>
  <c r="R60" i="1" s="1"/>
  <c r="BN55" i="2"/>
  <c r="BU47" i="2"/>
  <c r="R52" i="1" s="1"/>
  <c r="BN47" i="2"/>
  <c r="BU99" i="2"/>
  <c r="R104" i="1" s="1"/>
  <c r="BN99" i="2"/>
  <c r="BU34" i="2"/>
  <c r="R39" i="1" s="1"/>
  <c r="BN34" i="2"/>
  <c r="BU70" i="2"/>
  <c r="R75" i="1" s="1"/>
  <c r="BN70" i="2"/>
  <c r="BU83" i="2"/>
  <c r="R88" i="1" s="1"/>
  <c r="BN83" i="2"/>
  <c r="BU95" i="2"/>
  <c r="R100" i="1" s="1"/>
  <c r="BN95" i="2"/>
  <c r="BU105" i="2"/>
  <c r="R110" i="1" s="1"/>
  <c r="BN105" i="2"/>
  <c r="BU98" i="2"/>
  <c r="R103" i="1" s="1"/>
  <c r="BN98" i="2"/>
  <c r="BU52" i="2"/>
  <c r="R57" i="1" s="1"/>
  <c r="BN52" i="2"/>
  <c r="BU38" i="2"/>
  <c r="R43" i="1" s="1"/>
  <c r="BN38" i="2"/>
  <c r="BU28" i="2"/>
  <c r="R33" i="1" s="1"/>
  <c r="BN28" i="2"/>
  <c r="BU116" i="2"/>
  <c r="R121" i="1" s="1"/>
  <c r="BN116" i="2"/>
  <c r="BU37" i="2"/>
  <c r="R42" i="1" s="1"/>
  <c r="BN37" i="2"/>
  <c r="BU45" i="2"/>
  <c r="R50" i="1" s="1"/>
  <c r="BN45" i="2"/>
  <c r="BU73" i="2"/>
  <c r="R78" i="1" s="1"/>
  <c r="BN73" i="2"/>
  <c r="BU87" i="2"/>
  <c r="R92" i="1" s="1"/>
  <c r="BN87" i="2"/>
  <c r="BU81" i="2"/>
  <c r="R86" i="1" s="1"/>
  <c r="BN81" i="2"/>
  <c r="BU67" i="2"/>
  <c r="R72" i="1" s="1"/>
  <c r="BN67" i="2"/>
  <c r="BU106" i="2"/>
  <c r="R111" i="1" s="1"/>
  <c r="BN106" i="2"/>
  <c r="BU22" i="2"/>
  <c r="R27" i="1" s="1"/>
  <c r="BN22" i="2"/>
  <c r="BM120" i="2"/>
  <c r="BU32" i="2"/>
  <c r="R37" i="1" s="1"/>
  <c r="BN32" i="2"/>
  <c r="BU63" i="2"/>
  <c r="BN63" i="2"/>
  <c r="BU41" i="2"/>
  <c r="R46" i="1" s="1"/>
  <c r="BN41" i="2"/>
  <c r="BU57" i="2"/>
  <c r="R62" i="1" s="1"/>
  <c r="BN57" i="2"/>
  <c r="AD124" i="2"/>
  <c r="AE124" i="2"/>
  <c r="AC125" i="2"/>
  <c r="AB126" i="2"/>
  <c r="AM125" i="2"/>
  <c r="AN125" i="2"/>
  <c r="BU40" i="2"/>
  <c r="BN40" i="2"/>
  <c r="BU66" i="2"/>
  <c r="R71" i="1" s="1"/>
  <c r="BN66" i="2"/>
  <c r="BU90" i="2"/>
  <c r="R95" i="1" s="1"/>
  <c r="BN90" i="2"/>
  <c r="BU61" i="2"/>
  <c r="BN61" i="2"/>
  <c r="BU85" i="2"/>
  <c r="BN85" i="2"/>
  <c r="BX119" i="2"/>
  <c r="BW119" i="2"/>
  <c r="BU91" i="2"/>
  <c r="R96" i="1" s="1"/>
  <c r="BN91" i="2"/>
  <c r="BU62" i="2"/>
  <c r="BN62" i="2"/>
  <c r="BU112" i="2"/>
  <c r="BN112" i="2"/>
  <c r="BW97" i="2"/>
  <c r="BU115" i="2"/>
  <c r="BN115" i="2"/>
  <c r="BX38" i="2"/>
  <c r="BU33" i="2"/>
  <c r="R38" i="1" s="1"/>
  <c r="BN33" i="2"/>
  <c r="BW21" i="2"/>
  <c r="BX21" i="2"/>
  <c r="BU49" i="2"/>
  <c r="BN49" i="2"/>
  <c r="BX44" i="2"/>
  <c r="BW44" i="2"/>
  <c r="BX83" i="2"/>
  <c r="BX87" i="2"/>
  <c r="BW87" i="2"/>
  <c r="BU103" i="2"/>
  <c r="R108" i="1" s="1"/>
  <c r="BN103" i="2"/>
  <c r="BU59" i="2"/>
  <c r="BN59" i="2"/>
  <c r="BX99" i="2"/>
  <c r="BU111" i="2"/>
  <c r="BN111" i="2"/>
  <c r="BU107" i="2"/>
  <c r="BN107" i="2"/>
  <c r="BW30" i="2"/>
  <c r="BX30" i="2"/>
  <c r="BG20" i="2"/>
  <c r="AW120" i="2"/>
  <c r="BW60" i="2"/>
  <c r="BX47" i="2"/>
  <c r="BW47" i="2"/>
  <c r="AX120" i="2"/>
  <c r="BH20" i="2"/>
  <c r="BH120" i="2" s="1"/>
  <c r="BX58" i="2"/>
  <c r="BW58" i="2"/>
  <c r="BU35" i="2"/>
  <c r="BN35" i="2"/>
  <c r="BW78" i="2"/>
  <c r="BW41" i="2"/>
  <c r="BW64" i="2"/>
  <c r="BX26" i="2"/>
  <c r="BW26" i="2"/>
  <c r="BU23" i="2"/>
  <c r="R28" i="1" s="1"/>
  <c r="BN23" i="2"/>
  <c r="DN21" i="2"/>
  <c r="DO20" i="2"/>
  <c r="DP20" i="2"/>
  <c r="BU53" i="2"/>
  <c r="BN53" i="2"/>
  <c r="BX42" i="2"/>
  <c r="BU75" i="2"/>
  <c r="BX75" i="2" s="1"/>
  <c r="BN75" i="2"/>
  <c r="BU65" i="2"/>
  <c r="R70" i="1" s="1"/>
  <c r="BN65" i="2"/>
  <c r="BU92" i="2"/>
  <c r="BN92" i="2"/>
  <c r="BW51" i="2"/>
  <c r="BW69" i="2"/>
  <c r="BX69" i="2"/>
  <c r="BU76" i="2"/>
  <c r="BN76" i="2"/>
  <c r="BW95" i="2"/>
  <c r="BU72" i="2"/>
  <c r="R77" i="1" s="1"/>
  <c r="BN72" i="2"/>
  <c r="BW54" i="2"/>
  <c r="BX54" i="2"/>
  <c r="BU86" i="2"/>
  <c r="BN86" i="2"/>
  <c r="BX104" i="2"/>
  <c r="BW104" i="2"/>
  <c r="BU89" i="2"/>
  <c r="BN89" i="2"/>
  <c r="BU113" i="2"/>
  <c r="BN113" i="2"/>
  <c r="BW101" i="2"/>
  <c r="BX101" i="2"/>
  <c r="BX52" i="2"/>
  <c r="BW52" i="2"/>
  <c r="BU108" i="2"/>
  <c r="R113" i="1" s="1"/>
  <c r="BN108" i="2"/>
  <c r="BU36" i="2"/>
  <c r="R41" i="1" s="1"/>
  <c r="BN36" i="2"/>
  <c r="BW70" i="2"/>
  <c r="BX70" i="2"/>
  <c r="BX57" i="2"/>
  <c r="AG120" i="2"/>
  <c r="AK119" i="2"/>
  <c r="AL119" i="2"/>
  <c r="J124" i="1" s="1"/>
  <c r="AJ119" i="2"/>
  <c r="AH119" i="2"/>
  <c r="AI119" i="2"/>
  <c r="BX74" i="2"/>
  <c r="BW74" i="2"/>
  <c r="BX100" i="2"/>
  <c r="BW100" i="2"/>
  <c r="BX84" i="2"/>
  <c r="BW84" i="2"/>
  <c r="BW94" i="2"/>
  <c r="BX94" i="2"/>
  <c r="BX22" i="2"/>
  <c r="BW22" i="2"/>
  <c r="BU96" i="2"/>
  <c r="BN96" i="2"/>
  <c r="BX55" i="2"/>
  <c r="BW55" i="2"/>
  <c r="BU29" i="2"/>
  <c r="R34" i="1" s="1"/>
  <c r="BN29" i="2"/>
  <c r="BX68" i="2"/>
  <c r="BX81" i="2"/>
  <c r="BW81" i="2"/>
  <c r="BX106" i="2"/>
  <c r="BU31" i="2"/>
  <c r="BN31" i="2"/>
  <c r="BX88" i="2"/>
  <c r="BW88" i="2"/>
  <c r="BW109" i="2"/>
  <c r="BX109" i="2"/>
  <c r="BW27" i="2"/>
  <c r="BX27" i="2"/>
  <c r="BU117" i="2"/>
  <c r="R122" i="1" s="1"/>
  <c r="BN117" i="2"/>
  <c r="BU82" i="2"/>
  <c r="BN82" i="2"/>
  <c r="BW43" i="2"/>
  <c r="BX43" i="2"/>
  <c r="BU48" i="2"/>
  <c r="R53" i="1" s="1"/>
  <c r="BN48" i="2"/>
  <c r="BX56" i="2"/>
  <c r="BW56" i="2"/>
  <c r="BU77" i="2"/>
  <c r="R82" i="1" s="1"/>
  <c r="BN77" i="2"/>
  <c r="BX71" i="2"/>
  <c r="BU93" i="2"/>
  <c r="BN93" i="2"/>
  <c r="BU110" i="2"/>
  <c r="BN110" i="2"/>
  <c r="BX80" i="2"/>
  <c r="BW80" i="2"/>
  <c r="BX98" i="2"/>
  <c r="BW98" i="2"/>
  <c r="BX116" i="2"/>
  <c r="BW116" i="2"/>
  <c r="BX24" i="2"/>
  <c r="BW24" i="2"/>
  <c r="BX118" i="2"/>
  <c r="BW118" i="2"/>
  <c r="BW46" i="2"/>
  <c r="BX46" i="2"/>
  <c r="BW32" i="2" l="1"/>
  <c r="BX95" i="2"/>
  <c r="BW50" i="2"/>
  <c r="BX36" i="2"/>
  <c r="BX32" i="2"/>
  <c r="BX50" i="2"/>
  <c r="BW57" i="2"/>
  <c r="BW38" i="2"/>
  <c r="BX37" i="2"/>
  <c r="BW114" i="2"/>
  <c r="BX114" i="2"/>
  <c r="BW36" i="2"/>
  <c r="BW73" i="2"/>
  <c r="BX64" i="2"/>
  <c r="BX60" i="2"/>
  <c r="BX105" i="2"/>
  <c r="BW25" i="2"/>
  <c r="BW28" i="2"/>
  <c r="BX102" i="2"/>
  <c r="BW34" i="2"/>
  <c r="BX67" i="2"/>
  <c r="BX45" i="2"/>
  <c r="BW39" i="2"/>
  <c r="BX41" i="2"/>
  <c r="BX25" i="2"/>
  <c r="BW99" i="2"/>
  <c r="BW83" i="2"/>
  <c r="BX28" i="2"/>
  <c r="BX97" i="2"/>
  <c r="BW37" i="2"/>
  <c r="BW105" i="2"/>
  <c r="BX73" i="2"/>
  <c r="BW102" i="2"/>
  <c r="BX34" i="2"/>
  <c r="BW67" i="2"/>
  <c r="BW45" i="2"/>
  <c r="BX39" i="2"/>
  <c r="BX78" i="2"/>
  <c r="BW79" i="2"/>
  <c r="BW71" i="2"/>
  <c r="BW106" i="2"/>
  <c r="BW68" i="2"/>
  <c r="BX51" i="2"/>
  <c r="BW42" i="2"/>
  <c r="BX79" i="2"/>
  <c r="BX90" i="2"/>
  <c r="BW31" i="2"/>
  <c r="R36" i="1"/>
  <c r="BX29" i="2"/>
  <c r="BW86" i="2"/>
  <c r="R91" i="1"/>
  <c r="BX76" i="2"/>
  <c r="R81" i="1"/>
  <c r="BX111" i="2"/>
  <c r="R116" i="1"/>
  <c r="BX115" i="2"/>
  <c r="R120" i="1"/>
  <c r="BX61" i="2"/>
  <c r="R66" i="1"/>
  <c r="BX63" i="2"/>
  <c r="R68" i="1"/>
  <c r="BX110" i="2"/>
  <c r="R115" i="1"/>
  <c r="BX113" i="2"/>
  <c r="R118" i="1"/>
  <c r="BW75" i="2"/>
  <c r="R80" i="1"/>
  <c r="BX96" i="2"/>
  <c r="R101" i="1"/>
  <c r="BX82" i="2"/>
  <c r="R87" i="1"/>
  <c r="BX89" i="2"/>
  <c r="R94" i="1"/>
  <c r="BX59" i="2"/>
  <c r="R64" i="1"/>
  <c r="BX112" i="2"/>
  <c r="R117" i="1"/>
  <c r="BW85" i="2"/>
  <c r="R90" i="1"/>
  <c r="BX93" i="2"/>
  <c r="R98" i="1"/>
  <c r="BW92" i="2"/>
  <c r="R97" i="1"/>
  <c r="BW53" i="2"/>
  <c r="R58" i="1"/>
  <c r="BX108" i="2"/>
  <c r="BW61" i="2"/>
  <c r="BX77" i="2"/>
  <c r="BX35" i="2"/>
  <c r="R40" i="1"/>
  <c r="BX107" i="2"/>
  <c r="R112" i="1"/>
  <c r="BW49" i="2"/>
  <c r="R54" i="1"/>
  <c r="BX62" i="2"/>
  <c r="R67" i="1"/>
  <c r="BW40" i="2"/>
  <c r="R45" i="1"/>
  <c r="BX92" i="2"/>
  <c r="BW107" i="2"/>
  <c r="BW62" i="2"/>
  <c r="BW93" i="2"/>
  <c r="BW96" i="2"/>
  <c r="BW113" i="2"/>
  <c r="BW82" i="2"/>
  <c r="BW59" i="2"/>
  <c r="BX40" i="2"/>
  <c r="BS86" i="2"/>
  <c r="P91" i="1" s="1"/>
  <c r="BO86" i="2"/>
  <c r="BS76" i="2"/>
  <c r="P81" i="1" s="1"/>
  <c r="BO76" i="2"/>
  <c r="BS65" i="2"/>
  <c r="P70" i="1" s="1"/>
  <c r="BO65" i="2"/>
  <c r="DX20" i="2"/>
  <c r="BL20" i="2"/>
  <c r="BM20" i="2" s="1"/>
  <c r="BJ20" i="2"/>
  <c r="BT20" i="2" s="1"/>
  <c r="Q25" i="1" s="1"/>
  <c r="BG120" i="2"/>
  <c r="BZ103" i="2"/>
  <c r="CA103" i="2"/>
  <c r="CD103" i="2" s="1"/>
  <c r="CG103" i="2"/>
  <c r="CF103" i="2"/>
  <c r="CA90" i="2"/>
  <c r="CD90" i="2" s="1"/>
  <c r="BZ90" i="2"/>
  <c r="CF90" i="2"/>
  <c r="CG90" i="2"/>
  <c r="CA57" i="2"/>
  <c r="CD57" i="2" s="1"/>
  <c r="BZ57" i="2"/>
  <c r="CG57" i="2"/>
  <c r="CF57" i="2"/>
  <c r="CA63" i="2"/>
  <c r="CD63" i="2" s="1"/>
  <c r="BZ63" i="2"/>
  <c r="CF63" i="2"/>
  <c r="CG63" i="2"/>
  <c r="BS67" i="2"/>
  <c r="P72" i="1" s="1"/>
  <c r="BO67" i="2"/>
  <c r="BS45" i="2"/>
  <c r="P50" i="1" s="1"/>
  <c r="BO45" i="2"/>
  <c r="BS38" i="2"/>
  <c r="P43" i="1" s="1"/>
  <c r="BO38" i="2"/>
  <c r="BO95" i="2"/>
  <c r="BS95" i="2"/>
  <c r="P100" i="1" s="1"/>
  <c r="BO99" i="2"/>
  <c r="BS99" i="2"/>
  <c r="P104" i="1" s="1"/>
  <c r="BS64" i="2"/>
  <c r="P69" i="1" s="1"/>
  <c r="BO64" i="2"/>
  <c r="BS50" i="2"/>
  <c r="P55" i="1" s="1"/>
  <c r="BO50" i="2"/>
  <c r="BS97" i="2"/>
  <c r="P102" i="1" s="1"/>
  <c r="BO97" i="2"/>
  <c r="BS78" i="2"/>
  <c r="P83" i="1" s="1"/>
  <c r="BO78" i="2"/>
  <c r="BS79" i="2"/>
  <c r="P84" i="1" s="1"/>
  <c r="BO79" i="2"/>
  <c r="BS100" i="2"/>
  <c r="P105" i="1" s="1"/>
  <c r="BO100" i="2"/>
  <c r="BS25" i="2"/>
  <c r="P30" i="1" s="1"/>
  <c r="BO25" i="2"/>
  <c r="BS39" i="2"/>
  <c r="P44" i="1" s="1"/>
  <c r="BO39" i="2"/>
  <c r="BS42" i="2"/>
  <c r="P47" i="1" s="1"/>
  <c r="BO42" i="2"/>
  <c r="CA48" i="2"/>
  <c r="CD48" i="2" s="1"/>
  <c r="BZ48" i="2"/>
  <c r="CG48" i="2"/>
  <c r="CF48" i="2"/>
  <c r="CA117" i="2"/>
  <c r="CD117" i="2" s="1"/>
  <c r="BZ117" i="2"/>
  <c r="CF117" i="2"/>
  <c r="CG117" i="2"/>
  <c r="BZ31" i="2"/>
  <c r="CA31" i="2"/>
  <c r="CD31" i="2" s="1"/>
  <c r="CG31" i="2"/>
  <c r="CF31" i="2"/>
  <c r="BZ86" i="2"/>
  <c r="CA86" i="2"/>
  <c r="CD86" i="2" s="1"/>
  <c r="CF86" i="2"/>
  <c r="CG86" i="2"/>
  <c r="CA76" i="2"/>
  <c r="CD76" i="2" s="1"/>
  <c r="BZ76" i="2"/>
  <c r="CG76" i="2"/>
  <c r="CF76" i="2"/>
  <c r="CA65" i="2"/>
  <c r="CD65" i="2" s="1"/>
  <c r="BZ65" i="2"/>
  <c r="CG65" i="2"/>
  <c r="CF65" i="2"/>
  <c r="DW20" i="2"/>
  <c r="BO111" i="2"/>
  <c r="BS111" i="2"/>
  <c r="P116" i="1" s="1"/>
  <c r="BS49" i="2"/>
  <c r="P54" i="1" s="1"/>
  <c r="BO49" i="2"/>
  <c r="BS33" i="2"/>
  <c r="P38" i="1" s="1"/>
  <c r="BO33" i="2"/>
  <c r="BS112" i="2"/>
  <c r="P117" i="1" s="1"/>
  <c r="BO112" i="2"/>
  <c r="BO91" i="2"/>
  <c r="BS91" i="2"/>
  <c r="P96" i="1" s="1"/>
  <c r="BS85" i="2"/>
  <c r="P90" i="1" s="1"/>
  <c r="BO85" i="2"/>
  <c r="AC126" i="2"/>
  <c r="AB127" i="2"/>
  <c r="AM126" i="2"/>
  <c r="AN126" i="2"/>
  <c r="BS32" i="2"/>
  <c r="P37" i="1" s="1"/>
  <c r="BO32" i="2"/>
  <c r="CA67" i="2"/>
  <c r="CD67" i="2" s="1"/>
  <c r="BZ67" i="2"/>
  <c r="CG67" i="2"/>
  <c r="CF67" i="2"/>
  <c r="CA45" i="2"/>
  <c r="CD45" i="2" s="1"/>
  <c r="BZ45" i="2"/>
  <c r="CG45" i="2"/>
  <c r="CF45" i="2"/>
  <c r="CA38" i="2"/>
  <c r="CD38" i="2" s="1"/>
  <c r="BZ38" i="2"/>
  <c r="CF38" i="2"/>
  <c r="CG38" i="2"/>
  <c r="CA95" i="2"/>
  <c r="CD95" i="2" s="1"/>
  <c r="BZ95" i="2"/>
  <c r="CG95" i="2"/>
  <c r="CF95" i="2"/>
  <c r="CA99" i="2"/>
  <c r="CD99" i="2" s="1"/>
  <c r="BZ99" i="2"/>
  <c r="CF99" i="2"/>
  <c r="CG99" i="2"/>
  <c r="CA64" i="2"/>
  <c r="CD64" i="2" s="1"/>
  <c r="BZ64" i="2"/>
  <c r="CG64" i="2"/>
  <c r="CF64" i="2"/>
  <c r="CA50" i="2"/>
  <c r="CD50" i="2" s="1"/>
  <c r="BZ50" i="2"/>
  <c r="CG50" i="2"/>
  <c r="CF50" i="2"/>
  <c r="CA97" i="2"/>
  <c r="CD97" i="2" s="1"/>
  <c r="BZ97" i="2"/>
  <c r="CF97" i="2"/>
  <c r="CG97" i="2"/>
  <c r="BZ78" i="2"/>
  <c r="CA78" i="2"/>
  <c r="CD78" i="2" s="1"/>
  <c r="CF78" i="2"/>
  <c r="CG78" i="2"/>
  <c r="CA79" i="2"/>
  <c r="CD79" i="2" s="1"/>
  <c r="BZ79" i="2"/>
  <c r="CF79" i="2"/>
  <c r="CG79" i="2"/>
  <c r="CA100" i="2"/>
  <c r="CD100" i="2" s="1"/>
  <c r="BZ100" i="2"/>
  <c r="CG100" i="2"/>
  <c r="CF100" i="2"/>
  <c r="CA25" i="2"/>
  <c r="CD25" i="2" s="1"/>
  <c r="BZ25" i="2"/>
  <c r="CF25" i="2"/>
  <c r="CG25" i="2"/>
  <c r="BZ39" i="2"/>
  <c r="CA39" i="2"/>
  <c r="CD39" i="2" s="1"/>
  <c r="CG39" i="2"/>
  <c r="CF39" i="2"/>
  <c r="CA42" i="2"/>
  <c r="CD42" i="2" s="1"/>
  <c r="BZ42" i="2"/>
  <c r="CF42" i="2"/>
  <c r="CG42" i="2"/>
  <c r="BS31" i="2"/>
  <c r="P36" i="1" s="1"/>
  <c r="BO31" i="2"/>
  <c r="BS110" i="2"/>
  <c r="P115" i="1" s="1"/>
  <c r="BO110" i="2"/>
  <c r="BS75" i="2"/>
  <c r="P80" i="1" s="1"/>
  <c r="BO75" i="2"/>
  <c r="DN22" i="2"/>
  <c r="DP21" i="2"/>
  <c r="DO21" i="2"/>
  <c r="BZ111" i="2"/>
  <c r="CA111" i="2"/>
  <c r="CD111" i="2" s="1"/>
  <c r="CF111" i="2"/>
  <c r="CG111" i="2"/>
  <c r="CA49" i="2"/>
  <c r="CD49" i="2" s="1"/>
  <c r="BZ49" i="2"/>
  <c r="CG49" i="2"/>
  <c r="CF49" i="2"/>
  <c r="CA33" i="2"/>
  <c r="CD33" i="2" s="1"/>
  <c r="BZ33" i="2"/>
  <c r="CF33" i="2"/>
  <c r="CG33" i="2"/>
  <c r="CA112" i="2"/>
  <c r="CD112" i="2" s="1"/>
  <c r="BZ112" i="2"/>
  <c r="CF112" i="2"/>
  <c r="CG112" i="2"/>
  <c r="CA91" i="2"/>
  <c r="CD91" i="2" s="1"/>
  <c r="BZ91" i="2"/>
  <c r="CG91" i="2"/>
  <c r="CF91" i="2"/>
  <c r="CA85" i="2"/>
  <c r="CD85" i="2" s="1"/>
  <c r="BZ85" i="2"/>
  <c r="CG85" i="2"/>
  <c r="CF85" i="2"/>
  <c r="BX49" i="2"/>
  <c r="AD125" i="2"/>
  <c r="AE125" i="2"/>
  <c r="CA32" i="2"/>
  <c r="CD32" i="2" s="1"/>
  <c r="BZ32" i="2"/>
  <c r="CG32" i="2"/>
  <c r="CF32" i="2"/>
  <c r="BS81" i="2"/>
  <c r="P86" i="1" s="1"/>
  <c r="BO81" i="2"/>
  <c r="BS37" i="2"/>
  <c r="P42" i="1" s="1"/>
  <c r="BO37" i="2"/>
  <c r="BS52" i="2"/>
  <c r="P57" i="1" s="1"/>
  <c r="BO52" i="2"/>
  <c r="BS83" i="2"/>
  <c r="P88" i="1" s="1"/>
  <c r="BO83" i="2"/>
  <c r="BS47" i="2"/>
  <c r="P52" i="1" s="1"/>
  <c r="BO47" i="2"/>
  <c r="BS74" i="2"/>
  <c r="P79" i="1" s="1"/>
  <c r="BO74" i="2"/>
  <c r="BS27" i="2"/>
  <c r="P32" i="1" s="1"/>
  <c r="BO27" i="2"/>
  <c r="BS101" i="2"/>
  <c r="P106" i="1" s="1"/>
  <c r="BO101" i="2"/>
  <c r="BS104" i="2"/>
  <c r="P109" i="1" s="1"/>
  <c r="BO104" i="2"/>
  <c r="BS69" i="2"/>
  <c r="P74" i="1" s="1"/>
  <c r="BO69" i="2"/>
  <c r="BS88" i="2"/>
  <c r="P93" i="1" s="1"/>
  <c r="BO88" i="2"/>
  <c r="BS118" i="2"/>
  <c r="P123" i="1" s="1"/>
  <c r="BO118" i="2"/>
  <c r="BS30" i="2"/>
  <c r="P35" i="1" s="1"/>
  <c r="BO30" i="2"/>
  <c r="BS29" i="2"/>
  <c r="P34" i="1" s="1"/>
  <c r="BO29" i="2"/>
  <c r="BZ121" i="2"/>
  <c r="CF121" i="2"/>
  <c r="BS113" i="2"/>
  <c r="P118" i="1" s="1"/>
  <c r="BO113" i="2"/>
  <c r="CA110" i="2"/>
  <c r="CD110" i="2" s="1"/>
  <c r="BZ110" i="2"/>
  <c r="CF110" i="2"/>
  <c r="CG110" i="2"/>
  <c r="CA29" i="2"/>
  <c r="CD29" i="2" s="1"/>
  <c r="BZ29" i="2"/>
  <c r="CG29" i="2"/>
  <c r="CF29" i="2"/>
  <c r="CA121" i="2"/>
  <c r="CG121" i="2"/>
  <c r="CA113" i="2"/>
  <c r="CD113" i="2" s="1"/>
  <c r="BZ113" i="2"/>
  <c r="CF113" i="2"/>
  <c r="CG113" i="2"/>
  <c r="CA75" i="2"/>
  <c r="CD75" i="2" s="1"/>
  <c r="BZ75" i="2"/>
  <c r="CG75" i="2"/>
  <c r="CF75" i="2"/>
  <c r="BS23" i="2"/>
  <c r="P28" i="1" s="1"/>
  <c r="BO23" i="2"/>
  <c r="BX86" i="2"/>
  <c r="BS66" i="2"/>
  <c r="P71" i="1" s="1"/>
  <c r="BO66" i="2"/>
  <c r="BW33" i="2"/>
  <c r="BX91" i="2"/>
  <c r="BW90" i="2"/>
  <c r="BW63" i="2"/>
  <c r="BX117" i="2"/>
  <c r="CA81" i="2"/>
  <c r="CD81" i="2" s="1"/>
  <c r="BZ81" i="2"/>
  <c r="CF81" i="2"/>
  <c r="CG81" i="2"/>
  <c r="CA37" i="2"/>
  <c r="CD37" i="2" s="1"/>
  <c r="BZ37" i="2"/>
  <c r="CG37" i="2"/>
  <c r="CF37" i="2"/>
  <c r="CA52" i="2"/>
  <c r="CD52" i="2" s="1"/>
  <c r="BZ52" i="2"/>
  <c r="CF52" i="2"/>
  <c r="CG52" i="2"/>
  <c r="CA83" i="2"/>
  <c r="CD83" i="2" s="1"/>
  <c r="BZ83" i="2"/>
  <c r="CG83" i="2"/>
  <c r="CF83" i="2"/>
  <c r="BZ47" i="2"/>
  <c r="CA47" i="2"/>
  <c r="CD47" i="2" s="1"/>
  <c r="CG47" i="2"/>
  <c r="CF47" i="2"/>
  <c r="CA74" i="2"/>
  <c r="CD74" i="2" s="1"/>
  <c r="BZ74" i="2"/>
  <c r="CG74" i="2"/>
  <c r="CF74" i="2"/>
  <c r="CA27" i="2"/>
  <c r="CD27" i="2" s="1"/>
  <c r="BZ27" i="2"/>
  <c r="CG27" i="2"/>
  <c r="CF27" i="2"/>
  <c r="CA101" i="2"/>
  <c r="CD101" i="2" s="1"/>
  <c r="BZ101" i="2"/>
  <c r="CG101" i="2"/>
  <c r="CF101" i="2"/>
  <c r="CA104" i="2"/>
  <c r="CD104" i="2" s="1"/>
  <c r="BZ104" i="2"/>
  <c r="CG104" i="2"/>
  <c r="CF104" i="2"/>
  <c r="CA69" i="2"/>
  <c r="CD69" i="2" s="1"/>
  <c r="BZ69" i="2"/>
  <c r="CF69" i="2"/>
  <c r="CG69" i="2"/>
  <c r="CA88" i="2"/>
  <c r="CD88" i="2" s="1"/>
  <c r="BZ88" i="2"/>
  <c r="CF88" i="2"/>
  <c r="CG88" i="2"/>
  <c r="CA118" i="2"/>
  <c r="CD118" i="2" s="1"/>
  <c r="BZ118" i="2"/>
  <c r="CF118" i="2"/>
  <c r="CG118" i="2"/>
  <c r="CA30" i="2"/>
  <c r="CD30" i="2" s="1"/>
  <c r="BZ30" i="2"/>
  <c r="CF30" i="2"/>
  <c r="CG30" i="2"/>
  <c r="BS36" i="2"/>
  <c r="P41" i="1" s="1"/>
  <c r="BO36" i="2"/>
  <c r="BS72" i="2"/>
  <c r="P77" i="1" s="1"/>
  <c r="BO72" i="2"/>
  <c r="CA66" i="2"/>
  <c r="CD66" i="2" s="1"/>
  <c r="BZ66" i="2"/>
  <c r="CG66" i="2"/>
  <c r="CF66" i="2"/>
  <c r="BX33" i="2"/>
  <c r="BW91" i="2"/>
  <c r="BW117" i="2"/>
  <c r="BO22" i="2"/>
  <c r="BS22" i="2"/>
  <c r="P27" i="1" s="1"/>
  <c r="BS87" i="2"/>
  <c r="P92" i="1" s="1"/>
  <c r="BO87" i="2"/>
  <c r="BS116" i="2"/>
  <c r="P121" i="1" s="1"/>
  <c r="BO116" i="2"/>
  <c r="BS98" i="2"/>
  <c r="P103" i="1" s="1"/>
  <c r="BO98" i="2"/>
  <c r="BS70" i="2"/>
  <c r="P75" i="1" s="1"/>
  <c r="BO70" i="2"/>
  <c r="BS55" i="2"/>
  <c r="P60" i="1" s="1"/>
  <c r="BO55" i="2"/>
  <c r="BS44" i="2"/>
  <c r="P49" i="1" s="1"/>
  <c r="BO44" i="2"/>
  <c r="BO109" i="2"/>
  <c r="BS109" i="2"/>
  <c r="P114" i="1" s="1"/>
  <c r="BS54" i="2"/>
  <c r="P59" i="1" s="1"/>
  <c r="BO54" i="2"/>
  <c r="BS46" i="2"/>
  <c r="P51" i="1" s="1"/>
  <c r="BO46" i="2"/>
  <c r="BS43" i="2"/>
  <c r="P48" i="1" s="1"/>
  <c r="BO43" i="2"/>
  <c r="BS26" i="2"/>
  <c r="P31" i="1" s="1"/>
  <c r="BO26" i="2"/>
  <c r="BS80" i="2"/>
  <c r="P85" i="1" s="1"/>
  <c r="BO80" i="2"/>
  <c r="BS84" i="2"/>
  <c r="P89" i="1" s="1"/>
  <c r="BO84" i="2"/>
  <c r="BS56" i="2"/>
  <c r="P61" i="1" s="1"/>
  <c r="BO56" i="2"/>
  <c r="BS48" i="2"/>
  <c r="P53" i="1" s="1"/>
  <c r="BO48" i="2"/>
  <c r="BS77" i="2"/>
  <c r="P82" i="1" s="1"/>
  <c r="BO77" i="2"/>
  <c r="BS89" i="2"/>
  <c r="P94" i="1" s="1"/>
  <c r="BO89" i="2"/>
  <c r="CA23" i="2"/>
  <c r="CD23" i="2" s="1"/>
  <c r="BZ23" i="2"/>
  <c r="CG23" i="2"/>
  <c r="CF23" i="2"/>
  <c r="CA77" i="2"/>
  <c r="CD77" i="2" s="1"/>
  <c r="BZ77" i="2"/>
  <c r="CG77" i="2"/>
  <c r="CF77" i="2"/>
  <c r="BZ82" i="2"/>
  <c r="CA82" i="2"/>
  <c r="CD82" i="2" s="1"/>
  <c r="CG82" i="2"/>
  <c r="CF82" i="2"/>
  <c r="BW110" i="2"/>
  <c r="BW77" i="2"/>
  <c r="BX31" i="2"/>
  <c r="AG121" i="2"/>
  <c r="AK120" i="2"/>
  <c r="AL120" i="2"/>
  <c r="AJ120" i="2"/>
  <c r="AI120" i="2"/>
  <c r="AH120" i="2"/>
  <c r="CA36" i="2"/>
  <c r="CD36" i="2" s="1"/>
  <c r="BZ36" i="2"/>
  <c r="CG36" i="2"/>
  <c r="CF36" i="2"/>
  <c r="CA108" i="2"/>
  <c r="CD108" i="2" s="1"/>
  <c r="BZ108" i="2"/>
  <c r="CF108" i="2"/>
  <c r="CG108" i="2"/>
  <c r="CA89" i="2"/>
  <c r="CD89" i="2" s="1"/>
  <c r="BZ89" i="2"/>
  <c r="CF89" i="2"/>
  <c r="CG89" i="2"/>
  <c r="CA72" i="2"/>
  <c r="CD72" i="2" s="1"/>
  <c r="BZ72" i="2"/>
  <c r="CF72" i="2"/>
  <c r="CG72" i="2"/>
  <c r="BW72" i="2"/>
  <c r="BS35" i="2"/>
  <c r="P40" i="1" s="1"/>
  <c r="BO35" i="2"/>
  <c r="BS107" i="2"/>
  <c r="P112" i="1" s="1"/>
  <c r="BO107" i="2"/>
  <c r="BS59" i="2"/>
  <c r="P64" i="1" s="1"/>
  <c r="BO59" i="2"/>
  <c r="BW65" i="2"/>
  <c r="BS115" i="2"/>
  <c r="P120" i="1" s="1"/>
  <c r="BO115" i="2"/>
  <c r="BS62" i="2"/>
  <c r="P67" i="1" s="1"/>
  <c r="BO62" i="2"/>
  <c r="BW103" i="2"/>
  <c r="BS61" i="2"/>
  <c r="P66" i="1" s="1"/>
  <c r="BO61" i="2"/>
  <c r="BS40" i="2"/>
  <c r="P45" i="1" s="1"/>
  <c r="BO40" i="2"/>
  <c r="BW66" i="2"/>
  <c r="BS41" i="2"/>
  <c r="P46" i="1" s="1"/>
  <c r="BO41" i="2"/>
  <c r="CA87" i="2"/>
  <c r="CD87" i="2" s="1"/>
  <c r="BZ87" i="2"/>
  <c r="CG87" i="2"/>
  <c r="CF87" i="2"/>
  <c r="CA116" i="2"/>
  <c r="CD116" i="2" s="1"/>
  <c r="BZ116" i="2"/>
  <c r="CF116" i="2"/>
  <c r="CG116" i="2"/>
  <c r="CA98" i="2"/>
  <c r="CD98" i="2" s="1"/>
  <c r="BZ98" i="2"/>
  <c r="CF98" i="2"/>
  <c r="CG98" i="2"/>
  <c r="BZ70" i="2"/>
  <c r="CA70" i="2"/>
  <c r="CD70" i="2" s="1"/>
  <c r="CF70" i="2"/>
  <c r="CG70" i="2"/>
  <c r="CA55" i="2"/>
  <c r="CD55" i="2" s="1"/>
  <c r="BZ55" i="2"/>
  <c r="CG55" i="2"/>
  <c r="CF55" i="2"/>
  <c r="CA44" i="2"/>
  <c r="CD44" i="2" s="1"/>
  <c r="BZ44" i="2"/>
  <c r="CF44" i="2"/>
  <c r="CG44" i="2"/>
  <c r="CA109" i="2"/>
  <c r="CD109" i="2" s="1"/>
  <c r="BZ109" i="2"/>
  <c r="CF109" i="2"/>
  <c r="CG109" i="2"/>
  <c r="BZ54" i="2"/>
  <c r="CA54" i="2"/>
  <c r="CD54" i="2" s="1"/>
  <c r="CF54" i="2"/>
  <c r="CG54" i="2"/>
  <c r="CA46" i="2"/>
  <c r="CD46" i="2" s="1"/>
  <c r="BZ46" i="2"/>
  <c r="CF46" i="2"/>
  <c r="CG46" i="2"/>
  <c r="CA43" i="2"/>
  <c r="CD43" i="2" s="1"/>
  <c r="BZ43" i="2"/>
  <c r="CF43" i="2"/>
  <c r="CG43" i="2"/>
  <c r="CA26" i="2"/>
  <c r="CD26" i="2" s="1"/>
  <c r="BZ26" i="2"/>
  <c r="CF26" i="2"/>
  <c r="CG26" i="2"/>
  <c r="CA80" i="2"/>
  <c r="CD80" i="2" s="1"/>
  <c r="BZ80" i="2"/>
  <c r="CF80" i="2"/>
  <c r="CG80" i="2"/>
  <c r="CA84" i="2"/>
  <c r="CD84" i="2" s="1"/>
  <c r="BZ84" i="2"/>
  <c r="CG84" i="2"/>
  <c r="CF84" i="2"/>
  <c r="CA56" i="2"/>
  <c r="CD56" i="2" s="1"/>
  <c r="BZ56" i="2"/>
  <c r="CG56" i="2"/>
  <c r="CF56" i="2"/>
  <c r="BO117" i="2"/>
  <c r="BS117" i="2"/>
  <c r="P122" i="1" s="1"/>
  <c r="BS93" i="2"/>
  <c r="P98" i="1" s="1"/>
  <c r="BO93" i="2"/>
  <c r="BW48" i="2"/>
  <c r="BX23" i="2"/>
  <c r="BS92" i="2"/>
  <c r="P97" i="1" s="1"/>
  <c r="BO92" i="2"/>
  <c r="BS53" i="2"/>
  <c r="P58" i="1" s="1"/>
  <c r="BO53" i="2"/>
  <c r="BX72" i="2"/>
  <c r="CA35" i="2"/>
  <c r="CD35" i="2" s="1"/>
  <c r="BZ35" i="2"/>
  <c r="CF35" i="2"/>
  <c r="CG35" i="2"/>
  <c r="CA107" i="2"/>
  <c r="CD107" i="2" s="1"/>
  <c r="BZ107" i="2"/>
  <c r="CF107" i="2"/>
  <c r="CG107" i="2"/>
  <c r="CA59" i="2"/>
  <c r="CD59" i="2" s="1"/>
  <c r="BZ59" i="2"/>
  <c r="CG59" i="2"/>
  <c r="CF59" i="2"/>
  <c r="BX65" i="2"/>
  <c r="BW35" i="2"/>
  <c r="CA115" i="2"/>
  <c r="CD115" i="2" s="1"/>
  <c r="BZ115" i="2"/>
  <c r="CF115" i="2"/>
  <c r="CG115" i="2"/>
  <c r="BZ62" i="2"/>
  <c r="CA62" i="2"/>
  <c r="CD62" i="2" s="1"/>
  <c r="CF62" i="2"/>
  <c r="CG62" i="2"/>
  <c r="BX103" i="2"/>
  <c r="CA61" i="2"/>
  <c r="CD61" i="2" s="1"/>
  <c r="BZ61" i="2"/>
  <c r="CF61" i="2"/>
  <c r="CG61" i="2"/>
  <c r="CA40" i="2"/>
  <c r="CD40" i="2" s="1"/>
  <c r="BZ40" i="2"/>
  <c r="CG40" i="2"/>
  <c r="CF40" i="2"/>
  <c r="BW115" i="2"/>
  <c r="BX66" i="2"/>
  <c r="CA41" i="2"/>
  <c r="CD41" i="2" s="1"/>
  <c r="BZ41" i="2"/>
  <c r="CG41" i="2"/>
  <c r="CF41" i="2"/>
  <c r="BS106" i="2"/>
  <c r="P111" i="1" s="1"/>
  <c r="BO106" i="2"/>
  <c r="BS73" i="2"/>
  <c r="P78" i="1" s="1"/>
  <c r="BO73" i="2"/>
  <c r="BS28" i="2"/>
  <c r="P33" i="1" s="1"/>
  <c r="BO28" i="2"/>
  <c r="BO105" i="2"/>
  <c r="BS105" i="2"/>
  <c r="P110" i="1" s="1"/>
  <c r="BS34" i="2"/>
  <c r="P39" i="1" s="1"/>
  <c r="BO34" i="2"/>
  <c r="BS102" i="2"/>
  <c r="P107" i="1" s="1"/>
  <c r="BO102" i="2"/>
  <c r="BS68" i="2"/>
  <c r="P73" i="1" s="1"/>
  <c r="BO68" i="2"/>
  <c r="BS114" i="2"/>
  <c r="P119" i="1" s="1"/>
  <c r="BO114" i="2"/>
  <c r="BS71" i="2"/>
  <c r="P76" i="1" s="1"/>
  <c r="BO71" i="2"/>
  <c r="BS60" i="2"/>
  <c r="P65" i="1" s="1"/>
  <c r="BO60" i="2"/>
  <c r="BS51" i="2"/>
  <c r="P56" i="1" s="1"/>
  <c r="BO51" i="2"/>
  <c r="BS24" i="2"/>
  <c r="P29" i="1" s="1"/>
  <c r="BO24" i="2"/>
  <c r="BS94" i="2"/>
  <c r="P99" i="1" s="1"/>
  <c r="BO94" i="2"/>
  <c r="BO119" i="2"/>
  <c r="BS119" i="2"/>
  <c r="P124" i="1" s="1"/>
  <c r="BS58" i="2"/>
  <c r="P63" i="1" s="1"/>
  <c r="BO58" i="2"/>
  <c r="BS82" i="2"/>
  <c r="P87" i="1" s="1"/>
  <c r="BO82" i="2"/>
  <c r="BS108" i="2"/>
  <c r="P113" i="1" s="1"/>
  <c r="BO108" i="2"/>
  <c r="BS96" i="2"/>
  <c r="P101" i="1" s="1"/>
  <c r="BO96" i="2"/>
  <c r="CA93" i="2"/>
  <c r="CD93" i="2" s="1"/>
  <c r="BZ93" i="2"/>
  <c r="CG93" i="2"/>
  <c r="CF93" i="2"/>
  <c r="BX48" i="2"/>
  <c r="BW23" i="2"/>
  <c r="CA96" i="2"/>
  <c r="CD96" i="2" s="1"/>
  <c r="BZ96" i="2"/>
  <c r="CG96" i="2"/>
  <c r="CF96" i="2"/>
  <c r="BW29" i="2"/>
  <c r="BZ92" i="2"/>
  <c r="CA92" i="2"/>
  <c r="CD92" i="2" s="1"/>
  <c r="CG92" i="2"/>
  <c r="CF92" i="2"/>
  <c r="CA53" i="2"/>
  <c r="CD53" i="2" s="1"/>
  <c r="BZ53" i="2"/>
  <c r="CF53" i="2"/>
  <c r="CG53" i="2"/>
  <c r="BW108" i="2"/>
  <c r="BW76" i="2"/>
  <c r="BX53" i="2"/>
  <c r="BW89" i="2"/>
  <c r="BS103" i="2"/>
  <c r="P108" i="1" s="1"/>
  <c r="BO103" i="2"/>
  <c r="BW111" i="2"/>
  <c r="BS90" i="2"/>
  <c r="P95" i="1" s="1"/>
  <c r="BO90" i="2"/>
  <c r="BW112" i="2"/>
  <c r="BX85" i="2"/>
  <c r="BS57" i="2"/>
  <c r="P62" i="1" s="1"/>
  <c r="BO57" i="2"/>
  <c r="BS63" i="2"/>
  <c r="P68" i="1" s="1"/>
  <c r="BO63" i="2"/>
  <c r="CA106" i="2"/>
  <c r="CD106" i="2" s="1"/>
  <c r="BZ106" i="2"/>
  <c r="CF106" i="2"/>
  <c r="CG106" i="2"/>
  <c r="CA73" i="2"/>
  <c r="CD73" i="2" s="1"/>
  <c r="BZ73" i="2"/>
  <c r="CG73" i="2"/>
  <c r="CF73" i="2"/>
  <c r="CA28" i="2"/>
  <c r="CD28" i="2" s="1"/>
  <c r="BZ28" i="2"/>
  <c r="CG28" i="2"/>
  <c r="CF28" i="2"/>
  <c r="CA105" i="2"/>
  <c r="CD105" i="2" s="1"/>
  <c r="BZ105" i="2"/>
  <c r="CG105" i="2"/>
  <c r="CF105" i="2"/>
  <c r="CA34" i="2"/>
  <c r="CD34" i="2" s="1"/>
  <c r="BZ34" i="2"/>
  <c r="CF34" i="2"/>
  <c r="CG34" i="2"/>
  <c r="BZ102" i="2"/>
  <c r="CA102" i="2"/>
  <c r="CD102" i="2" s="1"/>
  <c r="CF102" i="2"/>
  <c r="CG102" i="2"/>
  <c r="CA68" i="2"/>
  <c r="CD68" i="2" s="1"/>
  <c r="BZ68" i="2"/>
  <c r="CG68" i="2"/>
  <c r="CF68" i="2"/>
  <c r="CA114" i="2"/>
  <c r="CD114" i="2" s="1"/>
  <c r="BZ114" i="2"/>
  <c r="CF114" i="2"/>
  <c r="CG114" i="2"/>
  <c r="CA71" i="2"/>
  <c r="CD71" i="2" s="1"/>
  <c r="BZ71" i="2"/>
  <c r="CF71" i="2"/>
  <c r="CG71" i="2"/>
  <c r="CA60" i="2"/>
  <c r="CD60" i="2" s="1"/>
  <c r="BZ60" i="2"/>
  <c r="CF60" i="2"/>
  <c r="CG60" i="2"/>
  <c r="CA51" i="2"/>
  <c r="CD51" i="2" s="1"/>
  <c r="BZ51" i="2"/>
  <c r="CF51" i="2"/>
  <c r="CG51" i="2"/>
  <c r="CA24" i="2"/>
  <c r="CD24" i="2" s="1"/>
  <c r="BZ24" i="2"/>
  <c r="CF24" i="2"/>
  <c r="CG24" i="2"/>
  <c r="BZ94" i="2"/>
  <c r="CA94" i="2"/>
  <c r="CD94" i="2" s="1"/>
  <c r="CF94" i="2"/>
  <c r="CG94" i="2"/>
  <c r="CA119" i="2"/>
  <c r="CD119" i="2" s="1"/>
  <c r="BZ119" i="2"/>
  <c r="CF119" i="2"/>
  <c r="CG119" i="2"/>
  <c r="CA58" i="2"/>
  <c r="CD58" i="2" s="1"/>
  <c r="BZ58" i="2"/>
  <c r="CG58" i="2"/>
  <c r="CF58" i="2"/>
  <c r="CQ115" i="2" l="1"/>
  <c r="V120" i="1"/>
  <c r="CQ91" i="2"/>
  <c r="V96" i="1"/>
  <c r="CQ33" i="2"/>
  <c r="V38" i="1"/>
  <c r="CQ39" i="2"/>
  <c r="CV39" i="2" s="1"/>
  <c r="V44" i="1"/>
  <c r="CQ78" i="2"/>
  <c r="V83" i="1"/>
  <c r="CQ65" i="2"/>
  <c r="V70" i="1"/>
  <c r="CQ117" i="2"/>
  <c r="V122" i="1"/>
  <c r="CQ57" i="2"/>
  <c r="CT57" i="2" s="1"/>
  <c r="V62" i="1"/>
  <c r="CQ84" i="2"/>
  <c r="V89" i="1"/>
  <c r="CQ26" i="2"/>
  <c r="V31" i="1"/>
  <c r="CQ46" i="2"/>
  <c r="V51" i="1"/>
  <c r="CQ109" i="2"/>
  <c r="CV109" i="2" s="1"/>
  <c r="V114" i="1"/>
  <c r="CQ55" i="2"/>
  <c r="V60" i="1"/>
  <c r="CQ98" i="2"/>
  <c r="V103" i="1"/>
  <c r="CQ87" i="2"/>
  <c r="V92" i="1"/>
  <c r="CQ72" i="2"/>
  <c r="CV72" i="2" s="1"/>
  <c r="V77" i="1"/>
  <c r="CQ108" i="2"/>
  <c r="V113" i="1"/>
  <c r="CQ82" i="2"/>
  <c r="V87" i="1"/>
  <c r="CQ118" i="2"/>
  <c r="V123" i="1"/>
  <c r="CQ69" i="2"/>
  <c r="CW69" i="2" s="1"/>
  <c r="V74" i="1"/>
  <c r="CQ101" i="2"/>
  <c r="V106" i="1"/>
  <c r="CQ74" i="2"/>
  <c r="V79" i="1"/>
  <c r="CQ83" i="2"/>
  <c r="V88" i="1"/>
  <c r="CQ37" i="2"/>
  <c r="CR37" i="2" s="1"/>
  <c r="CS37" i="2" s="1"/>
  <c r="V42" i="1"/>
  <c r="CQ110" i="2"/>
  <c r="V115" i="1"/>
  <c r="CQ100" i="2"/>
  <c r="V105" i="1"/>
  <c r="CQ50" i="2"/>
  <c r="V55" i="1"/>
  <c r="CQ99" i="2"/>
  <c r="CV99" i="2" s="1"/>
  <c r="V104" i="1"/>
  <c r="CQ38" i="2"/>
  <c r="V43" i="1"/>
  <c r="CQ67" i="2"/>
  <c r="V72" i="1"/>
  <c r="CQ94" i="2"/>
  <c r="V99" i="1"/>
  <c r="CQ107" i="2"/>
  <c r="CT107" i="2" s="1"/>
  <c r="V112" i="1"/>
  <c r="CQ23" i="2"/>
  <c r="V28" i="1"/>
  <c r="CQ92" i="2"/>
  <c r="V97" i="1"/>
  <c r="CQ58" i="2"/>
  <c r="V63" i="1"/>
  <c r="CQ51" i="2"/>
  <c r="CV51" i="2" s="1"/>
  <c r="V56" i="1"/>
  <c r="CQ71" i="2"/>
  <c r="V76" i="1"/>
  <c r="CQ68" i="2"/>
  <c r="CX68" i="2" s="1"/>
  <c r="V73" i="1"/>
  <c r="CQ34" i="2"/>
  <c r="V39" i="1"/>
  <c r="CQ28" i="2"/>
  <c r="CW28" i="2" s="1"/>
  <c r="V33" i="1"/>
  <c r="CQ106" i="2"/>
  <c r="V111" i="1"/>
  <c r="CQ40" i="2"/>
  <c r="V45" i="1"/>
  <c r="CQ62" i="2"/>
  <c r="V67" i="1"/>
  <c r="CQ75" i="2"/>
  <c r="CX75" i="2" s="1"/>
  <c r="V80" i="1"/>
  <c r="CQ31" i="2"/>
  <c r="V36" i="1"/>
  <c r="CQ54" i="2"/>
  <c r="CR54" i="2" s="1"/>
  <c r="CS54" i="2" s="1"/>
  <c r="V59" i="1"/>
  <c r="CQ70" i="2"/>
  <c r="CR70" i="2" s="1"/>
  <c r="CS70" i="2" s="1"/>
  <c r="V75" i="1"/>
  <c r="CQ47" i="2"/>
  <c r="CV47" i="2" s="1"/>
  <c r="V52" i="1"/>
  <c r="CQ85" i="2"/>
  <c r="V90" i="1"/>
  <c r="CQ112" i="2"/>
  <c r="V117" i="1"/>
  <c r="CQ49" i="2"/>
  <c r="V54" i="1"/>
  <c r="CQ76" i="2"/>
  <c r="CR76" i="2" s="1"/>
  <c r="CS76" i="2" s="1"/>
  <c r="V81" i="1"/>
  <c r="CQ48" i="2"/>
  <c r="V53" i="1"/>
  <c r="CQ63" i="2"/>
  <c r="V68" i="1"/>
  <c r="CQ90" i="2"/>
  <c r="V95" i="1"/>
  <c r="CQ41" i="2"/>
  <c r="CV41" i="2" s="1"/>
  <c r="V46" i="1"/>
  <c r="CQ56" i="2"/>
  <c r="V61" i="1"/>
  <c r="CQ80" i="2"/>
  <c r="CW80" i="2" s="1"/>
  <c r="V85" i="1"/>
  <c r="CQ43" i="2"/>
  <c r="V48" i="1"/>
  <c r="CQ44" i="2"/>
  <c r="CW44" i="2" s="1"/>
  <c r="V49" i="1"/>
  <c r="CQ116" i="2"/>
  <c r="V121" i="1"/>
  <c r="CQ89" i="2"/>
  <c r="V94" i="1"/>
  <c r="CQ36" i="2"/>
  <c r="V41" i="1"/>
  <c r="CQ66" i="2"/>
  <c r="CV66" i="2" s="1"/>
  <c r="V71" i="1"/>
  <c r="CQ30" i="2"/>
  <c r="V35" i="1"/>
  <c r="CQ88" i="2"/>
  <c r="V93" i="1"/>
  <c r="CQ104" i="2"/>
  <c r="V109" i="1"/>
  <c r="CQ27" i="2"/>
  <c r="CW27" i="2" s="1"/>
  <c r="V32" i="1"/>
  <c r="CQ52" i="2"/>
  <c r="V57" i="1"/>
  <c r="CQ81" i="2"/>
  <c r="V86" i="1"/>
  <c r="CQ29" i="2"/>
  <c r="V34" i="1"/>
  <c r="CQ32" i="2"/>
  <c r="CX32" i="2" s="1"/>
  <c r="V37" i="1"/>
  <c r="CQ42" i="2"/>
  <c r="V47" i="1"/>
  <c r="CQ25" i="2"/>
  <c r="V30" i="1"/>
  <c r="CQ79" i="2"/>
  <c r="V84" i="1"/>
  <c r="CQ97" i="2"/>
  <c r="CV97" i="2" s="1"/>
  <c r="V102" i="1"/>
  <c r="CQ64" i="2"/>
  <c r="V69" i="1"/>
  <c r="CQ95" i="2"/>
  <c r="V100" i="1"/>
  <c r="CQ45" i="2"/>
  <c r="V50" i="1"/>
  <c r="CQ102" i="2"/>
  <c r="CX102" i="2" s="1"/>
  <c r="V107" i="1"/>
  <c r="CQ53" i="2"/>
  <c r="V58" i="1"/>
  <c r="CQ59" i="2"/>
  <c r="V64" i="1"/>
  <c r="CQ35" i="2"/>
  <c r="V40" i="1"/>
  <c r="CQ77" i="2"/>
  <c r="CR77" i="2" s="1"/>
  <c r="CS77" i="2" s="1"/>
  <c r="V82" i="1"/>
  <c r="CQ93" i="2"/>
  <c r="V98" i="1"/>
  <c r="CQ119" i="2"/>
  <c r="V124" i="1"/>
  <c r="CQ24" i="2"/>
  <c r="V29" i="1"/>
  <c r="CQ60" i="2"/>
  <c r="CX60" i="2" s="1"/>
  <c r="V65" i="1"/>
  <c r="CQ114" i="2"/>
  <c r="V119" i="1"/>
  <c r="CQ105" i="2"/>
  <c r="V110" i="1"/>
  <c r="CQ73" i="2"/>
  <c r="V78" i="1"/>
  <c r="CQ96" i="2"/>
  <c r="CX96" i="2" s="1"/>
  <c r="V101" i="1"/>
  <c r="CQ61" i="2"/>
  <c r="V66" i="1"/>
  <c r="CQ113" i="2"/>
  <c r="V118" i="1"/>
  <c r="CQ111" i="2"/>
  <c r="V116" i="1"/>
  <c r="CQ86" i="2"/>
  <c r="CV86" i="2" s="1"/>
  <c r="V91" i="1"/>
  <c r="CQ103" i="2"/>
  <c r="V108" i="1"/>
  <c r="CC93" i="2"/>
  <c r="CM92" i="2"/>
  <c r="CN93" i="2"/>
  <c r="CC41" i="2"/>
  <c r="CM40" i="2"/>
  <c r="CN41" i="2"/>
  <c r="CC62" i="2"/>
  <c r="CM61" i="2"/>
  <c r="CN62" i="2"/>
  <c r="CC56" i="2"/>
  <c r="CM55" i="2"/>
  <c r="CN56" i="2"/>
  <c r="CC80" i="2"/>
  <c r="CM79" i="2"/>
  <c r="CN80" i="2"/>
  <c r="CC43" i="2"/>
  <c r="CM42" i="2"/>
  <c r="CN43" i="2"/>
  <c r="CV54" i="2"/>
  <c r="CX54" i="2"/>
  <c r="CT54" i="2"/>
  <c r="CW54" i="2"/>
  <c r="CC44" i="2"/>
  <c r="CM43" i="2"/>
  <c r="CN44" i="2"/>
  <c r="CV70" i="2"/>
  <c r="CX70" i="2"/>
  <c r="CT70" i="2"/>
  <c r="CW70" i="2"/>
  <c r="CC116" i="2"/>
  <c r="CM115" i="2"/>
  <c r="CN116" i="2"/>
  <c r="CC75" i="2"/>
  <c r="CM74" i="2"/>
  <c r="CN75" i="2"/>
  <c r="DX21" i="2"/>
  <c r="CC65" i="2"/>
  <c r="CM64" i="2"/>
  <c r="CN65" i="2"/>
  <c r="CC117" i="2"/>
  <c r="CM116" i="2"/>
  <c r="CN117" i="2"/>
  <c r="CC57" i="2"/>
  <c r="CM56" i="2"/>
  <c r="CN57" i="2"/>
  <c r="CV103" i="2"/>
  <c r="CR103" i="2"/>
  <c r="CS103" i="2" s="1"/>
  <c r="CW103" i="2"/>
  <c r="CX103" i="2"/>
  <c r="CT103" i="2"/>
  <c r="CC94" i="2"/>
  <c r="CM93" i="2"/>
  <c r="CN94" i="2"/>
  <c r="CV68" i="2"/>
  <c r="CW68" i="2"/>
  <c r="CR68" i="2"/>
  <c r="CS68" i="2" s="1"/>
  <c r="CT68" i="2"/>
  <c r="CC53" i="2"/>
  <c r="CM52" i="2"/>
  <c r="CN53" i="2"/>
  <c r="CV93" i="2"/>
  <c r="CX93" i="2"/>
  <c r="CT93" i="2"/>
  <c r="CR93" i="2"/>
  <c r="CS93" i="2" s="1"/>
  <c r="CW93" i="2"/>
  <c r="CC59" i="2"/>
  <c r="CM58" i="2"/>
  <c r="CN59" i="2"/>
  <c r="CC35" i="2"/>
  <c r="CM34" i="2"/>
  <c r="CN35" i="2"/>
  <c r="CV56" i="2"/>
  <c r="CW56" i="2"/>
  <c r="CT56" i="2"/>
  <c r="CX56" i="2"/>
  <c r="CR56" i="2"/>
  <c r="CS56" i="2" s="1"/>
  <c r="CV80" i="2"/>
  <c r="CT80" i="2"/>
  <c r="CX80" i="2"/>
  <c r="CR80" i="2"/>
  <c r="CS80" i="2" s="1"/>
  <c r="CV43" i="2"/>
  <c r="CR43" i="2"/>
  <c r="CS43" i="2" s="1"/>
  <c r="CT43" i="2"/>
  <c r="CW43" i="2"/>
  <c r="CX43" i="2"/>
  <c r="CC54" i="2"/>
  <c r="CM53" i="2"/>
  <c r="CN54" i="2"/>
  <c r="CC70" i="2"/>
  <c r="CM69" i="2"/>
  <c r="CN70" i="2"/>
  <c r="CV116" i="2"/>
  <c r="CW116" i="2"/>
  <c r="CX116" i="2"/>
  <c r="CT116" i="2"/>
  <c r="CR116" i="2"/>
  <c r="CS116" i="2" s="1"/>
  <c r="CC85" i="2"/>
  <c r="CM84" i="2"/>
  <c r="CN85" i="2"/>
  <c r="CC112" i="2"/>
  <c r="CM111" i="2"/>
  <c r="CN112" i="2"/>
  <c r="CC49" i="2"/>
  <c r="CM48" i="2"/>
  <c r="CN49" i="2"/>
  <c r="DO22" i="2"/>
  <c r="DP22" i="2"/>
  <c r="DN23" i="2"/>
  <c r="CV65" i="2"/>
  <c r="CT65" i="2"/>
  <c r="CW65" i="2"/>
  <c r="CX65" i="2"/>
  <c r="CR65" i="2"/>
  <c r="CS65" i="2" s="1"/>
  <c r="CC86" i="2"/>
  <c r="CM85" i="2"/>
  <c r="CN86" i="2"/>
  <c r="CV117" i="2"/>
  <c r="CR117" i="2"/>
  <c r="CS117" i="2" s="1"/>
  <c r="CW117" i="2"/>
  <c r="CX117" i="2"/>
  <c r="CT117" i="2"/>
  <c r="CC103" i="2"/>
  <c r="CM102" i="2"/>
  <c r="CN103" i="2"/>
  <c r="CV71" i="2"/>
  <c r="CR71" i="2"/>
  <c r="CS71" i="2" s="1"/>
  <c r="CT71" i="2"/>
  <c r="CW71" i="2"/>
  <c r="CX71" i="2"/>
  <c r="CV106" i="2"/>
  <c r="CW106" i="2"/>
  <c r="CT106" i="2"/>
  <c r="CX106" i="2"/>
  <c r="CR106" i="2"/>
  <c r="CS106" i="2" s="1"/>
  <c r="CC119" i="2"/>
  <c r="CM118" i="2"/>
  <c r="CC24" i="2"/>
  <c r="CM23" i="2"/>
  <c r="CN24" i="2"/>
  <c r="CC60" i="2"/>
  <c r="CM59" i="2"/>
  <c r="CN60" i="2"/>
  <c r="CC114" i="2"/>
  <c r="CM113" i="2"/>
  <c r="CN114" i="2"/>
  <c r="CC105" i="2"/>
  <c r="CM104" i="2"/>
  <c r="CN105" i="2"/>
  <c r="CC73" i="2"/>
  <c r="CM72" i="2"/>
  <c r="CN73" i="2"/>
  <c r="CV53" i="2"/>
  <c r="CR53" i="2"/>
  <c r="CS53" i="2" s="1"/>
  <c r="CW53" i="2"/>
  <c r="CX53" i="2"/>
  <c r="CT53" i="2"/>
  <c r="CC96" i="2"/>
  <c r="CM95" i="2"/>
  <c r="CN96" i="2"/>
  <c r="CC61" i="2"/>
  <c r="CM60" i="2"/>
  <c r="CN61" i="2"/>
  <c r="CV59" i="2"/>
  <c r="CR59" i="2"/>
  <c r="CS59" i="2" s="1"/>
  <c r="CT59" i="2"/>
  <c r="CW59" i="2"/>
  <c r="CX59" i="2"/>
  <c r="CV35" i="2"/>
  <c r="CR35" i="2"/>
  <c r="CS35" i="2" s="1"/>
  <c r="CW35" i="2"/>
  <c r="CX35" i="2"/>
  <c r="CT35" i="2"/>
  <c r="CC72" i="2"/>
  <c r="CM71" i="2"/>
  <c r="CN72" i="2"/>
  <c r="CC108" i="2"/>
  <c r="CM107" i="2"/>
  <c r="CN108" i="2"/>
  <c r="CC118" i="2"/>
  <c r="CM117" i="2"/>
  <c r="CN118" i="2"/>
  <c r="CC104" i="2"/>
  <c r="CM103" i="2"/>
  <c r="CN104" i="2"/>
  <c r="CC27" i="2"/>
  <c r="CM26" i="2"/>
  <c r="CN27" i="2"/>
  <c r="CC52" i="2"/>
  <c r="CM51" i="2"/>
  <c r="CN52" i="2"/>
  <c r="CC81" i="2"/>
  <c r="CM80" i="2"/>
  <c r="CN81" i="2"/>
  <c r="CC29" i="2"/>
  <c r="CM28" i="2"/>
  <c r="CN29" i="2"/>
  <c r="CC32" i="2"/>
  <c r="CM31" i="2"/>
  <c r="CN32" i="2"/>
  <c r="CV85" i="2"/>
  <c r="CR85" i="2"/>
  <c r="CS85" i="2" s="1"/>
  <c r="CW85" i="2"/>
  <c r="CX85" i="2"/>
  <c r="CT85" i="2"/>
  <c r="CV112" i="2"/>
  <c r="CW112" i="2"/>
  <c r="CX112" i="2"/>
  <c r="CR112" i="2"/>
  <c r="CS112" i="2" s="1"/>
  <c r="CT112" i="2"/>
  <c r="CV49" i="2"/>
  <c r="CT49" i="2"/>
  <c r="CW49" i="2"/>
  <c r="CX49" i="2"/>
  <c r="CR49" i="2"/>
  <c r="CS49" i="2" s="1"/>
  <c r="CC42" i="2"/>
  <c r="CM41" i="2"/>
  <c r="CN42" i="2"/>
  <c r="CC25" i="2"/>
  <c r="CM24" i="2"/>
  <c r="CN25" i="2"/>
  <c r="CC79" i="2"/>
  <c r="CM78" i="2"/>
  <c r="CN79" i="2"/>
  <c r="CC97" i="2"/>
  <c r="CM96" i="2"/>
  <c r="CN97" i="2"/>
  <c r="CC64" i="2"/>
  <c r="CM63" i="2"/>
  <c r="CN64" i="2"/>
  <c r="CC95" i="2"/>
  <c r="CM94" i="2"/>
  <c r="CN95" i="2"/>
  <c r="CC45" i="2"/>
  <c r="CM44" i="2"/>
  <c r="CN45" i="2"/>
  <c r="CV60" i="2"/>
  <c r="CC102" i="2"/>
  <c r="CM101" i="2"/>
  <c r="CN102" i="2"/>
  <c r="CV61" i="2"/>
  <c r="CX61" i="2"/>
  <c r="CT61" i="2"/>
  <c r="CR61" i="2"/>
  <c r="CS61" i="2" s="1"/>
  <c r="CW61" i="2"/>
  <c r="CC115" i="2"/>
  <c r="CM114" i="2"/>
  <c r="CN115" i="2"/>
  <c r="CX72" i="2"/>
  <c r="CR72" i="2"/>
  <c r="CS72" i="2" s="1"/>
  <c r="CV108" i="2"/>
  <c r="CW108" i="2"/>
  <c r="CX108" i="2"/>
  <c r="CR108" i="2"/>
  <c r="CS108" i="2" s="1"/>
  <c r="CT108" i="2"/>
  <c r="CV82" i="2"/>
  <c r="CT82" i="2"/>
  <c r="CR82" i="2"/>
  <c r="CS82" i="2" s="1"/>
  <c r="CW82" i="2"/>
  <c r="CX82" i="2"/>
  <c r="CC23" i="2"/>
  <c r="CN23" i="2"/>
  <c r="CV118" i="2"/>
  <c r="CX118" i="2"/>
  <c r="CR118" i="2"/>
  <c r="CS118" i="2" s="1"/>
  <c r="CT118" i="2"/>
  <c r="CW118" i="2"/>
  <c r="CV104" i="2"/>
  <c r="CW104" i="2"/>
  <c r="CX104" i="2"/>
  <c r="CR104" i="2"/>
  <c r="CS104" i="2" s="1"/>
  <c r="CT104" i="2"/>
  <c r="CV27" i="2"/>
  <c r="CR27" i="2"/>
  <c r="CS27" i="2" s="1"/>
  <c r="CC47" i="2"/>
  <c r="CM46" i="2"/>
  <c r="CN47" i="2"/>
  <c r="CV52" i="2"/>
  <c r="CW52" i="2"/>
  <c r="CX52" i="2"/>
  <c r="CT52" i="2"/>
  <c r="CR52" i="2"/>
  <c r="CS52" i="2" s="1"/>
  <c r="CV81" i="2"/>
  <c r="CT81" i="2"/>
  <c r="CW81" i="2"/>
  <c r="CX81" i="2"/>
  <c r="CR81" i="2"/>
  <c r="CS81" i="2" s="1"/>
  <c r="CV29" i="2"/>
  <c r="CR29" i="2"/>
  <c r="CS29" i="2" s="1"/>
  <c r="CT29" i="2"/>
  <c r="CW29" i="2"/>
  <c r="CX29" i="2"/>
  <c r="CV42" i="2"/>
  <c r="CX42" i="2"/>
  <c r="CR42" i="2"/>
  <c r="CS42" i="2" s="1"/>
  <c r="CW42" i="2"/>
  <c r="CT42" i="2"/>
  <c r="CV25" i="2"/>
  <c r="CT25" i="2"/>
  <c r="CR25" i="2"/>
  <c r="CS25" i="2" s="1"/>
  <c r="CW25" i="2"/>
  <c r="CX25" i="2"/>
  <c r="CV79" i="2"/>
  <c r="CR79" i="2"/>
  <c r="CS79" i="2" s="1"/>
  <c r="CX79" i="2"/>
  <c r="CT79" i="2"/>
  <c r="CW79" i="2"/>
  <c r="CV64" i="2"/>
  <c r="CW64" i="2"/>
  <c r="CT64" i="2"/>
  <c r="CX64" i="2"/>
  <c r="CR64" i="2"/>
  <c r="CS64" i="2" s="1"/>
  <c r="CV95" i="2"/>
  <c r="CR95" i="2"/>
  <c r="CS95" i="2" s="1"/>
  <c r="CX95" i="2"/>
  <c r="CT95" i="2"/>
  <c r="CW95" i="2"/>
  <c r="CV45" i="2"/>
  <c r="CX45" i="2"/>
  <c r="CR45" i="2"/>
  <c r="CS45" i="2" s="1"/>
  <c r="CT45" i="2"/>
  <c r="CW45" i="2"/>
  <c r="BT120" i="2"/>
  <c r="K8" i="1" s="1"/>
  <c r="CV114" i="2"/>
  <c r="CT114" i="2"/>
  <c r="CR114" i="2"/>
  <c r="CS114" i="2" s="1"/>
  <c r="CW114" i="2"/>
  <c r="CX114" i="2"/>
  <c r="CV115" i="2"/>
  <c r="CR115" i="2"/>
  <c r="CS115" i="2" s="1"/>
  <c r="CW115" i="2"/>
  <c r="CX115" i="2"/>
  <c r="CT115" i="2"/>
  <c r="CC84" i="2"/>
  <c r="CM83" i="2"/>
  <c r="CN84" i="2"/>
  <c r="CC26" i="2"/>
  <c r="CM25" i="2"/>
  <c r="CN26" i="2"/>
  <c r="CC46" i="2"/>
  <c r="CM45" i="2"/>
  <c r="CN46" i="2"/>
  <c r="CC109" i="2"/>
  <c r="CM108" i="2"/>
  <c r="CN109" i="2"/>
  <c r="CC55" i="2"/>
  <c r="CM54" i="2"/>
  <c r="CN55" i="2"/>
  <c r="CC98" i="2"/>
  <c r="CM97" i="2"/>
  <c r="CN98" i="2"/>
  <c r="CC87" i="2"/>
  <c r="CM86" i="2"/>
  <c r="CN87" i="2"/>
  <c r="CC82" i="2"/>
  <c r="CM81" i="2"/>
  <c r="CN82" i="2"/>
  <c r="CV23" i="2"/>
  <c r="CR23" i="2"/>
  <c r="CS23" i="2" s="1"/>
  <c r="CW23" i="2"/>
  <c r="CX23" i="2"/>
  <c r="CT23" i="2"/>
  <c r="CC113" i="2"/>
  <c r="CM112" i="2"/>
  <c r="CN113" i="2"/>
  <c r="AC127" i="2"/>
  <c r="AB128" i="2"/>
  <c r="AN127" i="2"/>
  <c r="AM127" i="2"/>
  <c r="CC76" i="2"/>
  <c r="CM75" i="2"/>
  <c r="CN76" i="2"/>
  <c r="CV31" i="2"/>
  <c r="CR31" i="2"/>
  <c r="CS31" i="2" s="1"/>
  <c r="CW31" i="2"/>
  <c r="CX31" i="2"/>
  <c r="CT31" i="2"/>
  <c r="CC48" i="2"/>
  <c r="CM47" i="2"/>
  <c r="CN48" i="2"/>
  <c r="CC63" i="2"/>
  <c r="CM62" i="2"/>
  <c r="CN63" i="2"/>
  <c r="CC90" i="2"/>
  <c r="CM89" i="2"/>
  <c r="CN90" i="2"/>
  <c r="BU20" i="2"/>
  <c r="BN20" i="2"/>
  <c r="BN21" i="2"/>
  <c r="CV119" i="2"/>
  <c r="CR119" i="2"/>
  <c r="CS119" i="2" s="1"/>
  <c r="CW119" i="2"/>
  <c r="CX119" i="2"/>
  <c r="CT119" i="2"/>
  <c r="CV73" i="2"/>
  <c r="CT73" i="2"/>
  <c r="CR73" i="2"/>
  <c r="CS73" i="2" s="1"/>
  <c r="CW73" i="2"/>
  <c r="CX73" i="2"/>
  <c r="CV92" i="2"/>
  <c r="CW92" i="2"/>
  <c r="CX92" i="2"/>
  <c r="CR92" i="2"/>
  <c r="CS92" i="2" s="1"/>
  <c r="CT92" i="2"/>
  <c r="CC107" i="2"/>
  <c r="CM106" i="2"/>
  <c r="CN107" i="2"/>
  <c r="CV84" i="2"/>
  <c r="CW84" i="2"/>
  <c r="CX84" i="2"/>
  <c r="CT84" i="2"/>
  <c r="CR84" i="2"/>
  <c r="CS84" i="2" s="1"/>
  <c r="CV26" i="2"/>
  <c r="CR26" i="2"/>
  <c r="CS26" i="2" s="1"/>
  <c r="CX26" i="2"/>
  <c r="CW26" i="2"/>
  <c r="CT26" i="2"/>
  <c r="CV46" i="2"/>
  <c r="CR46" i="2"/>
  <c r="CS46" i="2" s="1"/>
  <c r="CW46" i="2"/>
  <c r="CX46" i="2"/>
  <c r="CT46" i="2"/>
  <c r="CV55" i="2"/>
  <c r="CR55" i="2"/>
  <c r="CS55" i="2" s="1"/>
  <c r="CW55" i="2"/>
  <c r="CX55" i="2"/>
  <c r="CT55" i="2"/>
  <c r="CV98" i="2"/>
  <c r="CT98" i="2"/>
  <c r="CR98" i="2"/>
  <c r="CS98" i="2" s="1"/>
  <c r="CW98" i="2"/>
  <c r="CX98" i="2"/>
  <c r="CV87" i="2"/>
  <c r="CR87" i="2"/>
  <c r="CS87" i="2" s="1"/>
  <c r="CW87" i="2"/>
  <c r="CX87" i="2"/>
  <c r="CT87" i="2"/>
  <c r="AG122" i="2"/>
  <c r="AL121" i="2"/>
  <c r="AJ121" i="2"/>
  <c r="AK121" i="2"/>
  <c r="AH121" i="2"/>
  <c r="AI121" i="2"/>
  <c r="CV113" i="2"/>
  <c r="CT113" i="2"/>
  <c r="CW113" i="2"/>
  <c r="CX113" i="2"/>
  <c r="CR113" i="2"/>
  <c r="CS113" i="2" s="1"/>
  <c r="CC91" i="2"/>
  <c r="CM90" i="2"/>
  <c r="CN91" i="2"/>
  <c r="CC33" i="2"/>
  <c r="CM32" i="2"/>
  <c r="CN33" i="2"/>
  <c r="CV111" i="2"/>
  <c r="CR111" i="2"/>
  <c r="CS111" i="2" s="1"/>
  <c r="CX111" i="2"/>
  <c r="CT111" i="2"/>
  <c r="CW111" i="2"/>
  <c r="AD126" i="2"/>
  <c r="AE126" i="2"/>
  <c r="CX76" i="2"/>
  <c r="CC31" i="2"/>
  <c r="CM30" i="2"/>
  <c r="CN31" i="2"/>
  <c r="CV48" i="2"/>
  <c r="CW48" i="2"/>
  <c r="CT48" i="2"/>
  <c r="CX48" i="2"/>
  <c r="CR48" i="2"/>
  <c r="CS48" i="2" s="1"/>
  <c r="CV63" i="2"/>
  <c r="CR63" i="2"/>
  <c r="CS63" i="2" s="1"/>
  <c r="CX63" i="2"/>
  <c r="CT63" i="2"/>
  <c r="CW63" i="2"/>
  <c r="CV90" i="2"/>
  <c r="CW90" i="2"/>
  <c r="CT90" i="2"/>
  <c r="CX90" i="2"/>
  <c r="CR90" i="2"/>
  <c r="CS90" i="2" s="1"/>
  <c r="CV24" i="2"/>
  <c r="CW24" i="2"/>
  <c r="CT24" i="2"/>
  <c r="CX24" i="2"/>
  <c r="CR24" i="2"/>
  <c r="CS24" i="2" s="1"/>
  <c r="CV105" i="2"/>
  <c r="CT105" i="2"/>
  <c r="CR105" i="2"/>
  <c r="CS105" i="2" s="1"/>
  <c r="CW105" i="2"/>
  <c r="CX105" i="2"/>
  <c r="CC58" i="2"/>
  <c r="CM57" i="2"/>
  <c r="CN58" i="2"/>
  <c r="CV94" i="2"/>
  <c r="CR94" i="2"/>
  <c r="CS94" i="2" s="1"/>
  <c r="CW94" i="2"/>
  <c r="CX94" i="2"/>
  <c r="CT94" i="2"/>
  <c r="CC51" i="2"/>
  <c r="CM50" i="2"/>
  <c r="CN51" i="2"/>
  <c r="CC71" i="2"/>
  <c r="CM70" i="2"/>
  <c r="CN71" i="2"/>
  <c r="CC68" i="2"/>
  <c r="CM67" i="2"/>
  <c r="CN68" i="2"/>
  <c r="CC34" i="2"/>
  <c r="CM33" i="2"/>
  <c r="CN34" i="2"/>
  <c r="CC28" i="2"/>
  <c r="CM27" i="2"/>
  <c r="CN28" i="2"/>
  <c r="CC106" i="2"/>
  <c r="CM105" i="2"/>
  <c r="CN106" i="2"/>
  <c r="CC92" i="2"/>
  <c r="CM91" i="2"/>
  <c r="CN92" i="2"/>
  <c r="CC40" i="2"/>
  <c r="CM39" i="2"/>
  <c r="CN40" i="2"/>
  <c r="CC89" i="2"/>
  <c r="CM88" i="2"/>
  <c r="CN89" i="2"/>
  <c r="CC36" i="2"/>
  <c r="CM35" i="2"/>
  <c r="CN36" i="2"/>
  <c r="CC66" i="2"/>
  <c r="CM65" i="2"/>
  <c r="CN66" i="2"/>
  <c r="CC30" i="2"/>
  <c r="CM29" i="2"/>
  <c r="CN30" i="2"/>
  <c r="CC88" i="2"/>
  <c r="CM87" i="2"/>
  <c r="CN88" i="2"/>
  <c r="CC69" i="2"/>
  <c r="CM68" i="2"/>
  <c r="CN69" i="2"/>
  <c r="CC101" i="2"/>
  <c r="CM100" i="2"/>
  <c r="CN101" i="2"/>
  <c r="CC74" i="2"/>
  <c r="CM73" i="2"/>
  <c r="CN74" i="2"/>
  <c r="CC83" i="2"/>
  <c r="CM82" i="2"/>
  <c r="CN83" i="2"/>
  <c r="CC37" i="2"/>
  <c r="CM36" i="2"/>
  <c r="CN37" i="2"/>
  <c r="CC110" i="2"/>
  <c r="CM109" i="2"/>
  <c r="CN110" i="2"/>
  <c r="CV91" i="2"/>
  <c r="CR91" i="2"/>
  <c r="CS91" i="2" s="1"/>
  <c r="CT91" i="2"/>
  <c r="CW91" i="2"/>
  <c r="CX91" i="2"/>
  <c r="CV33" i="2"/>
  <c r="CT33" i="2"/>
  <c r="CR33" i="2"/>
  <c r="CS33" i="2" s="1"/>
  <c r="CW33" i="2"/>
  <c r="CX33" i="2"/>
  <c r="CC111" i="2"/>
  <c r="CM110" i="2"/>
  <c r="CN111" i="2"/>
  <c r="CC100" i="2"/>
  <c r="CM99" i="2"/>
  <c r="CN100" i="2"/>
  <c r="CV78" i="2"/>
  <c r="CR78" i="2"/>
  <c r="CS78" i="2" s="1"/>
  <c r="CW78" i="2"/>
  <c r="CX78" i="2"/>
  <c r="CT78" i="2"/>
  <c r="CC50" i="2"/>
  <c r="CM49" i="2"/>
  <c r="CN50" i="2"/>
  <c r="CC99" i="2"/>
  <c r="CM98" i="2"/>
  <c r="CN99" i="2"/>
  <c r="CC38" i="2"/>
  <c r="CM37" i="2"/>
  <c r="CN38" i="2"/>
  <c r="CC67" i="2"/>
  <c r="CM66" i="2"/>
  <c r="CN67" i="2"/>
  <c r="CV58" i="2"/>
  <c r="CW58" i="2"/>
  <c r="CX58" i="2"/>
  <c r="CR58" i="2"/>
  <c r="CS58" i="2" s="1"/>
  <c r="CT58" i="2"/>
  <c r="CV34" i="2"/>
  <c r="CR34" i="2"/>
  <c r="CS34" i="2" s="1"/>
  <c r="CX34" i="2"/>
  <c r="CT34" i="2"/>
  <c r="CW34" i="2"/>
  <c r="CV40" i="2"/>
  <c r="CW40" i="2"/>
  <c r="CT40" i="2"/>
  <c r="CX40" i="2"/>
  <c r="CR40" i="2"/>
  <c r="CS40" i="2" s="1"/>
  <c r="CV62" i="2"/>
  <c r="CR62" i="2"/>
  <c r="CS62" i="2" s="1"/>
  <c r="CW62" i="2"/>
  <c r="CT62" i="2"/>
  <c r="CX62" i="2"/>
  <c r="CV89" i="2"/>
  <c r="CT89" i="2"/>
  <c r="CR89" i="2"/>
  <c r="CS89" i="2" s="1"/>
  <c r="CW89" i="2"/>
  <c r="CX89" i="2"/>
  <c r="CV36" i="2"/>
  <c r="CW36" i="2"/>
  <c r="CX36" i="2"/>
  <c r="CR36" i="2"/>
  <c r="CS36" i="2" s="1"/>
  <c r="CT36" i="2"/>
  <c r="CC77" i="2"/>
  <c r="CM76" i="2"/>
  <c r="CN77" i="2"/>
  <c r="CV30" i="2"/>
  <c r="CR30" i="2"/>
  <c r="CS30" i="2" s="1"/>
  <c r="CX30" i="2"/>
  <c r="CT30" i="2"/>
  <c r="CW30" i="2"/>
  <c r="CV88" i="2"/>
  <c r="CW88" i="2"/>
  <c r="CX88" i="2"/>
  <c r="CR88" i="2"/>
  <c r="CS88" i="2" s="1"/>
  <c r="CT88" i="2"/>
  <c r="CV101" i="2"/>
  <c r="CR101" i="2"/>
  <c r="CS101" i="2" s="1"/>
  <c r="CW101" i="2"/>
  <c r="CX101" i="2"/>
  <c r="CT101" i="2"/>
  <c r="CV74" i="2"/>
  <c r="CW74" i="2"/>
  <c r="CX74" i="2"/>
  <c r="CT74" i="2"/>
  <c r="CR74" i="2"/>
  <c r="CS74" i="2" s="1"/>
  <c r="CV83" i="2"/>
  <c r="CR83" i="2"/>
  <c r="CS83" i="2" s="1"/>
  <c r="CW83" i="2"/>
  <c r="CX83" i="2"/>
  <c r="CT83" i="2"/>
  <c r="CV110" i="2"/>
  <c r="CR110" i="2"/>
  <c r="CS110" i="2" s="1"/>
  <c r="CW110" i="2"/>
  <c r="CX110" i="2"/>
  <c r="CT110" i="2"/>
  <c r="DW21" i="2"/>
  <c r="CC39" i="2"/>
  <c r="CM38" i="2"/>
  <c r="CN39" i="2"/>
  <c r="CV100" i="2"/>
  <c r="CW100" i="2"/>
  <c r="CX100" i="2"/>
  <c r="CT100" i="2"/>
  <c r="CR100" i="2"/>
  <c r="CS100" i="2" s="1"/>
  <c r="CC78" i="2"/>
  <c r="CM77" i="2"/>
  <c r="CN78" i="2"/>
  <c r="CV50" i="2"/>
  <c r="CT50" i="2"/>
  <c r="CR50" i="2"/>
  <c r="CS50" i="2" s="1"/>
  <c r="CW50" i="2"/>
  <c r="CX50" i="2"/>
  <c r="CV38" i="2"/>
  <c r="CR38" i="2"/>
  <c r="CS38" i="2" s="1"/>
  <c r="CX38" i="2"/>
  <c r="CT38" i="2"/>
  <c r="CW38" i="2"/>
  <c r="CV67" i="2"/>
  <c r="CR67" i="2"/>
  <c r="CS67" i="2" s="1"/>
  <c r="CW67" i="2"/>
  <c r="CX67" i="2"/>
  <c r="CT67" i="2"/>
  <c r="CR107" i="2" l="1"/>
  <c r="CS107" i="2" s="1"/>
  <c r="CV96" i="2"/>
  <c r="CW102" i="2"/>
  <c r="CW76" i="2"/>
  <c r="CW96" i="2"/>
  <c r="CV107" i="2"/>
  <c r="CT32" i="2"/>
  <c r="CV57" i="2"/>
  <c r="CV37" i="2"/>
  <c r="CW32" i="2"/>
  <c r="CT37" i="2"/>
  <c r="CX69" i="2"/>
  <c r="CX66" i="2"/>
  <c r="CT66" i="2"/>
  <c r="CW60" i="2"/>
  <c r="CW86" i="2"/>
  <c r="CX77" i="2"/>
  <c r="CT99" i="2"/>
  <c r="CT39" i="2"/>
  <c r="CV76" i="2"/>
  <c r="CW109" i="2"/>
  <c r="CR97" i="2"/>
  <c r="CS97" i="2" s="1"/>
  <c r="CV32" i="2"/>
  <c r="CT72" i="2"/>
  <c r="Z77" i="1" s="1"/>
  <c r="CW47" i="2"/>
  <c r="CR102" i="2"/>
  <c r="CS102" i="2" s="1"/>
  <c r="CW75" i="2"/>
  <c r="CV77" i="2"/>
  <c r="CR109" i="2"/>
  <c r="CS109" i="2" s="1"/>
  <c r="CX97" i="2"/>
  <c r="CW72" i="2"/>
  <c r="CT47" i="2"/>
  <c r="CV102" i="2"/>
  <c r="CT75" i="2"/>
  <c r="CR69" i="2"/>
  <c r="CS69" i="2" s="1"/>
  <c r="CX39" i="2"/>
  <c r="CT69" i="2"/>
  <c r="CT109" i="2"/>
  <c r="CW97" i="2"/>
  <c r="CX47" i="2"/>
  <c r="CX57" i="2"/>
  <c r="CR75" i="2"/>
  <c r="CS75" i="2" s="1"/>
  <c r="CV28" i="2"/>
  <c r="CW99" i="2"/>
  <c r="CX37" i="2"/>
  <c r="CV69" i="2"/>
  <c r="CR39" i="2"/>
  <c r="CS39" i="2" s="1"/>
  <c r="CX107" i="2"/>
  <c r="CX109" i="2"/>
  <c r="CT97" i="2"/>
  <c r="CT27" i="2"/>
  <c r="CT96" i="2"/>
  <c r="CT60" i="2"/>
  <c r="CR47" i="2"/>
  <c r="CS47" i="2" s="1"/>
  <c r="CW57" i="2"/>
  <c r="CV75" i="2"/>
  <c r="CT51" i="2"/>
  <c r="CW66" i="2"/>
  <c r="CX99" i="2"/>
  <c r="CR66" i="2"/>
  <c r="CS66" i="2" s="1"/>
  <c r="CW39" i="2"/>
  <c r="CR99" i="2"/>
  <c r="CS99" i="2" s="1"/>
  <c r="CW37" i="2"/>
  <c r="CW107" i="2"/>
  <c r="CT76" i="2"/>
  <c r="CR32" i="2"/>
  <c r="CS32" i="2" s="1"/>
  <c r="CX27" i="2"/>
  <c r="CR96" i="2"/>
  <c r="CS96" i="2" s="1"/>
  <c r="CR60" i="2"/>
  <c r="CS60" i="2" s="1"/>
  <c r="CR57" i="2"/>
  <c r="CS57" i="2" s="1"/>
  <c r="CV44" i="2"/>
  <c r="CX41" i="2"/>
  <c r="CP69" i="2"/>
  <c r="CU69" i="2" s="1"/>
  <c r="U74" i="1"/>
  <c r="CP28" i="2"/>
  <c r="CU28" i="2" s="1"/>
  <c r="U33" i="1"/>
  <c r="CP31" i="2"/>
  <c r="CU31" i="2" s="1"/>
  <c r="U36" i="1"/>
  <c r="CP90" i="2"/>
  <c r="CU90" i="2" s="1"/>
  <c r="U95" i="1"/>
  <c r="CP87" i="2"/>
  <c r="CU87" i="2" s="1"/>
  <c r="Z92" i="1" s="1"/>
  <c r="U92" i="1"/>
  <c r="CP23" i="2"/>
  <c r="CU23" i="2" s="1"/>
  <c r="U28" i="1"/>
  <c r="CP97" i="2"/>
  <c r="CU97" i="2" s="1"/>
  <c r="U102" i="1"/>
  <c r="CP72" i="2"/>
  <c r="CU72" i="2" s="1"/>
  <c r="U77" i="1"/>
  <c r="CP96" i="2"/>
  <c r="CU96" i="2" s="1"/>
  <c r="U101" i="1"/>
  <c r="CP73" i="2"/>
  <c r="CU73" i="2" s="1"/>
  <c r="U78" i="1"/>
  <c r="CP103" i="2"/>
  <c r="CU103" i="2" s="1"/>
  <c r="Z108" i="1" s="1"/>
  <c r="U108" i="1"/>
  <c r="CP49" i="2"/>
  <c r="CU49" i="2" s="1"/>
  <c r="Z54" i="1" s="1"/>
  <c r="U54" i="1"/>
  <c r="CP59" i="2"/>
  <c r="CU59" i="2" s="1"/>
  <c r="Z64" i="1" s="1"/>
  <c r="U64" i="1"/>
  <c r="CP117" i="2"/>
  <c r="CU117" i="2" s="1"/>
  <c r="U122" i="1"/>
  <c r="CP65" i="2"/>
  <c r="CU65" i="2" s="1"/>
  <c r="Z70" i="1" s="1"/>
  <c r="U70" i="1"/>
  <c r="CP41" i="2"/>
  <c r="CU41" i="2" s="1"/>
  <c r="U46" i="1"/>
  <c r="CP39" i="2"/>
  <c r="CU39" i="2" s="1"/>
  <c r="U44" i="1"/>
  <c r="CP66" i="2"/>
  <c r="CU66" i="2" s="1"/>
  <c r="U71" i="1"/>
  <c r="CP71" i="2"/>
  <c r="CU71" i="2" s="1"/>
  <c r="Z76" i="1" s="1"/>
  <c r="U76" i="1"/>
  <c r="Z95" i="1"/>
  <c r="CP109" i="2"/>
  <c r="CU109" i="2" s="1"/>
  <c r="U114" i="1"/>
  <c r="CP42" i="2"/>
  <c r="CU42" i="2" s="1"/>
  <c r="Z47" i="1" s="1"/>
  <c r="U47" i="1"/>
  <c r="CP81" i="2"/>
  <c r="CU81" i="2" s="1"/>
  <c r="U86" i="1"/>
  <c r="CP24" i="2"/>
  <c r="CU24" i="2" s="1"/>
  <c r="U29" i="1"/>
  <c r="CP74" i="2"/>
  <c r="CU74" i="2" s="1"/>
  <c r="Z79" i="1" s="1"/>
  <c r="U79" i="1"/>
  <c r="CP92" i="2"/>
  <c r="CU92" i="2" s="1"/>
  <c r="Z97" i="1" s="1"/>
  <c r="U97" i="1"/>
  <c r="CP91" i="2"/>
  <c r="CU91" i="2" s="1"/>
  <c r="U96" i="1"/>
  <c r="CP84" i="2"/>
  <c r="CU84" i="2" s="1"/>
  <c r="Z89" i="1" s="1"/>
  <c r="U89" i="1"/>
  <c r="CP115" i="2"/>
  <c r="CU115" i="2" s="1"/>
  <c r="Z120" i="1" s="1"/>
  <c r="U120" i="1"/>
  <c r="CP95" i="2"/>
  <c r="CU95" i="2" s="1"/>
  <c r="U100" i="1"/>
  <c r="CP118" i="2"/>
  <c r="CU118" i="2" s="1"/>
  <c r="Z123" i="1" s="1"/>
  <c r="U123" i="1"/>
  <c r="CW41" i="2"/>
  <c r="CT86" i="2"/>
  <c r="CP56" i="2"/>
  <c r="CU56" i="2" s="1"/>
  <c r="Z61" i="1" s="1"/>
  <c r="U61" i="1"/>
  <c r="CX51" i="2"/>
  <c r="CP67" i="2"/>
  <c r="CU67" i="2" s="1"/>
  <c r="Z72" i="1" s="1"/>
  <c r="U72" i="1"/>
  <c r="CP88" i="2"/>
  <c r="CU88" i="2" s="1"/>
  <c r="Z93" i="1" s="1"/>
  <c r="U93" i="1"/>
  <c r="CP34" i="2"/>
  <c r="CU34" i="2" s="1"/>
  <c r="Z39" i="1" s="1"/>
  <c r="U39" i="1"/>
  <c r="CP107" i="2"/>
  <c r="CU107" i="2" s="1"/>
  <c r="U112" i="1"/>
  <c r="CP63" i="2"/>
  <c r="CU63" i="2" s="1"/>
  <c r="U68" i="1"/>
  <c r="CP98" i="2"/>
  <c r="CU98" i="2" s="1"/>
  <c r="U103" i="1"/>
  <c r="CP79" i="2"/>
  <c r="CU79" i="2" s="1"/>
  <c r="Z84" i="1" s="1"/>
  <c r="U84" i="1"/>
  <c r="CP32" i="2"/>
  <c r="CU32" i="2" s="1"/>
  <c r="U37" i="1"/>
  <c r="CP105" i="2"/>
  <c r="CU105" i="2" s="1"/>
  <c r="Z110" i="1" s="1"/>
  <c r="U110" i="1"/>
  <c r="CP114" i="2"/>
  <c r="CU114" i="2" s="1"/>
  <c r="Z119" i="1" s="1"/>
  <c r="U119" i="1"/>
  <c r="CP119" i="2"/>
  <c r="CU119" i="2" s="1"/>
  <c r="Z124" i="1" s="1"/>
  <c r="U124" i="1"/>
  <c r="CP112" i="2"/>
  <c r="CU112" i="2" s="1"/>
  <c r="Z117" i="1" s="1"/>
  <c r="U117" i="1"/>
  <c r="CP70" i="2"/>
  <c r="CU70" i="2" s="1"/>
  <c r="U75" i="1"/>
  <c r="CP54" i="2"/>
  <c r="CU54" i="2" s="1"/>
  <c r="Z59" i="1" s="1"/>
  <c r="U59" i="1"/>
  <c r="CR41" i="2"/>
  <c r="CS41" i="2" s="1"/>
  <c r="CR86" i="2"/>
  <c r="CS86" i="2" s="1"/>
  <c r="CP93" i="2"/>
  <c r="CU93" i="2" s="1"/>
  <c r="Z98" i="1" s="1"/>
  <c r="U98" i="1"/>
  <c r="CW51" i="2"/>
  <c r="CP78" i="2"/>
  <c r="CU78" i="2" s="1"/>
  <c r="Z83" i="1" s="1"/>
  <c r="U83" i="1"/>
  <c r="Z71" i="1"/>
  <c r="CP50" i="2"/>
  <c r="CU50" i="2" s="1"/>
  <c r="Z55" i="1" s="1"/>
  <c r="U55" i="1"/>
  <c r="CP100" i="2"/>
  <c r="CU100" i="2" s="1"/>
  <c r="Z105" i="1" s="1"/>
  <c r="U105" i="1"/>
  <c r="CP111" i="2"/>
  <c r="CU111" i="2" s="1"/>
  <c r="Z116" i="1" s="1"/>
  <c r="U116" i="1"/>
  <c r="Z96" i="1"/>
  <c r="CP37" i="2"/>
  <c r="CU37" i="2" s="1"/>
  <c r="Z42" i="1" s="1"/>
  <c r="U42" i="1"/>
  <c r="CP36" i="2"/>
  <c r="CU36" i="2" s="1"/>
  <c r="Z41" i="1" s="1"/>
  <c r="U41" i="1"/>
  <c r="CP51" i="2"/>
  <c r="CU51" i="2" s="1"/>
  <c r="U56" i="1"/>
  <c r="CP58" i="2"/>
  <c r="CU58" i="2" s="1"/>
  <c r="Z63" i="1" s="1"/>
  <c r="U63" i="1"/>
  <c r="Z29" i="1"/>
  <c r="Z78" i="1"/>
  <c r="CP46" i="2"/>
  <c r="CU46" i="2" s="1"/>
  <c r="Z51" i="1" s="1"/>
  <c r="U51" i="1"/>
  <c r="Z100" i="1"/>
  <c r="CP52" i="2"/>
  <c r="CU52" i="2" s="1"/>
  <c r="Z57" i="1" s="1"/>
  <c r="U57" i="1"/>
  <c r="CP27" i="2"/>
  <c r="CU27" i="2" s="1"/>
  <c r="Z32" i="1" s="1"/>
  <c r="U32" i="1"/>
  <c r="CT44" i="2"/>
  <c r="CT41" i="2"/>
  <c r="CX86" i="2"/>
  <c r="CP75" i="2"/>
  <c r="CU75" i="2" s="1"/>
  <c r="U80" i="1"/>
  <c r="CP116" i="2"/>
  <c r="CU116" i="2" s="1"/>
  <c r="U121" i="1"/>
  <c r="CP44" i="2"/>
  <c r="CU44" i="2" s="1"/>
  <c r="U49" i="1"/>
  <c r="CP43" i="2"/>
  <c r="CU43" i="2" s="1"/>
  <c r="Z48" i="1" s="1"/>
  <c r="U48" i="1"/>
  <c r="CT28" i="2"/>
  <c r="CR51" i="2"/>
  <c r="CS51" i="2" s="1"/>
  <c r="CP99" i="2"/>
  <c r="CU99" i="2" s="1"/>
  <c r="Z104" i="1" s="1"/>
  <c r="U104" i="1"/>
  <c r="CP101" i="2"/>
  <c r="CU101" i="2" s="1"/>
  <c r="Z106" i="1" s="1"/>
  <c r="U106" i="1"/>
  <c r="CP106" i="2"/>
  <c r="CU106" i="2" s="1"/>
  <c r="Z111" i="1" s="1"/>
  <c r="U111" i="1"/>
  <c r="Z68" i="1"/>
  <c r="BW20" i="2"/>
  <c r="R25" i="1"/>
  <c r="CP113" i="2"/>
  <c r="CU113" i="2" s="1"/>
  <c r="Z118" i="1" s="1"/>
  <c r="U118" i="1"/>
  <c r="CP82" i="2"/>
  <c r="CU82" i="2" s="1"/>
  <c r="Z87" i="1" s="1"/>
  <c r="U87" i="1"/>
  <c r="CP64" i="2"/>
  <c r="CU64" i="2" s="1"/>
  <c r="Z69" i="1" s="1"/>
  <c r="U69" i="1"/>
  <c r="CP108" i="2"/>
  <c r="CU108" i="2" s="1"/>
  <c r="Z113" i="1" s="1"/>
  <c r="U113" i="1"/>
  <c r="CP61" i="2"/>
  <c r="CU61" i="2" s="1"/>
  <c r="Z66" i="1" s="1"/>
  <c r="U66" i="1"/>
  <c r="CT102" i="2"/>
  <c r="CP86" i="2"/>
  <c r="CU86" i="2" s="1"/>
  <c r="U91" i="1"/>
  <c r="Z121" i="1"/>
  <c r="CR44" i="2"/>
  <c r="CS44" i="2" s="1"/>
  <c r="CP35" i="2"/>
  <c r="CU35" i="2" s="1"/>
  <c r="Z40" i="1" s="1"/>
  <c r="U40" i="1"/>
  <c r="CP53" i="2"/>
  <c r="CU53" i="2" s="1"/>
  <c r="Z58" i="1" s="1"/>
  <c r="U58" i="1"/>
  <c r="CP94" i="2"/>
  <c r="CU94" i="2" s="1"/>
  <c r="Z99" i="1" s="1"/>
  <c r="U99" i="1"/>
  <c r="CP57" i="2"/>
  <c r="CU57" i="2" s="1"/>
  <c r="U62" i="1"/>
  <c r="CW77" i="2"/>
  <c r="CP62" i="2"/>
  <c r="CU62" i="2" s="1"/>
  <c r="Z67" i="1" s="1"/>
  <c r="U67" i="1"/>
  <c r="CR28" i="2"/>
  <c r="CS28" i="2" s="1"/>
  <c r="CP110" i="2"/>
  <c r="CU110" i="2" s="1"/>
  <c r="Z115" i="1" s="1"/>
  <c r="U115" i="1"/>
  <c r="CP38" i="2"/>
  <c r="CU38" i="2" s="1"/>
  <c r="Z43" i="1" s="1"/>
  <c r="U43" i="1"/>
  <c r="CP30" i="2"/>
  <c r="CU30" i="2" s="1"/>
  <c r="Z35" i="1" s="1"/>
  <c r="U35" i="1"/>
  <c r="CP68" i="2"/>
  <c r="CU68" i="2" s="1"/>
  <c r="Z73" i="1" s="1"/>
  <c r="U73" i="1"/>
  <c r="Z103" i="1"/>
  <c r="CP48" i="2"/>
  <c r="CU48" i="2" s="1"/>
  <c r="Z53" i="1" s="1"/>
  <c r="U53" i="1"/>
  <c r="CP76" i="2"/>
  <c r="CU76" i="2" s="1"/>
  <c r="U81" i="1"/>
  <c r="Z28" i="1"/>
  <c r="CP55" i="2"/>
  <c r="CU55" i="2" s="1"/>
  <c r="Z60" i="1" s="1"/>
  <c r="U60" i="1"/>
  <c r="Z86" i="1"/>
  <c r="CP25" i="2"/>
  <c r="CU25" i="2" s="1"/>
  <c r="Z30" i="1" s="1"/>
  <c r="U30" i="1"/>
  <c r="CP29" i="2"/>
  <c r="CU29" i="2" s="1"/>
  <c r="Z34" i="1" s="1"/>
  <c r="U34" i="1"/>
  <c r="CP60" i="2"/>
  <c r="CU60" i="2" s="1"/>
  <c r="U65" i="1"/>
  <c r="Z122" i="1"/>
  <c r="CP85" i="2"/>
  <c r="CU85" i="2" s="1"/>
  <c r="Z90" i="1" s="1"/>
  <c r="U90" i="1"/>
  <c r="CX44" i="2"/>
  <c r="CT77" i="2"/>
  <c r="CX28" i="2"/>
  <c r="CP77" i="2"/>
  <c r="CU77" i="2" s="1"/>
  <c r="U82" i="1"/>
  <c r="CP83" i="2"/>
  <c r="CU83" i="2" s="1"/>
  <c r="Z88" i="1" s="1"/>
  <c r="U88" i="1"/>
  <c r="CP89" i="2"/>
  <c r="CU89" i="2" s="1"/>
  <c r="Z94" i="1" s="1"/>
  <c r="U94" i="1"/>
  <c r="CP40" i="2"/>
  <c r="CU40" i="2" s="1"/>
  <c r="Z45" i="1" s="1"/>
  <c r="U45" i="1"/>
  <c r="CP33" i="2"/>
  <c r="CU33" i="2" s="1"/>
  <c r="Z38" i="1" s="1"/>
  <c r="U38" i="1"/>
  <c r="Z36" i="1"/>
  <c r="CP26" i="2"/>
  <c r="CU26" i="2" s="1"/>
  <c r="Z31" i="1" s="1"/>
  <c r="U31" i="1"/>
  <c r="CP47" i="2"/>
  <c r="CU47" i="2" s="1"/>
  <c r="U52" i="1"/>
  <c r="CP102" i="2"/>
  <c r="CU102" i="2" s="1"/>
  <c r="U107" i="1"/>
  <c r="CP45" i="2"/>
  <c r="CU45" i="2" s="1"/>
  <c r="Z50" i="1" s="1"/>
  <c r="U50" i="1"/>
  <c r="CP104" i="2"/>
  <c r="CU104" i="2" s="1"/>
  <c r="Z109" i="1" s="1"/>
  <c r="U109" i="1"/>
  <c r="Z75" i="1"/>
  <c r="CP80" i="2"/>
  <c r="CU80" i="2" s="1"/>
  <c r="Z85" i="1" s="1"/>
  <c r="U85" i="1"/>
  <c r="BW120" i="2"/>
  <c r="BZ21" i="2"/>
  <c r="CF21" i="2"/>
  <c r="BX20" i="2"/>
  <c r="AC128" i="2"/>
  <c r="AB129" i="2"/>
  <c r="AM128" i="2"/>
  <c r="AN128" i="2"/>
  <c r="AD127" i="2"/>
  <c r="AE127" i="2"/>
  <c r="DO23" i="2"/>
  <c r="DP23" i="2"/>
  <c r="DN24" i="2"/>
  <c r="BO21" i="2"/>
  <c r="BS21" i="2"/>
  <c r="P26" i="1" s="1"/>
  <c r="DX22" i="2"/>
  <c r="BO20" i="2"/>
  <c r="BS20" i="2"/>
  <c r="P25" i="1" s="1"/>
  <c r="DW22" i="2"/>
  <c r="AG123" i="2"/>
  <c r="AJ122" i="2"/>
  <c r="AK122" i="2"/>
  <c r="AL122" i="2"/>
  <c r="AH122" i="2"/>
  <c r="AI122" i="2"/>
  <c r="Z65" i="1" l="1"/>
  <c r="Z80" i="1"/>
  <c r="Z52" i="1"/>
  <c r="Z37" i="1"/>
  <c r="Z46" i="1"/>
  <c r="Z112" i="1"/>
  <c r="Z44" i="1"/>
  <c r="Z101" i="1"/>
  <c r="Z74" i="1"/>
  <c r="Z114" i="1"/>
  <c r="Z56" i="1"/>
  <c r="Z62" i="1"/>
  <c r="Z102" i="1"/>
  <c r="Z81" i="1"/>
  <c r="Z82" i="1"/>
  <c r="Z49" i="1"/>
  <c r="Z91" i="1"/>
  <c r="CF22" i="2"/>
  <c r="CJ21" i="2"/>
  <c r="Z107" i="1"/>
  <c r="Z33" i="1"/>
  <c r="AC129" i="2"/>
  <c r="AB130" i="2"/>
  <c r="AM129" i="2"/>
  <c r="AN129" i="2"/>
  <c r="AD128" i="2"/>
  <c r="AE128" i="2"/>
  <c r="BS120" i="2"/>
  <c r="BS122" i="2" s="1"/>
  <c r="K6" i="1" s="1"/>
  <c r="DX23" i="2"/>
  <c r="BX120" i="2"/>
  <c r="BX17" i="2" s="1"/>
  <c r="BX18" i="2" s="1"/>
  <c r="CA21" i="2"/>
  <c r="CG21" i="2"/>
  <c r="DW23" i="2"/>
  <c r="DO24" i="2"/>
  <c r="DP24" i="2"/>
  <c r="DN25" i="2"/>
  <c r="CC21" i="2"/>
  <c r="CM20" i="2"/>
  <c r="BZ22" i="2"/>
  <c r="AJ123" i="2"/>
  <c r="AG124" i="2"/>
  <c r="AK123" i="2"/>
  <c r="AL123" i="2"/>
  <c r="AI123" i="2"/>
  <c r="AH123" i="2"/>
  <c r="CP21" i="2" l="1"/>
  <c r="CU21" i="2" s="1"/>
  <c r="U26" i="1"/>
  <c r="CF120" i="2"/>
  <c r="CF122" i="2" s="1"/>
  <c r="CJ22" i="2"/>
  <c r="BX121" i="2"/>
  <c r="K7" i="1" s="1"/>
  <c r="CG22" i="2"/>
  <c r="CK21" i="2"/>
  <c r="CD21" i="2"/>
  <c r="CN20" i="2"/>
  <c r="CA22" i="2"/>
  <c r="DN26" i="2"/>
  <c r="DO25" i="2"/>
  <c r="DP25" i="2"/>
  <c r="DX24" i="2"/>
  <c r="DW24" i="2"/>
  <c r="AB131" i="2"/>
  <c r="AC130" i="2"/>
  <c r="AM130" i="2"/>
  <c r="AN130" i="2"/>
  <c r="BZ120" i="2"/>
  <c r="CC22" i="2"/>
  <c r="CM21" i="2"/>
  <c r="AD129" i="2"/>
  <c r="AE129" i="2"/>
  <c r="AG125" i="2"/>
  <c r="AJ124" i="2"/>
  <c r="AK124" i="2"/>
  <c r="AL124" i="2"/>
  <c r="AI124" i="2"/>
  <c r="AH124" i="2"/>
  <c r="CG120" i="2" l="1"/>
  <c r="CG122" i="2" s="1"/>
  <c r="CK22" i="2"/>
  <c r="CQ21" i="2"/>
  <c r="CT21" i="2" s="1"/>
  <c r="V26" i="1"/>
  <c r="CP22" i="2"/>
  <c r="CU22" i="2" s="1"/>
  <c r="U27" i="1"/>
  <c r="CJ108" i="2"/>
  <c r="CJ80" i="2"/>
  <c r="CJ24" i="2"/>
  <c r="CJ56" i="2"/>
  <c r="CJ83" i="2"/>
  <c r="CJ27" i="2"/>
  <c r="CJ59" i="2"/>
  <c r="CJ49" i="2"/>
  <c r="CJ109" i="2"/>
  <c r="CJ84" i="2"/>
  <c r="CJ39" i="2"/>
  <c r="CJ45" i="2"/>
  <c r="CJ110" i="2"/>
  <c r="CJ78" i="2"/>
  <c r="CJ30" i="2"/>
  <c r="CJ62" i="2"/>
  <c r="CJ73" i="2"/>
  <c r="CJ105" i="2"/>
  <c r="CJ111" i="2"/>
  <c r="CJ36" i="2"/>
  <c r="CJ68" i="2"/>
  <c r="CJ95" i="2"/>
  <c r="CJ74" i="2"/>
  <c r="CJ106" i="2"/>
  <c r="CJ50" i="2"/>
  <c r="CJ69" i="2"/>
  <c r="CJ101" i="2"/>
  <c r="CJ112" i="2"/>
  <c r="CJ88" i="2"/>
  <c r="CJ32" i="2"/>
  <c r="CJ64" i="2"/>
  <c r="CJ91" i="2"/>
  <c r="CJ35" i="2"/>
  <c r="CJ67" i="2"/>
  <c r="CJ25" i="2"/>
  <c r="CJ57" i="2"/>
  <c r="CJ113" i="2"/>
  <c r="CJ92" i="2"/>
  <c r="CJ75" i="2"/>
  <c r="CJ43" i="2"/>
  <c r="CJ94" i="2"/>
  <c r="CJ33" i="2"/>
  <c r="CJ44" i="2"/>
  <c r="CJ23" i="2"/>
  <c r="CJ63" i="2"/>
  <c r="CJ29" i="2"/>
  <c r="CJ48" i="2"/>
  <c r="CJ76" i="2"/>
  <c r="CJ71" i="2"/>
  <c r="CJ82" i="2"/>
  <c r="CJ34" i="2"/>
  <c r="CJ77" i="2"/>
  <c r="CJ96" i="2"/>
  <c r="CJ51" i="2"/>
  <c r="CJ102" i="2"/>
  <c r="CJ81" i="2"/>
  <c r="CJ41" i="2"/>
  <c r="CJ52" i="2"/>
  <c r="CJ31" i="2"/>
  <c r="CJ37" i="2"/>
  <c r="CJ99" i="2"/>
  <c r="CJ38" i="2"/>
  <c r="CJ79" i="2"/>
  <c r="CJ90" i="2"/>
  <c r="CJ42" i="2"/>
  <c r="CJ85" i="2"/>
  <c r="CJ116" i="2"/>
  <c r="CJ118" i="2"/>
  <c r="CJ100" i="2"/>
  <c r="CJ107" i="2"/>
  <c r="CJ47" i="2"/>
  <c r="CJ53" i="2"/>
  <c r="CJ119" i="2"/>
  <c r="CJ70" i="2"/>
  <c r="CJ65" i="2"/>
  <c r="CJ98" i="2"/>
  <c r="CJ72" i="2"/>
  <c r="CJ86" i="2"/>
  <c r="CJ55" i="2"/>
  <c r="CJ61" i="2"/>
  <c r="CJ104" i="2"/>
  <c r="CJ28" i="2"/>
  <c r="CJ26" i="2"/>
  <c r="CJ114" i="2"/>
  <c r="CJ54" i="2"/>
  <c r="CJ117" i="2"/>
  <c r="CJ103" i="2"/>
  <c r="CJ66" i="2"/>
  <c r="CJ89" i="2"/>
  <c r="CJ60" i="2"/>
  <c r="CJ93" i="2"/>
  <c r="CJ40" i="2"/>
  <c r="CJ97" i="2"/>
  <c r="CJ46" i="2"/>
  <c r="CJ58" i="2"/>
  <c r="CJ115" i="2"/>
  <c r="CJ87" i="2"/>
  <c r="DX25" i="2"/>
  <c r="DW25" i="2"/>
  <c r="AB132" i="2"/>
  <c r="AC131" i="2"/>
  <c r="AM131" i="2"/>
  <c r="AN131" i="2"/>
  <c r="DN27" i="2"/>
  <c r="DO26" i="2"/>
  <c r="DP26" i="2"/>
  <c r="CA120" i="2"/>
  <c r="CD22" i="2"/>
  <c r="CN21" i="2"/>
  <c r="BZ122" i="2"/>
  <c r="CN22" i="2"/>
  <c r="CM119" i="2"/>
  <c r="CV21" i="2"/>
  <c r="CX21" i="2"/>
  <c r="AG126" i="2"/>
  <c r="AJ125" i="2"/>
  <c r="AK125" i="2"/>
  <c r="AL125" i="2"/>
  <c r="AH125" i="2"/>
  <c r="AI125" i="2"/>
  <c r="AD130" i="2"/>
  <c r="AE130" i="2"/>
  <c r="CC120" i="2" l="1"/>
  <c r="U125" i="1" s="1"/>
  <c r="F14" i="1"/>
  <c r="CJ120" i="2"/>
  <c r="CR21" i="2"/>
  <c r="CS21" i="2" s="1"/>
  <c r="CW21" i="2" s="1"/>
  <c r="Z26" i="1" s="1"/>
  <c r="CQ22" i="2"/>
  <c r="CV22" i="2" s="1"/>
  <c r="V27" i="1"/>
  <c r="CK108" i="2"/>
  <c r="CK75" i="2"/>
  <c r="CK27" i="2"/>
  <c r="CK59" i="2"/>
  <c r="CK70" i="2"/>
  <c r="CK102" i="2"/>
  <c r="CK33" i="2"/>
  <c r="CK65" i="2"/>
  <c r="CK113" i="2"/>
  <c r="CK92" i="2"/>
  <c r="CK71" i="2"/>
  <c r="CK103" i="2"/>
  <c r="CK47" i="2"/>
  <c r="CK98" i="2"/>
  <c r="CK85" i="2"/>
  <c r="CK29" i="2"/>
  <c r="CK61" i="2"/>
  <c r="CK110" i="2"/>
  <c r="CK88" i="2"/>
  <c r="CK32" i="2"/>
  <c r="CK64" i="2"/>
  <c r="CK54" i="2"/>
  <c r="CK89" i="2"/>
  <c r="CK115" i="2"/>
  <c r="CK44" i="2"/>
  <c r="CK50" i="2"/>
  <c r="CK112" i="2"/>
  <c r="CK83" i="2"/>
  <c r="CK35" i="2"/>
  <c r="CK67" i="2"/>
  <c r="CK78" i="2"/>
  <c r="CK41" i="2"/>
  <c r="CK77" i="2"/>
  <c r="CK45" i="2"/>
  <c r="CK73" i="2"/>
  <c r="CK117" i="2"/>
  <c r="CK79" i="2"/>
  <c r="CK31" i="2"/>
  <c r="CK74" i="2"/>
  <c r="CK93" i="2"/>
  <c r="CK80" i="2"/>
  <c r="CK48" i="2"/>
  <c r="CK99" i="2"/>
  <c r="CK118" i="2"/>
  <c r="CK38" i="2"/>
  <c r="CK49" i="2"/>
  <c r="CK28" i="2"/>
  <c r="CK68" i="2"/>
  <c r="CK34" i="2"/>
  <c r="CK53" i="2"/>
  <c r="CK96" i="2"/>
  <c r="CK81" i="2"/>
  <c r="CK76" i="2"/>
  <c r="CK87" i="2"/>
  <c r="CK39" i="2"/>
  <c r="CK82" i="2"/>
  <c r="CK101" i="2"/>
  <c r="CK56" i="2"/>
  <c r="CK86" i="2"/>
  <c r="CK46" i="2"/>
  <c r="CK97" i="2"/>
  <c r="CK57" i="2"/>
  <c r="CK36" i="2"/>
  <c r="CK42" i="2"/>
  <c r="CK104" i="2"/>
  <c r="CK62" i="2"/>
  <c r="CK95" i="2"/>
  <c r="CK69" i="2"/>
  <c r="CK105" i="2"/>
  <c r="CK107" i="2"/>
  <c r="CK52" i="2"/>
  <c r="CK58" i="2"/>
  <c r="CK24" i="2"/>
  <c r="CK25" i="2"/>
  <c r="CK109" i="2"/>
  <c r="CK23" i="2"/>
  <c r="CK40" i="2"/>
  <c r="CK91" i="2"/>
  <c r="CK119" i="2"/>
  <c r="CK111" i="2"/>
  <c r="CK60" i="2"/>
  <c r="CK66" i="2"/>
  <c r="CK72" i="2"/>
  <c r="CK90" i="2"/>
  <c r="CK37" i="2"/>
  <c r="CK94" i="2"/>
  <c r="CK106" i="2"/>
  <c r="CK30" i="2"/>
  <c r="CK26" i="2"/>
  <c r="CK55" i="2"/>
  <c r="CK51" i="2"/>
  <c r="CK63" i="2"/>
  <c r="CK114" i="2"/>
  <c r="CK84" i="2"/>
  <c r="CK100" i="2"/>
  <c r="CK116" i="2"/>
  <c r="CK43" i="2"/>
  <c r="AD131" i="2"/>
  <c r="AE131" i="2"/>
  <c r="AB133" i="2"/>
  <c r="AC132" i="2"/>
  <c r="AM132" i="2"/>
  <c r="AN132" i="2"/>
  <c r="CA122" i="2"/>
  <c r="CM22" i="2"/>
  <c r="CM120" i="2" s="1"/>
  <c r="CN119" i="2"/>
  <c r="CN120" i="2" s="1"/>
  <c r="DX26" i="2"/>
  <c r="DW26" i="2"/>
  <c r="DN28" i="2"/>
  <c r="DO27" i="2"/>
  <c r="DP27" i="2"/>
  <c r="AK126" i="2"/>
  <c r="AG127" i="2"/>
  <c r="AJ126" i="2"/>
  <c r="AL126" i="2"/>
  <c r="AI126" i="2"/>
  <c r="AH126" i="2"/>
  <c r="CX22" i="2" l="1"/>
  <c r="CT22" i="2"/>
  <c r="CR22" i="2"/>
  <c r="CS22" i="2" s="1"/>
  <c r="CW22" i="2" s="1"/>
  <c r="Z27" i="1" s="1"/>
  <c r="CD120" i="2"/>
  <c r="V125" i="1" s="1"/>
  <c r="F15" i="1"/>
  <c r="CK120" i="2"/>
  <c r="DN29" i="2"/>
  <c r="DO28" i="2"/>
  <c r="DP28" i="2"/>
  <c r="DW27" i="2"/>
  <c r="AG128" i="2"/>
  <c r="AL127" i="2"/>
  <c r="AJ127" i="2"/>
  <c r="AK127" i="2"/>
  <c r="AH127" i="2"/>
  <c r="AI127" i="2"/>
  <c r="AD132" i="2"/>
  <c r="AE132" i="2"/>
  <c r="DX27" i="2"/>
  <c r="CN121" i="2"/>
  <c r="CN122" i="2" s="1"/>
  <c r="CN123" i="2" s="1"/>
  <c r="CN124" i="2" s="1"/>
  <c r="CN126" i="2" s="1"/>
  <c r="K9" i="1" s="1"/>
  <c r="AC133" i="2"/>
  <c r="AB134" i="2"/>
  <c r="AM133" i="2"/>
  <c r="AN133" i="2"/>
  <c r="AC134" i="2" l="1"/>
  <c r="AB135" i="2"/>
  <c r="AN134" i="2"/>
  <c r="AM134" i="2"/>
  <c r="DX28" i="2"/>
  <c r="AD133" i="2"/>
  <c r="AE133" i="2"/>
  <c r="DW28" i="2"/>
  <c r="AG129" i="2"/>
  <c r="AJ128" i="2"/>
  <c r="AK128" i="2"/>
  <c r="AL128" i="2"/>
  <c r="AI128" i="2"/>
  <c r="AH128" i="2"/>
  <c r="DN30" i="2"/>
  <c r="DP29" i="2"/>
  <c r="DO29" i="2"/>
  <c r="DO30" i="2" l="1"/>
  <c r="DP30" i="2"/>
  <c r="DN31" i="2"/>
  <c r="DX29" i="2"/>
  <c r="DW29" i="2"/>
  <c r="AC135" i="2"/>
  <c r="AB136" i="2"/>
  <c r="AN135" i="2"/>
  <c r="AM135" i="2"/>
  <c r="AG130" i="2"/>
  <c r="AL129" i="2"/>
  <c r="AK129" i="2"/>
  <c r="AJ129" i="2"/>
  <c r="AH129" i="2"/>
  <c r="AI129" i="2"/>
  <c r="AD134" i="2"/>
  <c r="AE134" i="2"/>
  <c r="AD135" i="2" l="1"/>
  <c r="AE135" i="2"/>
  <c r="DO31" i="2"/>
  <c r="DP31" i="2"/>
  <c r="DN32" i="2"/>
  <c r="AG131" i="2"/>
  <c r="AJ130" i="2"/>
  <c r="AK130" i="2"/>
  <c r="AL130" i="2"/>
  <c r="AH130" i="2"/>
  <c r="AI130" i="2"/>
  <c r="AC136" i="2"/>
  <c r="AB137" i="2"/>
  <c r="AM136" i="2"/>
  <c r="AN136" i="2"/>
  <c r="DX30" i="2"/>
  <c r="DW30" i="2"/>
  <c r="AJ131" i="2" l="1"/>
  <c r="AG132" i="2"/>
  <c r="AK131" i="2"/>
  <c r="AL131" i="2"/>
  <c r="AI131" i="2"/>
  <c r="AH131" i="2"/>
  <c r="DN33" i="2"/>
  <c r="DO32" i="2"/>
  <c r="DP32" i="2"/>
  <c r="DX31" i="2"/>
  <c r="AC137" i="2"/>
  <c r="AB138" i="2"/>
  <c r="AM137" i="2"/>
  <c r="AN137" i="2"/>
  <c r="DW31" i="2"/>
  <c r="AD136" i="2"/>
  <c r="AE136" i="2"/>
  <c r="AD137" i="2" l="1"/>
  <c r="AE137" i="2"/>
  <c r="DP33" i="2"/>
  <c r="DO33" i="2"/>
  <c r="DN34" i="2"/>
  <c r="AG133" i="2"/>
  <c r="AJ132" i="2"/>
  <c r="AK132" i="2"/>
  <c r="AL132" i="2"/>
  <c r="AH132" i="2"/>
  <c r="AI132" i="2"/>
  <c r="DW32" i="2"/>
  <c r="AB139" i="2"/>
  <c r="AC138" i="2"/>
  <c r="AM138" i="2"/>
  <c r="AN138" i="2"/>
  <c r="DX32" i="2"/>
  <c r="DN35" i="2" l="1"/>
  <c r="DP34" i="2"/>
  <c r="DO34" i="2"/>
  <c r="DW33" i="2"/>
  <c r="DX33" i="2"/>
  <c r="AG134" i="2"/>
  <c r="AJ133" i="2"/>
  <c r="AK133" i="2"/>
  <c r="AL133" i="2"/>
  <c r="AH133" i="2"/>
  <c r="AI133" i="2"/>
  <c r="AD138" i="2"/>
  <c r="AE138" i="2"/>
  <c r="AB140" i="2"/>
  <c r="AC139" i="2"/>
  <c r="AM139" i="2"/>
  <c r="AN139" i="2"/>
  <c r="AK134" i="2" l="1"/>
  <c r="AG135" i="2"/>
  <c r="AJ134" i="2"/>
  <c r="AL134" i="2"/>
  <c r="AH134" i="2"/>
  <c r="AI134" i="2"/>
  <c r="DW34" i="2"/>
  <c r="DX34" i="2"/>
  <c r="AD139" i="2"/>
  <c r="AE139" i="2"/>
  <c r="AB141" i="2"/>
  <c r="AC140" i="2"/>
  <c r="AM140" i="2"/>
  <c r="AN140" i="2"/>
  <c r="DO35" i="2"/>
  <c r="DN36" i="2"/>
  <c r="DP35" i="2"/>
  <c r="DX35" i="2" l="1"/>
  <c r="DO36" i="2"/>
  <c r="DP36" i="2"/>
  <c r="DN37" i="2"/>
  <c r="DW35" i="2"/>
  <c r="AG136" i="2"/>
  <c r="AJ135" i="2"/>
  <c r="AK135" i="2"/>
  <c r="AL135" i="2"/>
  <c r="AI135" i="2"/>
  <c r="AH135" i="2"/>
  <c r="AD140" i="2"/>
  <c r="AE140" i="2"/>
  <c r="AC141" i="2"/>
  <c r="AB142" i="2"/>
  <c r="AM141" i="2"/>
  <c r="AN141" i="2"/>
  <c r="DW36" i="2" l="1"/>
  <c r="AD141" i="2"/>
  <c r="AE141" i="2"/>
  <c r="DO37" i="2"/>
  <c r="DN38" i="2"/>
  <c r="DP37" i="2"/>
  <c r="AC142" i="2"/>
  <c r="AB143" i="2"/>
  <c r="AM142" i="2"/>
  <c r="AN142" i="2"/>
  <c r="DX36" i="2"/>
  <c r="AG137" i="2"/>
  <c r="AJ136" i="2"/>
  <c r="AK136" i="2"/>
  <c r="AL136" i="2"/>
  <c r="AI136" i="2"/>
  <c r="AH136" i="2"/>
  <c r="DX37" i="2" l="1"/>
  <c r="DW37" i="2"/>
  <c r="DP38" i="2"/>
  <c r="DO38" i="2"/>
  <c r="DN39" i="2"/>
  <c r="AG138" i="2"/>
  <c r="AL137" i="2"/>
  <c r="AJ137" i="2"/>
  <c r="AK137" i="2"/>
  <c r="AH137" i="2"/>
  <c r="AI137" i="2"/>
  <c r="AC143" i="2"/>
  <c r="AB144" i="2"/>
  <c r="AN143" i="2"/>
  <c r="AM143" i="2"/>
  <c r="AD142" i="2"/>
  <c r="AE142" i="2"/>
  <c r="AG139" i="2" l="1"/>
  <c r="AL138" i="2"/>
  <c r="AJ138" i="2"/>
  <c r="AK138" i="2"/>
  <c r="AI138" i="2"/>
  <c r="AH138" i="2"/>
  <c r="DW38" i="2"/>
  <c r="AC144" i="2"/>
  <c r="AB145" i="2"/>
  <c r="AM144" i="2"/>
  <c r="AN144" i="2"/>
  <c r="DX38" i="2"/>
  <c r="AD143" i="2"/>
  <c r="AE143" i="2"/>
  <c r="DN40" i="2"/>
  <c r="DP39" i="2"/>
  <c r="DO39" i="2"/>
  <c r="DW39" i="2" l="1"/>
  <c r="AC145" i="2"/>
  <c r="AB146" i="2"/>
  <c r="AN145" i="2"/>
  <c r="AM145" i="2"/>
  <c r="DX39" i="2"/>
  <c r="AJ139" i="2"/>
  <c r="AG140" i="2"/>
  <c r="AK139" i="2"/>
  <c r="AL139" i="2"/>
  <c r="AI139" i="2"/>
  <c r="AH139" i="2"/>
  <c r="DO40" i="2"/>
  <c r="DP40" i="2"/>
  <c r="DN41" i="2"/>
  <c r="AD144" i="2"/>
  <c r="AE144" i="2"/>
  <c r="AB147" i="2" l="1"/>
  <c r="AC146" i="2"/>
  <c r="AM146" i="2"/>
  <c r="AN146" i="2"/>
  <c r="AD145" i="2"/>
  <c r="AE145" i="2"/>
  <c r="AG141" i="2"/>
  <c r="AK140" i="2"/>
  <c r="AL140" i="2"/>
  <c r="AJ140" i="2"/>
  <c r="AH140" i="2"/>
  <c r="AI140" i="2"/>
  <c r="DP41" i="2"/>
  <c r="DO41" i="2"/>
  <c r="DN42" i="2"/>
  <c r="DX40" i="2"/>
  <c r="DW40" i="2"/>
  <c r="DN43" i="2" l="1"/>
  <c r="DP42" i="2"/>
  <c r="DO42" i="2"/>
  <c r="DW41" i="2"/>
  <c r="AG142" i="2"/>
  <c r="AJ141" i="2"/>
  <c r="AK141" i="2"/>
  <c r="AL141" i="2"/>
  <c r="AH141" i="2"/>
  <c r="AI141" i="2"/>
  <c r="AD146" i="2"/>
  <c r="AE146" i="2"/>
  <c r="DX41" i="2"/>
  <c r="AB148" i="2"/>
  <c r="AC147" i="2"/>
  <c r="AM147" i="2"/>
  <c r="AN147" i="2"/>
  <c r="AB149" i="2" l="1"/>
  <c r="AC148" i="2"/>
  <c r="AM148" i="2"/>
  <c r="AN148" i="2"/>
  <c r="DW42" i="2"/>
  <c r="AD147" i="2"/>
  <c r="AE147" i="2"/>
  <c r="DX42" i="2"/>
  <c r="AK142" i="2"/>
  <c r="AG143" i="2"/>
  <c r="AJ142" i="2"/>
  <c r="AL142" i="2"/>
  <c r="AH142" i="2"/>
  <c r="AI142" i="2"/>
  <c r="DO43" i="2"/>
  <c r="DN44" i="2"/>
  <c r="DP43" i="2"/>
  <c r="DX43" i="2" l="1"/>
  <c r="AG144" i="2"/>
  <c r="AJ143" i="2"/>
  <c r="AK143" i="2"/>
  <c r="AL143" i="2"/>
  <c r="AI143" i="2"/>
  <c r="AH143" i="2"/>
  <c r="DO44" i="2"/>
  <c r="DP44" i="2"/>
  <c r="DN45" i="2"/>
  <c r="AD148" i="2"/>
  <c r="AE148" i="2"/>
  <c r="DW43" i="2"/>
  <c r="AC149" i="2"/>
  <c r="AB150" i="2"/>
  <c r="AM149" i="2"/>
  <c r="AN149" i="2"/>
  <c r="AG145" i="2" l="1"/>
  <c r="AJ144" i="2"/>
  <c r="AK144" i="2"/>
  <c r="AL144" i="2"/>
  <c r="AH144" i="2"/>
  <c r="AI144" i="2"/>
  <c r="AC150" i="2"/>
  <c r="AB151" i="2"/>
  <c r="AM150" i="2"/>
  <c r="AN150" i="2"/>
  <c r="DX44" i="2"/>
  <c r="AD149" i="2"/>
  <c r="AE149" i="2"/>
  <c r="DW44" i="2"/>
  <c r="DO45" i="2"/>
  <c r="DN46" i="2"/>
  <c r="DP45" i="2"/>
  <c r="DX45" i="2" l="1"/>
  <c r="DP46" i="2"/>
  <c r="DO46" i="2"/>
  <c r="DN47" i="2"/>
  <c r="DW45" i="2"/>
  <c r="AC151" i="2"/>
  <c r="AB152" i="2"/>
  <c r="AN151" i="2"/>
  <c r="AM151" i="2"/>
  <c r="AD150" i="2"/>
  <c r="AE150" i="2"/>
  <c r="AG146" i="2"/>
  <c r="AL145" i="2"/>
  <c r="AJ145" i="2"/>
  <c r="AK145" i="2"/>
  <c r="AH145" i="2"/>
  <c r="AI145" i="2"/>
  <c r="DW46" i="2" l="1"/>
  <c r="DX46" i="2"/>
  <c r="AC152" i="2"/>
  <c r="AB153" i="2"/>
  <c r="AM152" i="2"/>
  <c r="AN152" i="2"/>
  <c r="DN48" i="2"/>
  <c r="DP47" i="2"/>
  <c r="DO47" i="2"/>
  <c r="AG147" i="2"/>
  <c r="AJ146" i="2"/>
  <c r="AK146" i="2"/>
  <c r="AL146" i="2"/>
  <c r="AI146" i="2"/>
  <c r="AH146" i="2"/>
  <c r="AD151" i="2"/>
  <c r="AE151" i="2"/>
  <c r="DW47" i="2" l="1"/>
  <c r="DO48" i="2"/>
  <c r="DP48" i="2"/>
  <c r="DN49" i="2"/>
  <c r="AJ147" i="2"/>
  <c r="AG148" i="2"/>
  <c r="AK147" i="2"/>
  <c r="AL147" i="2"/>
  <c r="AH147" i="2"/>
  <c r="AI147" i="2"/>
  <c r="DX47" i="2"/>
  <c r="AC153" i="2"/>
  <c r="AB154" i="2"/>
  <c r="AM153" i="2"/>
  <c r="AN153" i="2"/>
  <c r="AD152" i="2"/>
  <c r="AE152" i="2"/>
  <c r="AG149" i="2" l="1"/>
  <c r="AJ148" i="2"/>
  <c r="AK148" i="2"/>
  <c r="AL148" i="2"/>
  <c r="AI148" i="2"/>
  <c r="AH148" i="2"/>
  <c r="DX48" i="2"/>
  <c r="DP49" i="2"/>
  <c r="DO49" i="2"/>
  <c r="DN50" i="2"/>
  <c r="DW48" i="2"/>
  <c r="AB155" i="2"/>
  <c r="AC154" i="2"/>
  <c r="AN154" i="2"/>
  <c r="AM154" i="2"/>
  <c r="AD153" i="2"/>
  <c r="AE153" i="2"/>
  <c r="DN51" i="2" l="1"/>
  <c r="DP50" i="2"/>
  <c r="DO50" i="2"/>
  <c r="DX49" i="2"/>
  <c r="AD154" i="2"/>
  <c r="AE154" i="2"/>
  <c r="AB156" i="2"/>
  <c r="AC155" i="2"/>
  <c r="AM155" i="2"/>
  <c r="AN155" i="2"/>
  <c r="DW49" i="2"/>
  <c r="AG150" i="2"/>
  <c r="AL149" i="2"/>
  <c r="AJ149" i="2"/>
  <c r="AK149" i="2"/>
  <c r="AI149" i="2"/>
  <c r="AH149" i="2"/>
  <c r="AD155" i="2" l="1"/>
  <c r="AE155" i="2"/>
  <c r="DW50" i="2"/>
  <c r="AK150" i="2"/>
  <c r="AG151" i="2"/>
  <c r="AJ150" i="2"/>
  <c r="AL150" i="2"/>
  <c r="AH150" i="2"/>
  <c r="AI150" i="2"/>
  <c r="DX50" i="2"/>
  <c r="AB157" i="2"/>
  <c r="AC156" i="2"/>
  <c r="AM156" i="2"/>
  <c r="AN156" i="2"/>
  <c r="DO51" i="2"/>
  <c r="DN52" i="2"/>
  <c r="DP51" i="2"/>
  <c r="AG152" i="2" l="1"/>
  <c r="AK151" i="2"/>
  <c r="AL151" i="2"/>
  <c r="AJ151" i="2"/>
  <c r="AH151" i="2"/>
  <c r="AI151" i="2"/>
  <c r="DX51" i="2"/>
  <c r="DW51" i="2"/>
  <c r="DO52" i="2"/>
  <c r="DP52" i="2"/>
  <c r="DN53" i="2"/>
  <c r="AD156" i="2"/>
  <c r="AE156" i="2"/>
  <c r="AC157" i="2"/>
  <c r="AB158" i="2"/>
  <c r="AM157" i="2"/>
  <c r="AN157" i="2"/>
  <c r="DO53" i="2" l="1"/>
  <c r="DN54" i="2"/>
  <c r="DP53" i="2"/>
  <c r="AC158" i="2"/>
  <c r="AB159" i="2"/>
  <c r="AM158" i="2"/>
  <c r="AN158" i="2"/>
  <c r="DW52" i="2"/>
  <c r="DX52" i="2"/>
  <c r="AD157" i="2"/>
  <c r="AE157" i="2"/>
  <c r="AG153" i="2"/>
  <c r="AJ152" i="2"/>
  <c r="AK152" i="2"/>
  <c r="AL152" i="2"/>
  <c r="AH152" i="2"/>
  <c r="AI152" i="2"/>
  <c r="AC159" i="2" l="1"/>
  <c r="AB160" i="2"/>
  <c r="AN159" i="2"/>
  <c r="AM159" i="2"/>
  <c r="AD158" i="2"/>
  <c r="AE158" i="2"/>
  <c r="DX53" i="2"/>
  <c r="AG154" i="2"/>
  <c r="AL153" i="2"/>
  <c r="AJ153" i="2"/>
  <c r="AK153" i="2"/>
  <c r="AH153" i="2"/>
  <c r="AI153" i="2"/>
  <c r="DP54" i="2"/>
  <c r="DO54" i="2"/>
  <c r="DN55" i="2"/>
  <c r="DW53" i="2"/>
  <c r="DW54" i="2" l="1"/>
  <c r="DN56" i="2"/>
  <c r="DP55" i="2"/>
  <c r="DO55" i="2"/>
  <c r="DX54" i="2"/>
  <c r="AC160" i="2"/>
  <c r="AB161" i="2"/>
  <c r="AM160" i="2"/>
  <c r="AN160" i="2"/>
  <c r="AG155" i="2"/>
  <c r="AJ154" i="2"/>
  <c r="AK154" i="2"/>
  <c r="AL154" i="2"/>
  <c r="AH154" i="2"/>
  <c r="AI154" i="2"/>
  <c r="AD159" i="2"/>
  <c r="AE159" i="2"/>
  <c r="DO56" i="2" l="1"/>
  <c r="DP56" i="2"/>
  <c r="DN57" i="2"/>
  <c r="AD160" i="2"/>
  <c r="AE160" i="2"/>
  <c r="AJ155" i="2"/>
  <c r="AG156" i="2"/>
  <c r="AK155" i="2"/>
  <c r="AL155" i="2"/>
  <c r="AI155" i="2"/>
  <c r="AH155" i="2"/>
  <c r="DW55" i="2"/>
  <c r="DX55" i="2"/>
  <c r="AC161" i="2"/>
  <c r="AB162" i="2"/>
  <c r="AM161" i="2"/>
  <c r="AN161" i="2"/>
  <c r="AB163" i="2" l="1"/>
  <c r="AC162" i="2"/>
  <c r="AM162" i="2"/>
  <c r="AN162" i="2"/>
  <c r="DP57" i="2"/>
  <c r="DO57" i="2"/>
  <c r="DN58" i="2"/>
  <c r="DX56" i="2"/>
  <c r="AG157" i="2"/>
  <c r="AJ156" i="2"/>
  <c r="AK156" i="2"/>
  <c r="AL156" i="2"/>
  <c r="AH156" i="2"/>
  <c r="AI156" i="2"/>
  <c r="AD161" i="2"/>
  <c r="AE161" i="2"/>
  <c r="DW56" i="2"/>
  <c r="DX57" i="2" l="1"/>
  <c r="AD162" i="2"/>
  <c r="AE162" i="2"/>
  <c r="AB164" i="2"/>
  <c r="AC163" i="2"/>
  <c r="AM163" i="2"/>
  <c r="AN163" i="2"/>
  <c r="DW57" i="2"/>
  <c r="AG158" i="2"/>
  <c r="AJ157" i="2"/>
  <c r="AK157" i="2"/>
  <c r="AL157" i="2"/>
  <c r="AH157" i="2"/>
  <c r="AI157" i="2"/>
  <c r="DN59" i="2"/>
  <c r="DP58" i="2"/>
  <c r="DO58" i="2"/>
  <c r="AK158" i="2" l="1"/>
  <c r="AG159" i="2"/>
  <c r="AJ158" i="2"/>
  <c r="AL158" i="2"/>
  <c r="AH158" i="2"/>
  <c r="AI158" i="2"/>
  <c r="DX58" i="2"/>
  <c r="DO59" i="2"/>
  <c r="DN60" i="2"/>
  <c r="DP59" i="2"/>
  <c r="DW58" i="2"/>
  <c r="AB165" i="2"/>
  <c r="AC164" i="2"/>
  <c r="AM164" i="2"/>
  <c r="AN164" i="2"/>
  <c r="AD163" i="2"/>
  <c r="AE163" i="2"/>
  <c r="DX59" i="2" l="1"/>
  <c r="DO60" i="2"/>
  <c r="DP60" i="2"/>
  <c r="DN61" i="2"/>
  <c r="AD164" i="2"/>
  <c r="AE164" i="2"/>
  <c r="AC165" i="2"/>
  <c r="AB166" i="2"/>
  <c r="AN165" i="2"/>
  <c r="AM165" i="2"/>
  <c r="AG160" i="2"/>
  <c r="AJ159" i="2"/>
  <c r="AK159" i="2"/>
  <c r="AL159" i="2"/>
  <c r="AI159" i="2"/>
  <c r="AH159" i="2"/>
  <c r="DW59" i="2"/>
  <c r="AG161" i="2" l="1"/>
  <c r="AL160" i="2"/>
  <c r="AJ160" i="2"/>
  <c r="AK160" i="2"/>
  <c r="AI160" i="2"/>
  <c r="AH160" i="2"/>
  <c r="DO61" i="2"/>
  <c r="DN62" i="2"/>
  <c r="DP61" i="2"/>
  <c r="DW60" i="2"/>
  <c r="AD165" i="2"/>
  <c r="AE165" i="2"/>
  <c r="DX60" i="2"/>
  <c r="AC166" i="2"/>
  <c r="AB167" i="2"/>
  <c r="AM166" i="2"/>
  <c r="AN166" i="2"/>
  <c r="DP62" i="2" l="1"/>
  <c r="DO62" i="2"/>
  <c r="DN63" i="2"/>
  <c r="AC167" i="2"/>
  <c r="AB168" i="2"/>
  <c r="AN167" i="2"/>
  <c r="AM167" i="2"/>
  <c r="AD166" i="2"/>
  <c r="AE166" i="2"/>
  <c r="DW61" i="2"/>
  <c r="DX61" i="2"/>
  <c r="AG162" i="2"/>
  <c r="AL161" i="2"/>
  <c r="AJ161" i="2"/>
  <c r="AK161" i="2"/>
  <c r="AI161" i="2"/>
  <c r="AH161" i="2"/>
  <c r="AD167" i="2" l="1"/>
  <c r="AE167" i="2"/>
  <c r="DN64" i="2"/>
  <c r="DP63" i="2"/>
  <c r="DO63" i="2"/>
  <c r="AC168" i="2"/>
  <c r="AB169" i="2"/>
  <c r="AM168" i="2"/>
  <c r="AN168" i="2"/>
  <c r="DW62" i="2"/>
  <c r="AG163" i="2"/>
  <c r="AK162" i="2"/>
  <c r="AL162" i="2"/>
  <c r="AJ162" i="2"/>
  <c r="AI162" i="2"/>
  <c r="AH162" i="2"/>
  <c r="DX62" i="2"/>
  <c r="DW63" i="2" l="1"/>
  <c r="AD168" i="2"/>
  <c r="AE168" i="2"/>
  <c r="DO64" i="2"/>
  <c r="DP64" i="2"/>
  <c r="DN65" i="2"/>
  <c r="AC169" i="2"/>
  <c r="AB170" i="2"/>
  <c r="AM169" i="2"/>
  <c r="AN169" i="2"/>
  <c r="DX63" i="2"/>
  <c r="AJ163" i="2"/>
  <c r="AG164" i="2"/>
  <c r="AK163" i="2"/>
  <c r="AL163" i="2"/>
  <c r="AH163" i="2"/>
  <c r="AI163" i="2"/>
  <c r="DW64" i="2" l="1"/>
  <c r="DP65" i="2"/>
  <c r="DO65" i="2"/>
  <c r="DN66" i="2"/>
  <c r="DX64" i="2"/>
  <c r="AG165" i="2"/>
  <c r="AJ164" i="2"/>
  <c r="AK164" i="2"/>
  <c r="AL164" i="2"/>
  <c r="AI164" i="2"/>
  <c r="AH164" i="2"/>
  <c r="AB171" i="2"/>
  <c r="AC170" i="2"/>
  <c r="AM170" i="2"/>
  <c r="AN170" i="2"/>
  <c r="AD169" i="2"/>
  <c r="AE169" i="2"/>
  <c r="DX65" i="2" l="1"/>
  <c r="DN67" i="2"/>
  <c r="DP66" i="2"/>
  <c r="DO66" i="2"/>
  <c r="AG166" i="2"/>
  <c r="AJ165" i="2"/>
  <c r="AK165" i="2"/>
  <c r="AL165" i="2"/>
  <c r="AH165" i="2"/>
  <c r="AI165" i="2"/>
  <c r="DW65" i="2"/>
  <c r="AD170" i="2"/>
  <c r="AE170" i="2"/>
  <c r="AB172" i="2"/>
  <c r="AC171" i="2"/>
  <c r="AM171" i="2"/>
  <c r="AN171" i="2"/>
  <c r="DX66" i="2" l="1"/>
  <c r="DO67" i="2"/>
  <c r="DN68" i="2"/>
  <c r="DP67" i="2"/>
  <c r="AK166" i="2"/>
  <c r="AG167" i="2"/>
  <c r="AJ166" i="2"/>
  <c r="AL166" i="2"/>
  <c r="AH166" i="2"/>
  <c r="AI166" i="2"/>
  <c r="AD171" i="2"/>
  <c r="AE171" i="2"/>
  <c r="DW66" i="2"/>
  <c r="AB173" i="2"/>
  <c r="AC172" i="2"/>
  <c r="AM172" i="2"/>
  <c r="AN172" i="2"/>
  <c r="DO68" i="2" l="1"/>
  <c r="DP68" i="2"/>
  <c r="DN69" i="2"/>
  <c r="DW67" i="2"/>
  <c r="AG168" i="2"/>
  <c r="AJ167" i="2"/>
  <c r="AK167" i="2"/>
  <c r="AL167" i="2"/>
  <c r="AH167" i="2"/>
  <c r="AI167" i="2"/>
  <c r="AD172" i="2"/>
  <c r="AE172" i="2"/>
  <c r="DX67" i="2"/>
  <c r="AC173" i="2"/>
  <c r="AB174" i="2"/>
  <c r="AM173" i="2"/>
  <c r="AN173" i="2"/>
  <c r="DX68" i="2" l="1"/>
  <c r="AD173" i="2"/>
  <c r="AE173" i="2"/>
  <c r="DW68" i="2"/>
  <c r="AC174" i="2"/>
  <c r="AB175" i="2"/>
  <c r="AM174" i="2"/>
  <c r="AN174" i="2"/>
  <c r="DO69" i="2"/>
  <c r="DN70" i="2"/>
  <c r="DP69" i="2"/>
  <c r="AG169" i="2"/>
  <c r="AJ168" i="2"/>
  <c r="AK168" i="2"/>
  <c r="AL168" i="2"/>
  <c r="AI168" i="2"/>
  <c r="AH168" i="2"/>
  <c r="DW69" i="2" l="1"/>
  <c r="DP70" i="2"/>
  <c r="DO70" i="2"/>
  <c r="DN71" i="2"/>
  <c r="AG170" i="2"/>
  <c r="AL169" i="2"/>
  <c r="AJ169" i="2"/>
  <c r="AK169" i="2"/>
  <c r="AH169" i="2"/>
  <c r="AI169" i="2"/>
  <c r="AC175" i="2"/>
  <c r="AB176" i="2"/>
  <c r="AN175" i="2"/>
  <c r="AM175" i="2"/>
  <c r="DX69" i="2"/>
  <c r="AD174" i="2"/>
  <c r="AE174" i="2"/>
  <c r="DX70" i="2" l="1"/>
  <c r="DN72" i="2"/>
  <c r="DP71" i="2"/>
  <c r="DO71" i="2"/>
  <c r="AD175" i="2"/>
  <c r="AE175" i="2"/>
  <c r="DW70" i="2"/>
  <c r="AC176" i="2"/>
  <c r="AB177" i="2"/>
  <c r="AN176" i="2"/>
  <c r="AM176" i="2"/>
  <c r="AG171" i="2"/>
  <c r="AJ170" i="2"/>
  <c r="AK170" i="2"/>
  <c r="AL170" i="2"/>
  <c r="AH170" i="2"/>
  <c r="AI170" i="2"/>
  <c r="DO72" i="2" l="1"/>
  <c r="DP72" i="2"/>
  <c r="DN73" i="2"/>
  <c r="DX71" i="2"/>
  <c r="AC177" i="2"/>
  <c r="AB178" i="2"/>
  <c r="AM177" i="2"/>
  <c r="AN177" i="2"/>
  <c r="DW71" i="2"/>
  <c r="AD176" i="2"/>
  <c r="AE176" i="2"/>
  <c r="AJ171" i="2"/>
  <c r="AG172" i="2"/>
  <c r="AL171" i="2"/>
  <c r="AK171" i="2"/>
  <c r="AH171" i="2"/>
  <c r="AI171" i="2"/>
  <c r="AB179" i="2" l="1"/>
  <c r="AC178" i="2"/>
  <c r="AM178" i="2"/>
  <c r="AN178" i="2"/>
  <c r="DP73" i="2"/>
  <c r="DO73" i="2"/>
  <c r="DN74" i="2"/>
  <c r="AD177" i="2"/>
  <c r="AE177" i="2"/>
  <c r="DX72" i="2"/>
  <c r="AG173" i="2"/>
  <c r="AJ172" i="2"/>
  <c r="AK172" i="2"/>
  <c r="AL172" i="2"/>
  <c r="AI172" i="2"/>
  <c r="AH172" i="2"/>
  <c r="DW72" i="2"/>
  <c r="DN75" i="2" l="1"/>
  <c r="DP74" i="2"/>
  <c r="DO74" i="2"/>
  <c r="AG174" i="2"/>
  <c r="AK173" i="2"/>
  <c r="AL173" i="2"/>
  <c r="AJ173" i="2"/>
  <c r="AH173" i="2"/>
  <c r="AI173" i="2"/>
  <c r="DX73" i="2"/>
  <c r="AD178" i="2"/>
  <c r="AE178" i="2"/>
  <c r="DW73" i="2"/>
  <c r="AB180" i="2"/>
  <c r="AC179" i="2"/>
  <c r="AM179" i="2"/>
  <c r="AN179" i="2"/>
  <c r="AK174" i="2" l="1"/>
  <c r="AG175" i="2"/>
  <c r="AJ174" i="2"/>
  <c r="AL174" i="2"/>
  <c r="AH174" i="2"/>
  <c r="AI174" i="2"/>
  <c r="AB181" i="2"/>
  <c r="AC180" i="2"/>
  <c r="AM180" i="2"/>
  <c r="AN180" i="2"/>
  <c r="DW74" i="2"/>
  <c r="DX74" i="2"/>
  <c r="AD179" i="2"/>
  <c r="AE179" i="2"/>
  <c r="DO75" i="2"/>
  <c r="DN76" i="2"/>
  <c r="DP75" i="2"/>
  <c r="DO76" i="2" l="1"/>
  <c r="DP76" i="2"/>
  <c r="DN77" i="2"/>
  <c r="DX75" i="2"/>
  <c r="DW75" i="2"/>
  <c r="AG176" i="2"/>
  <c r="AJ175" i="2"/>
  <c r="AK175" i="2"/>
  <c r="AL175" i="2"/>
  <c r="AH175" i="2"/>
  <c r="AI175" i="2"/>
  <c r="AD180" i="2"/>
  <c r="AE180" i="2"/>
  <c r="AC181" i="2"/>
  <c r="AB182" i="2"/>
  <c r="AM181" i="2"/>
  <c r="AN181" i="2"/>
  <c r="AC182" i="2" l="1"/>
  <c r="AB183" i="2"/>
  <c r="AM182" i="2"/>
  <c r="AN182" i="2"/>
  <c r="AG177" i="2"/>
  <c r="AJ176" i="2"/>
  <c r="AK176" i="2"/>
  <c r="AL176" i="2"/>
  <c r="AI176" i="2"/>
  <c r="AH176" i="2"/>
  <c r="DO77" i="2"/>
  <c r="DN78" i="2"/>
  <c r="DP77" i="2"/>
  <c r="DX76" i="2"/>
  <c r="AD181" i="2"/>
  <c r="AE181" i="2"/>
  <c r="DW76" i="2"/>
  <c r="DW77" i="2" l="1"/>
  <c r="DX77" i="2"/>
  <c r="AG178" i="2"/>
  <c r="AL177" i="2"/>
  <c r="AJ177" i="2"/>
  <c r="AK177" i="2"/>
  <c r="AI177" i="2"/>
  <c r="AH177" i="2"/>
  <c r="AC183" i="2"/>
  <c r="AB184" i="2"/>
  <c r="AN183" i="2"/>
  <c r="AM183" i="2"/>
  <c r="DP78" i="2"/>
  <c r="DO78" i="2"/>
  <c r="DN79" i="2"/>
  <c r="AD182" i="2"/>
  <c r="AE182" i="2"/>
  <c r="AC184" i="2" l="1"/>
  <c r="AB185" i="2"/>
  <c r="AM184" i="2"/>
  <c r="AN184" i="2"/>
  <c r="DN80" i="2"/>
  <c r="DP79" i="2"/>
  <c r="DO79" i="2"/>
  <c r="DX78" i="2"/>
  <c r="DW78" i="2"/>
  <c r="AD183" i="2"/>
  <c r="AE183" i="2"/>
  <c r="AG179" i="2"/>
  <c r="AJ178" i="2"/>
  <c r="AK178" i="2"/>
  <c r="AL178" i="2"/>
  <c r="AI178" i="2"/>
  <c r="AH178" i="2"/>
  <c r="DO80" i="2" l="1"/>
  <c r="DP80" i="2"/>
  <c r="DN81" i="2"/>
  <c r="AC185" i="2"/>
  <c r="AB186" i="2"/>
  <c r="AM185" i="2"/>
  <c r="AN185" i="2"/>
  <c r="AD184" i="2"/>
  <c r="AE184" i="2"/>
  <c r="DX79" i="2"/>
  <c r="AJ179" i="2"/>
  <c r="AG180" i="2"/>
  <c r="AK179" i="2"/>
  <c r="AL179" i="2"/>
  <c r="AI179" i="2"/>
  <c r="AH179" i="2"/>
  <c r="DW79" i="2"/>
  <c r="AG181" i="2" l="1"/>
  <c r="AL180" i="2"/>
  <c r="AJ180" i="2"/>
  <c r="AK180" i="2"/>
  <c r="AI180" i="2"/>
  <c r="AH180" i="2"/>
  <c r="AB187" i="2"/>
  <c r="AC186" i="2"/>
  <c r="AM186" i="2"/>
  <c r="AN186" i="2"/>
  <c r="AD185" i="2"/>
  <c r="AE185" i="2"/>
  <c r="DP81" i="2"/>
  <c r="DO81" i="2"/>
  <c r="DN82" i="2"/>
  <c r="DX80" i="2"/>
  <c r="DW80" i="2"/>
  <c r="AB188" i="2" l="1"/>
  <c r="AC187" i="2"/>
  <c r="AN187" i="2"/>
  <c r="AM187" i="2"/>
  <c r="AD186" i="2"/>
  <c r="AE186" i="2"/>
  <c r="DX81" i="2"/>
  <c r="DW81" i="2"/>
  <c r="DN83" i="2"/>
  <c r="DP82" i="2"/>
  <c r="DO82" i="2"/>
  <c r="AG182" i="2"/>
  <c r="AJ181" i="2"/>
  <c r="AK181" i="2"/>
  <c r="AL181" i="2"/>
  <c r="AI181" i="2"/>
  <c r="AH181" i="2"/>
  <c r="AK182" i="2" l="1"/>
  <c r="AG183" i="2"/>
  <c r="AL182" i="2"/>
  <c r="AJ182" i="2"/>
  <c r="AH182" i="2"/>
  <c r="AI182" i="2"/>
  <c r="AD187" i="2"/>
  <c r="AE187" i="2"/>
  <c r="DX82" i="2"/>
  <c r="DO83" i="2"/>
  <c r="DN84" i="2"/>
  <c r="DP83" i="2"/>
  <c r="DW82" i="2"/>
  <c r="AB189" i="2"/>
  <c r="AC188" i="2"/>
  <c r="AM188" i="2"/>
  <c r="AN188" i="2"/>
  <c r="DX83" i="2" l="1"/>
  <c r="DO84" i="2"/>
  <c r="DP84" i="2"/>
  <c r="DN85" i="2"/>
  <c r="AD188" i="2"/>
  <c r="AE188" i="2"/>
  <c r="AC189" i="2"/>
  <c r="AB190" i="2"/>
  <c r="AM189" i="2"/>
  <c r="AN189" i="2"/>
  <c r="DW83" i="2"/>
  <c r="AG184" i="2"/>
  <c r="AJ183" i="2"/>
  <c r="AK183" i="2"/>
  <c r="AL183" i="2"/>
  <c r="AI183" i="2"/>
  <c r="AH183" i="2"/>
  <c r="DX84" i="2" l="1"/>
  <c r="DW84" i="2"/>
  <c r="AG185" i="2"/>
  <c r="AK184" i="2"/>
  <c r="AL184" i="2"/>
  <c r="AJ184" i="2"/>
  <c r="AH184" i="2"/>
  <c r="AI184" i="2"/>
  <c r="AC190" i="2"/>
  <c r="AB191" i="2"/>
  <c r="AM190" i="2"/>
  <c r="AN190" i="2"/>
  <c r="DO85" i="2"/>
  <c r="DN86" i="2"/>
  <c r="DP85" i="2"/>
  <c r="AD189" i="2"/>
  <c r="AE189" i="2"/>
  <c r="AD190" i="2" l="1"/>
  <c r="AE190" i="2"/>
  <c r="DX85" i="2"/>
  <c r="DW85" i="2"/>
  <c r="AC191" i="2"/>
  <c r="AB192" i="2"/>
  <c r="AN191" i="2"/>
  <c r="AM191" i="2"/>
  <c r="DP86" i="2"/>
  <c r="DO86" i="2"/>
  <c r="DN87" i="2"/>
  <c r="AG186" i="2"/>
  <c r="AL185" i="2"/>
  <c r="AJ185" i="2"/>
  <c r="AK185" i="2"/>
  <c r="AH185" i="2"/>
  <c r="AI185" i="2"/>
  <c r="DX86" i="2" l="1"/>
  <c r="AC192" i="2"/>
  <c r="AB193" i="2"/>
  <c r="AM192" i="2"/>
  <c r="AN192" i="2"/>
  <c r="AD191" i="2"/>
  <c r="AE191" i="2"/>
  <c r="AG187" i="2"/>
  <c r="AJ186" i="2"/>
  <c r="AK186" i="2"/>
  <c r="AL186" i="2"/>
  <c r="AH186" i="2"/>
  <c r="AI186" i="2"/>
  <c r="DW86" i="2"/>
  <c r="DN88" i="2"/>
  <c r="DP87" i="2"/>
  <c r="DO87" i="2"/>
  <c r="DX87" i="2" l="1"/>
  <c r="AC193" i="2"/>
  <c r="AB194" i="2"/>
  <c r="AM193" i="2"/>
  <c r="AN193" i="2"/>
  <c r="AD192" i="2"/>
  <c r="AE192" i="2"/>
  <c r="DW87" i="2"/>
  <c r="AJ187" i="2"/>
  <c r="AG188" i="2"/>
  <c r="AK187" i="2"/>
  <c r="AL187" i="2"/>
  <c r="AH187" i="2"/>
  <c r="AI187" i="2"/>
  <c r="DO88" i="2"/>
  <c r="DP88" i="2"/>
  <c r="DN89" i="2"/>
  <c r="AG189" i="2" l="1"/>
  <c r="AJ188" i="2"/>
  <c r="AK188" i="2"/>
  <c r="AL188" i="2"/>
  <c r="AI188" i="2"/>
  <c r="AH188" i="2"/>
  <c r="AB195" i="2"/>
  <c r="AC194" i="2"/>
  <c r="AM194" i="2"/>
  <c r="AN194" i="2"/>
  <c r="AD193" i="2"/>
  <c r="AE193" i="2"/>
  <c r="DW88" i="2"/>
  <c r="DX88" i="2"/>
  <c r="DP89" i="2"/>
  <c r="DO89" i="2"/>
  <c r="DN90" i="2"/>
  <c r="AB196" i="2" l="1"/>
  <c r="AC195" i="2"/>
  <c r="AM195" i="2"/>
  <c r="AN195" i="2"/>
  <c r="DW89" i="2"/>
  <c r="DX89" i="2"/>
  <c r="AD194" i="2"/>
  <c r="AE194" i="2"/>
  <c r="DN91" i="2"/>
  <c r="DP90" i="2"/>
  <c r="DO90" i="2"/>
  <c r="AG190" i="2"/>
  <c r="AJ189" i="2"/>
  <c r="AK189" i="2"/>
  <c r="AL189" i="2"/>
  <c r="AH189" i="2"/>
  <c r="AI189" i="2"/>
  <c r="DO91" i="2" l="1"/>
  <c r="DN92" i="2"/>
  <c r="DP91" i="2"/>
  <c r="AD195" i="2"/>
  <c r="AE195" i="2"/>
  <c r="DW90" i="2"/>
  <c r="DX90" i="2"/>
  <c r="AK190" i="2"/>
  <c r="AG191" i="2"/>
  <c r="AJ190" i="2"/>
  <c r="AL190" i="2"/>
  <c r="AI190" i="2"/>
  <c r="AH190" i="2"/>
  <c r="AB197" i="2"/>
  <c r="AC196" i="2"/>
  <c r="AM196" i="2"/>
  <c r="AN196" i="2"/>
  <c r="AG192" i="2" l="1"/>
  <c r="AL191" i="2"/>
  <c r="AJ191" i="2"/>
  <c r="AK191" i="2"/>
  <c r="AH191" i="2"/>
  <c r="AI191" i="2"/>
  <c r="AD196" i="2"/>
  <c r="AE196" i="2"/>
  <c r="AC197" i="2"/>
  <c r="AB198" i="2"/>
  <c r="AM197" i="2"/>
  <c r="AN197" i="2"/>
  <c r="DX91" i="2"/>
  <c r="DO92" i="2"/>
  <c r="DP92" i="2"/>
  <c r="DN93" i="2"/>
  <c r="DW91" i="2"/>
  <c r="DO93" i="2" l="1"/>
  <c r="DN94" i="2"/>
  <c r="DP93" i="2"/>
  <c r="DX92" i="2"/>
  <c r="DW92" i="2"/>
  <c r="AC198" i="2"/>
  <c r="AB199" i="2"/>
  <c r="AN198" i="2"/>
  <c r="AM198" i="2"/>
  <c r="AD197" i="2"/>
  <c r="AE197" i="2"/>
  <c r="AG193" i="2"/>
  <c r="AJ192" i="2"/>
  <c r="AK192" i="2"/>
  <c r="AL192" i="2"/>
  <c r="AI192" i="2"/>
  <c r="AH192" i="2"/>
  <c r="AD198" i="2" l="1"/>
  <c r="AE198" i="2"/>
  <c r="DX93" i="2"/>
  <c r="DP94" i="2"/>
  <c r="DO94" i="2"/>
  <c r="DN95" i="2"/>
  <c r="AC199" i="2"/>
  <c r="AB200" i="2"/>
  <c r="AN199" i="2"/>
  <c r="AM199" i="2"/>
  <c r="AG194" i="2"/>
  <c r="AL193" i="2"/>
  <c r="AK193" i="2"/>
  <c r="AJ193" i="2"/>
  <c r="AI193" i="2"/>
  <c r="AH193" i="2"/>
  <c r="DW93" i="2"/>
  <c r="DX94" i="2" l="1"/>
  <c r="DW94" i="2"/>
  <c r="AC200" i="2"/>
  <c r="AB201" i="2"/>
  <c r="AM200" i="2"/>
  <c r="AN200" i="2"/>
  <c r="DN96" i="2"/>
  <c r="DP95" i="2"/>
  <c r="DO95" i="2"/>
  <c r="AG195" i="2"/>
  <c r="AJ194" i="2"/>
  <c r="AK194" i="2"/>
  <c r="AL194" i="2"/>
  <c r="AH194" i="2"/>
  <c r="AI194" i="2"/>
  <c r="AD199" i="2"/>
  <c r="AE199" i="2"/>
  <c r="AC201" i="2" l="1"/>
  <c r="AB202" i="2"/>
  <c r="AM201" i="2"/>
  <c r="AN201" i="2"/>
  <c r="AD200" i="2"/>
  <c r="AE200" i="2"/>
  <c r="AJ195" i="2"/>
  <c r="AG196" i="2"/>
  <c r="AK195" i="2"/>
  <c r="AL195" i="2"/>
  <c r="AH195" i="2"/>
  <c r="AI195" i="2"/>
  <c r="DX95" i="2"/>
  <c r="DW95" i="2"/>
  <c r="DO96" i="2"/>
  <c r="DP96" i="2"/>
  <c r="DN97" i="2"/>
  <c r="AG197" i="2" l="1"/>
  <c r="AJ196" i="2"/>
  <c r="AK196" i="2"/>
  <c r="AL196" i="2"/>
  <c r="AI196" i="2"/>
  <c r="AH196" i="2"/>
  <c r="DX96" i="2"/>
  <c r="AB203" i="2"/>
  <c r="AC202" i="2"/>
  <c r="AM202" i="2"/>
  <c r="AN202" i="2"/>
  <c r="DP97" i="2"/>
  <c r="DO97" i="2"/>
  <c r="DN98" i="2"/>
  <c r="DW96" i="2"/>
  <c r="AD201" i="2"/>
  <c r="AE201" i="2"/>
  <c r="AB204" i="2" l="1"/>
  <c r="AC203" i="2"/>
  <c r="AM203" i="2"/>
  <c r="AN203" i="2"/>
  <c r="DX97" i="2"/>
  <c r="AD202" i="2"/>
  <c r="AE202" i="2"/>
  <c r="DN99" i="2"/>
  <c r="DP98" i="2"/>
  <c r="DO98" i="2"/>
  <c r="DW97" i="2"/>
  <c r="AG198" i="2"/>
  <c r="AJ197" i="2"/>
  <c r="AK197" i="2"/>
  <c r="AL197" i="2"/>
  <c r="AH197" i="2"/>
  <c r="AI197" i="2"/>
  <c r="DW98" i="2" l="1"/>
  <c r="AK198" i="2"/>
  <c r="AG199" i="2"/>
  <c r="AJ198" i="2"/>
  <c r="AL198" i="2"/>
  <c r="AH198" i="2"/>
  <c r="AI198" i="2"/>
  <c r="AD203" i="2"/>
  <c r="AE203" i="2"/>
  <c r="DX98" i="2"/>
  <c r="DO99" i="2"/>
  <c r="DN100" i="2"/>
  <c r="DP99" i="2"/>
  <c r="AB205" i="2"/>
  <c r="AC204" i="2"/>
  <c r="AM204" i="2"/>
  <c r="AN204" i="2"/>
  <c r="DO100" i="2" l="1"/>
  <c r="DP100" i="2"/>
  <c r="DN101" i="2"/>
  <c r="AG200" i="2"/>
  <c r="AJ199" i="2"/>
  <c r="AK199" i="2"/>
  <c r="AL199" i="2"/>
  <c r="AI199" i="2"/>
  <c r="AH199" i="2"/>
  <c r="DW99" i="2"/>
  <c r="AC205" i="2"/>
  <c r="AB206" i="2"/>
  <c r="AM205" i="2"/>
  <c r="AN205" i="2"/>
  <c r="AD204" i="2"/>
  <c r="AE204" i="2"/>
  <c r="DX99" i="2"/>
  <c r="AC206" i="2" l="1"/>
  <c r="AB207" i="2"/>
  <c r="AM206" i="2"/>
  <c r="AN206" i="2"/>
  <c r="AG201" i="2"/>
  <c r="AJ200" i="2"/>
  <c r="AK200" i="2"/>
  <c r="AL200" i="2"/>
  <c r="AI200" i="2"/>
  <c r="AH200" i="2"/>
  <c r="DO101" i="2"/>
  <c r="DN102" i="2"/>
  <c r="DP101" i="2"/>
  <c r="DX100" i="2"/>
  <c r="AD205" i="2"/>
  <c r="AE205" i="2"/>
  <c r="DW100" i="2"/>
  <c r="AG202" i="2" l="1"/>
  <c r="AL201" i="2"/>
  <c r="AJ201" i="2"/>
  <c r="AK201" i="2"/>
  <c r="AH201" i="2"/>
  <c r="AI201" i="2"/>
  <c r="DP102" i="2"/>
  <c r="DO102" i="2"/>
  <c r="DN103" i="2"/>
  <c r="AC207" i="2"/>
  <c r="AB208" i="2"/>
  <c r="AN207" i="2"/>
  <c r="AM207" i="2"/>
  <c r="DX101" i="2"/>
  <c r="DW101" i="2"/>
  <c r="AD206" i="2"/>
  <c r="AE206" i="2"/>
  <c r="AD207" i="2" l="1"/>
  <c r="AE207" i="2"/>
  <c r="DN104" i="2"/>
  <c r="DP103" i="2"/>
  <c r="DO103" i="2"/>
  <c r="AC208" i="2"/>
  <c r="AB209" i="2"/>
  <c r="AM208" i="2"/>
  <c r="AN208" i="2"/>
  <c r="DW102" i="2"/>
  <c r="DX102" i="2"/>
  <c r="AG203" i="2"/>
  <c r="AL202" i="2"/>
  <c r="AJ202" i="2"/>
  <c r="AK202" i="2"/>
  <c r="AH202" i="2"/>
  <c r="AI202" i="2"/>
  <c r="AD208" i="2" l="1"/>
  <c r="AE208" i="2"/>
  <c r="DW103" i="2"/>
  <c r="DX103" i="2"/>
  <c r="DO104" i="2"/>
  <c r="DP104" i="2"/>
  <c r="DN105" i="2"/>
  <c r="AJ203" i="2"/>
  <c r="AG204" i="2"/>
  <c r="AK203" i="2"/>
  <c r="AL203" i="2"/>
  <c r="AH203" i="2"/>
  <c r="AI203" i="2"/>
  <c r="AC209" i="2"/>
  <c r="AB210" i="2"/>
  <c r="AM209" i="2"/>
  <c r="AN209" i="2"/>
  <c r="DP105" i="2" l="1"/>
  <c r="DO105" i="2"/>
  <c r="DN106" i="2"/>
  <c r="AG205" i="2"/>
  <c r="AK204" i="2"/>
  <c r="AL204" i="2"/>
  <c r="AJ204" i="2"/>
  <c r="AH204" i="2"/>
  <c r="AI204" i="2"/>
  <c r="AB211" i="2"/>
  <c r="AC210" i="2"/>
  <c r="AM210" i="2"/>
  <c r="AN210" i="2"/>
  <c r="AD209" i="2"/>
  <c r="AE209" i="2"/>
  <c r="DX104" i="2"/>
  <c r="DW104" i="2"/>
  <c r="AG206" i="2" l="1"/>
  <c r="AJ205" i="2"/>
  <c r="AK205" i="2"/>
  <c r="AL205" i="2"/>
  <c r="AH205" i="2"/>
  <c r="AI205" i="2"/>
  <c r="DN107" i="2"/>
  <c r="DP106" i="2"/>
  <c r="DO106" i="2"/>
  <c r="DW105" i="2"/>
  <c r="AD210" i="2"/>
  <c r="AE210" i="2"/>
  <c r="AB212" i="2"/>
  <c r="AC211" i="2"/>
  <c r="AN211" i="2"/>
  <c r="AM211" i="2"/>
  <c r="DX105" i="2"/>
  <c r="AK206" i="2" l="1"/>
  <c r="AG207" i="2"/>
  <c r="AJ206" i="2"/>
  <c r="AL206" i="2"/>
  <c r="AI206" i="2"/>
  <c r="AH206" i="2"/>
  <c r="DX106" i="2"/>
  <c r="DW106" i="2"/>
  <c r="AD211" i="2"/>
  <c r="AE211" i="2"/>
  <c r="AB213" i="2"/>
  <c r="AC212" i="2"/>
  <c r="AM212" i="2"/>
  <c r="AN212" i="2"/>
  <c r="DO107" i="2"/>
  <c r="DN108" i="2"/>
  <c r="DP107" i="2"/>
  <c r="DX107" i="2" l="1"/>
  <c r="DO108" i="2"/>
  <c r="DP108" i="2"/>
  <c r="DN109" i="2"/>
  <c r="AG208" i="2"/>
  <c r="AJ207" i="2"/>
  <c r="AK207" i="2"/>
  <c r="AL207" i="2"/>
  <c r="AH207" i="2"/>
  <c r="AI207" i="2"/>
  <c r="DW107" i="2"/>
  <c r="AE212" i="2"/>
  <c r="AD212" i="2"/>
  <c r="AC213" i="2"/>
  <c r="AB214" i="2"/>
  <c r="AM213" i="2"/>
  <c r="AN213" i="2"/>
  <c r="DW108" i="2" l="1"/>
  <c r="DX108" i="2"/>
  <c r="DO109" i="2"/>
  <c r="DN110" i="2"/>
  <c r="DP109" i="2"/>
  <c r="AC214" i="2"/>
  <c r="AB215" i="2"/>
  <c r="AM214" i="2"/>
  <c r="AN214" i="2"/>
  <c r="AE213" i="2"/>
  <c r="AD213" i="2"/>
  <c r="AG209" i="2"/>
  <c r="AJ208" i="2"/>
  <c r="AK208" i="2"/>
  <c r="AL208" i="2"/>
  <c r="AH208" i="2"/>
  <c r="AI208" i="2"/>
  <c r="DP110" i="2" l="1"/>
  <c r="DO110" i="2"/>
  <c r="DN111" i="2"/>
  <c r="AC215" i="2"/>
  <c r="AB216" i="2"/>
  <c r="AM215" i="2"/>
  <c r="AN215" i="2"/>
  <c r="AD214" i="2"/>
  <c r="AE214" i="2"/>
  <c r="DW109" i="2"/>
  <c r="AG210" i="2"/>
  <c r="AJ209" i="2"/>
  <c r="AK209" i="2"/>
  <c r="AL209" i="2"/>
  <c r="AH209" i="2"/>
  <c r="AI209" i="2"/>
  <c r="DX109" i="2"/>
  <c r="AK210" i="2" l="1"/>
  <c r="AG211" i="2"/>
  <c r="AL210" i="2"/>
  <c r="AJ210" i="2"/>
  <c r="AH210" i="2"/>
  <c r="AI210" i="2"/>
  <c r="DN112" i="2"/>
  <c r="DP111" i="2"/>
  <c r="DO111" i="2"/>
  <c r="AD215" i="2"/>
  <c r="AE215" i="2"/>
  <c r="DW110" i="2"/>
  <c r="AC216" i="2"/>
  <c r="AB217" i="2"/>
  <c r="AM216" i="2"/>
  <c r="AN216" i="2"/>
  <c r="DX110" i="2"/>
  <c r="DX111" i="2" l="1"/>
  <c r="DO112" i="2"/>
  <c r="DP112" i="2"/>
  <c r="DN113" i="2"/>
  <c r="AG212" i="2"/>
  <c r="AJ211" i="2"/>
  <c r="AK211" i="2"/>
  <c r="AL211" i="2"/>
  <c r="AH211" i="2"/>
  <c r="AI211" i="2"/>
  <c r="AC217" i="2"/>
  <c r="AB218" i="2"/>
  <c r="AM217" i="2"/>
  <c r="AN217" i="2"/>
  <c r="AE216" i="2"/>
  <c r="AD216" i="2"/>
  <c r="DW111" i="2"/>
  <c r="DP113" i="2" l="1"/>
  <c r="DO113" i="2"/>
  <c r="DN114" i="2"/>
  <c r="AE217" i="2"/>
  <c r="AD217" i="2"/>
  <c r="DW112" i="2"/>
  <c r="DX112" i="2"/>
  <c r="AB219" i="2"/>
  <c r="AC218" i="2"/>
  <c r="AM218" i="2"/>
  <c r="AN218" i="2"/>
  <c r="AJ212" i="2"/>
  <c r="AK212" i="2"/>
  <c r="AG213" i="2"/>
  <c r="AL212" i="2"/>
  <c r="AI212" i="2"/>
  <c r="AH212" i="2"/>
  <c r="AA219" i="2" l="1"/>
  <c r="AC219" i="2"/>
  <c r="AM219" i="2"/>
  <c r="AN219" i="2"/>
  <c r="AG214" i="2"/>
  <c r="AJ213" i="2"/>
  <c r="AK213" i="2"/>
  <c r="AL213" i="2"/>
  <c r="AH213" i="2"/>
  <c r="AI213" i="2"/>
  <c r="DN115" i="2"/>
  <c r="DP114" i="2"/>
  <c r="DO114" i="2"/>
  <c r="DW113" i="2"/>
  <c r="AD218" i="2"/>
  <c r="AE218" i="2"/>
  <c r="DX113" i="2"/>
  <c r="DX114" i="2" l="1"/>
  <c r="AG215" i="2"/>
  <c r="AJ214" i="2"/>
  <c r="AK214" i="2"/>
  <c r="AL214" i="2"/>
  <c r="AH214" i="2"/>
  <c r="AI214" i="2"/>
  <c r="DO115" i="2"/>
  <c r="DN116" i="2"/>
  <c r="DP115" i="2"/>
  <c r="AM17" i="2"/>
  <c r="K23" i="1" s="1"/>
  <c r="AM18" i="2"/>
  <c r="K24" i="1" s="1"/>
  <c r="DW114" i="2"/>
  <c r="AD219" i="2"/>
  <c r="AE219" i="2"/>
  <c r="DX115" i="2" l="1"/>
  <c r="DO116" i="2"/>
  <c r="DP116" i="2"/>
  <c r="DN117" i="2"/>
  <c r="AG216" i="2"/>
  <c r="AJ215" i="2"/>
  <c r="AK215" i="2"/>
  <c r="AL215" i="2"/>
  <c r="AI215" i="2"/>
  <c r="AH215" i="2"/>
  <c r="DW115" i="2"/>
  <c r="DW116" i="2" l="1"/>
  <c r="DO117" i="2"/>
  <c r="DN118" i="2"/>
  <c r="DP117" i="2"/>
  <c r="DX116" i="2"/>
  <c r="AJ216" i="2"/>
  <c r="AK216" i="2"/>
  <c r="AG217" i="2"/>
  <c r="AL216" i="2"/>
  <c r="AH216" i="2"/>
  <c r="AI216" i="2"/>
  <c r="DX117" i="2" l="1"/>
  <c r="AG218" i="2"/>
  <c r="AJ217" i="2"/>
  <c r="AK217" i="2"/>
  <c r="AL217" i="2"/>
  <c r="AH217" i="2"/>
  <c r="AI217" i="2"/>
  <c r="DW117" i="2"/>
  <c r="DP118" i="2"/>
  <c r="DO118" i="2"/>
  <c r="DN119" i="2"/>
  <c r="DW118" i="2" l="1"/>
  <c r="AG219" i="2"/>
  <c r="AJ218" i="2"/>
  <c r="AK218" i="2"/>
  <c r="AL218" i="2"/>
  <c r="AI218" i="2"/>
  <c r="AH218" i="2"/>
  <c r="DX118" i="2"/>
  <c r="DP119" i="2"/>
  <c r="DO119" i="2"/>
  <c r="DW119" i="2" l="1"/>
  <c r="DW120" i="2" s="1"/>
  <c r="DO120" i="2"/>
  <c r="DX119" i="2"/>
  <c r="DX120" i="2" s="1"/>
  <c r="DP120" i="2"/>
  <c r="DP128" i="2" s="1"/>
  <c r="AJ219" i="2"/>
  <c r="AK219" i="2"/>
  <c r="AL219" i="2"/>
  <c r="AH219" i="2"/>
  <c r="AI219" i="2"/>
  <c r="DO128" i="2" l="1"/>
  <c r="DP121" i="2"/>
  <c r="DP132" i="2" s="1"/>
  <c r="DP122" i="2"/>
  <c r="DP123" i="2" s="1"/>
  <c r="DS35" i="2"/>
  <c r="DU35" i="2" s="1"/>
  <c r="EE35" i="2" s="1"/>
  <c r="DS43" i="2"/>
  <c r="DU43" i="2" s="1"/>
  <c r="EE43" i="2" s="1"/>
  <c r="DS51" i="2"/>
  <c r="DU51" i="2" s="1"/>
  <c r="EE51" i="2" s="1"/>
  <c r="DS59" i="2"/>
  <c r="DU59" i="2" s="1"/>
  <c r="EE59" i="2" s="1"/>
  <c r="DS67" i="2"/>
  <c r="DU67" i="2" s="1"/>
  <c r="EE67" i="2" s="1"/>
  <c r="DS75" i="2"/>
  <c r="DU75" i="2" s="1"/>
  <c r="EE75" i="2" s="1"/>
  <c r="DS83" i="2"/>
  <c r="DU83" i="2" s="1"/>
  <c r="EE83" i="2" s="1"/>
  <c r="DS91" i="2"/>
  <c r="DU91" i="2" s="1"/>
  <c r="EE91" i="2" s="1"/>
  <c r="DS40" i="2"/>
  <c r="DU40" i="2" s="1"/>
  <c r="EE40" i="2" s="1"/>
  <c r="DS48" i="2"/>
  <c r="DU48" i="2" s="1"/>
  <c r="EE48" i="2" s="1"/>
  <c r="DS56" i="2"/>
  <c r="DU56" i="2" s="1"/>
  <c r="EE56" i="2" s="1"/>
  <c r="DS64" i="2"/>
  <c r="DU64" i="2" s="1"/>
  <c r="EE64" i="2" s="1"/>
  <c r="DS72" i="2"/>
  <c r="DU72" i="2" s="1"/>
  <c r="EE72" i="2" s="1"/>
  <c r="DS80" i="2"/>
  <c r="DU80" i="2" s="1"/>
  <c r="EE80" i="2" s="1"/>
  <c r="DS88" i="2"/>
  <c r="DU88" i="2" s="1"/>
  <c r="EE88" i="2" s="1"/>
  <c r="DS37" i="2"/>
  <c r="DU37" i="2" s="1"/>
  <c r="EE37" i="2" s="1"/>
  <c r="DS45" i="2"/>
  <c r="DU45" i="2" s="1"/>
  <c r="EE45" i="2" s="1"/>
  <c r="DS53" i="2"/>
  <c r="DU53" i="2" s="1"/>
  <c r="EE53" i="2" s="1"/>
  <c r="DS61" i="2"/>
  <c r="DU61" i="2" s="1"/>
  <c r="EE61" i="2" s="1"/>
  <c r="DS69" i="2"/>
  <c r="DU69" i="2" s="1"/>
  <c r="EE69" i="2" s="1"/>
  <c r="DS77" i="2"/>
  <c r="DU77" i="2" s="1"/>
  <c r="EE77" i="2" s="1"/>
  <c r="DS85" i="2"/>
  <c r="DU85" i="2" s="1"/>
  <c r="EE85" i="2" s="1"/>
  <c r="DS93" i="2"/>
  <c r="DU93" i="2" s="1"/>
  <c r="EE93" i="2" s="1"/>
  <c r="DS34" i="2"/>
  <c r="DU34" i="2" s="1"/>
  <c r="EE34" i="2" s="1"/>
  <c r="DS42" i="2"/>
  <c r="DU42" i="2" s="1"/>
  <c r="EE42" i="2" s="1"/>
  <c r="DS50" i="2"/>
  <c r="DU50" i="2" s="1"/>
  <c r="EE50" i="2" s="1"/>
  <c r="DS58" i="2"/>
  <c r="DU58" i="2" s="1"/>
  <c r="EE58" i="2" s="1"/>
  <c r="DS66" i="2"/>
  <c r="DU66" i="2" s="1"/>
  <c r="EE66" i="2" s="1"/>
  <c r="DS74" i="2"/>
  <c r="DU74" i="2" s="1"/>
  <c r="EE74" i="2" s="1"/>
  <c r="DS82" i="2"/>
  <c r="DU82" i="2" s="1"/>
  <c r="EE82" i="2" s="1"/>
  <c r="DS90" i="2"/>
  <c r="DU90" i="2" s="1"/>
  <c r="EE90" i="2" s="1"/>
  <c r="DS39" i="2"/>
  <c r="DU39" i="2" s="1"/>
  <c r="EE39" i="2" s="1"/>
  <c r="DS47" i="2"/>
  <c r="DU47" i="2" s="1"/>
  <c r="EE47" i="2" s="1"/>
  <c r="DS55" i="2"/>
  <c r="DU55" i="2" s="1"/>
  <c r="EE55" i="2" s="1"/>
  <c r="DS32" i="2"/>
  <c r="DU32" i="2" s="1"/>
  <c r="EE32" i="2" s="1"/>
  <c r="DS36" i="2"/>
  <c r="DU36" i="2" s="1"/>
  <c r="EE36" i="2" s="1"/>
  <c r="DS44" i="2"/>
  <c r="DU44" i="2" s="1"/>
  <c r="EE44" i="2" s="1"/>
  <c r="DS52" i="2"/>
  <c r="DU52" i="2" s="1"/>
  <c r="EE52" i="2" s="1"/>
  <c r="DS33" i="2"/>
  <c r="DU33" i="2" s="1"/>
  <c r="EE33" i="2" s="1"/>
  <c r="DS41" i="2"/>
  <c r="DU41" i="2" s="1"/>
  <c r="EE41" i="2" s="1"/>
  <c r="DS49" i="2"/>
  <c r="DU49" i="2" s="1"/>
  <c r="EE49" i="2" s="1"/>
  <c r="DS57" i="2"/>
  <c r="DU57" i="2" s="1"/>
  <c r="EE57" i="2" s="1"/>
  <c r="DS65" i="2"/>
  <c r="DU65" i="2" s="1"/>
  <c r="EE65" i="2" s="1"/>
  <c r="DS73" i="2"/>
  <c r="DU73" i="2" s="1"/>
  <c r="EE73" i="2" s="1"/>
  <c r="DS81" i="2"/>
  <c r="DU81" i="2" s="1"/>
  <c r="EE81" i="2" s="1"/>
  <c r="DS89" i="2"/>
  <c r="DU89" i="2" s="1"/>
  <c r="EE89" i="2" s="1"/>
  <c r="DS38" i="2"/>
  <c r="DU38" i="2" s="1"/>
  <c r="EE38" i="2" s="1"/>
  <c r="DS46" i="2"/>
  <c r="DU46" i="2" s="1"/>
  <c r="EE46" i="2" s="1"/>
  <c r="DS54" i="2"/>
  <c r="DU54" i="2" s="1"/>
  <c r="EE54" i="2" s="1"/>
  <c r="DS62" i="2"/>
  <c r="DU62" i="2" s="1"/>
  <c r="EE62" i="2" s="1"/>
  <c r="DS70" i="2"/>
  <c r="DU70" i="2" s="1"/>
  <c r="EE70" i="2" s="1"/>
  <c r="DS78" i="2"/>
  <c r="DU78" i="2" s="1"/>
  <c r="EE78" i="2" s="1"/>
  <c r="DS86" i="2"/>
  <c r="DU86" i="2" s="1"/>
  <c r="EE86" i="2" s="1"/>
  <c r="DS68" i="2"/>
  <c r="DU68" i="2" s="1"/>
  <c r="EE68" i="2" s="1"/>
  <c r="DS94" i="2"/>
  <c r="DU94" i="2" s="1"/>
  <c r="EE94" i="2" s="1"/>
  <c r="DS96" i="2"/>
  <c r="DU96" i="2" s="1"/>
  <c r="EE96" i="2" s="1"/>
  <c r="DS104" i="2"/>
  <c r="DU104" i="2" s="1"/>
  <c r="EE104" i="2" s="1"/>
  <c r="DS112" i="2"/>
  <c r="DU112" i="2" s="1"/>
  <c r="EE112" i="2" s="1"/>
  <c r="DS119" i="2"/>
  <c r="DU119" i="2" s="1"/>
  <c r="EE119" i="2" s="1"/>
  <c r="DS71" i="2"/>
  <c r="DU71" i="2" s="1"/>
  <c r="EE71" i="2" s="1"/>
  <c r="DS92" i="2"/>
  <c r="DU92" i="2" s="1"/>
  <c r="EE92" i="2" s="1"/>
  <c r="DS101" i="2"/>
  <c r="DU101" i="2" s="1"/>
  <c r="EE101" i="2" s="1"/>
  <c r="DS109" i="2"/>
  <c r="DU109" i="2" s="1"/>
  <c r="EE109" i="2" s="1"/>
  <c r="DS117" i="2"/>
  <c r="DU117" i="2" s="1"/>
  <c r="EE117" i="2" s="1"/>
  <c r="DS118" i="2"/>
  <c r="DU118" i="2" s="1"/>
  <c r="EE118" i="2" s="1"/>
  <c r="DS76" i="2"/>
  <c r="DU76" i="2" s="1"/>
  <c r="EE76" i="2" s="1"/>
  <c r="DS98" i="2"/>
  <c r="DU98" i="2" s="1"/>
  <c r="EE98" i="2" s="1"/>
  <c r="DS106" i="2"/>
  <c r="DU106" i="2" s="1"/>
  <c r="EE106" i="2" s="1"/>
  <c r="DS114" i="2"/>
  <c r="DU114" i="2" s="1"/>
  <c r="EE114" i="2" s="1"/>
  <c r="DS23" i="2"/>
  <c r="DU23" i="2" s="1"/>
  <c r="EE23" i="2" s="1"/>
  <c r="DS22" i="2"/>
  <c r="DU22" i="2" s="1"/>
  <c r="EE22" i="2" s="1"/>
  <c r="DS21" i="2"/>
  <c r="DU21" i="2" s="1"/>
  <c r="EE21" i="2" s="1"/>
  <c r="DS20" i="2"/>
  <c r="DS26" i="2"/>
  <c r="DU26" i="2" s="1"/>
  <c r="EE26" i="2" s="1"/>
  <c r="DS28" i="2"/>
  <c r="DU28" i="2" s="1"/>
  <c r="EE28" i="2" s="1"/>
  <c r="DS30" i="2"/>
  <c r="DU30" i="2" s="1"/>
  <c r="EE30" i="2" s="1"/>
  <c r="DS79" i="2"/>
  <c r="DU79" i="2" s="1"/>
  <c r="EE79" i="2" s="1"/>
  <c r="DS95" i="2"/>
  <c r="DU95" i="2" s="1"/>
  <c r="EE95" i="2" s="1"/>
  <c r="DS103" i="2"/>
  <c r="DU103" i="2" s="1"/>
  <c r="EE103" i="2" s="1"/>
  <c r="DS111" i="2"/>
  <c r="DU111" i="2" s="1"/>
  <c r="EE111" i="2" s="1"/>
  <c r="DS84" i="2"/>
  <c r="DU84" i="2" s="1"/>
  <c r="EE84" i="2" s="1"/>
  <c r="DS100" i="2"/>
  <c r="DU100" i="2" s="1"/>
  <c r="EE100" i="2" s="1"/>
  <c r="DS108" i="2"/>
  <c r="DU108" i="2" s="1"/>
  <c r="EE108" i="2" s="1"/>
  <c r="DS116" i="2"/>
  <c r="DU116" i="2" s="1"/>
  <c r="EE116" i="2" s="1"/>
  <c r="DS87" i="2"/>
  <c r="DU87" i="2" s="1"/>
  <c r="EE87" i="2" s="1"/>
  <c r="DS97" i="2"/>
  <c r="DU97" i="2" s="1"/>
  <c r="EE97" i="2" s="1"/>
  <c r="DS105" i="2"/>
  <c r="DU105" i="2" s="1"/>
  <c r="EE105" i="2" s="1"/>
  <c r="DS113" i="2"/>
  <c r="DU113" i="2" s="1"/>
  <c r="EE113" i="2" s="1"/>
  <c r="DS60" i="2"/>
  <c r="DU60" i="2" s="1"/>
  <c r="EE60" i="2" s="1"/>
  <c r="DS102" i="2"/>
  <c r="DU102" i="2" s="1"/>
  <c r="EE102" i="2" s="1"/>
  <c r="DS110" i="2"/>
  <c r="DU110" i="2" s="1"/>
  <c r="EE110" i="2" s="1"/>
  <c r="DS25" i="2"/>
  <c r="DU25" i="2" s="1"/>
  <c r="EE25" i="2" s="1"/>
  <c r="DS27" i="2"/>
  <c r="DU27" i="2" s="1"/>
  <c r="EE27" i="2" s="1"/>
  <c r="DS29" i="2"/>
  <c r="DU29" i="2" s="1"/>
  <c r="EE29" i="2" s="1"/>
  <c r="DS31" i="2"/>
  <c r="DU31" i="2" s="1"/>
  <c r="EE31" i="2" s="1"/>
  <c r="DS24" i="2"/>
  <c r="DU24" i="2" s="1"/>
  <c r="EE24" i="2" s="1"/>
  <c r="DS63" i="2"/>
  <c r="DU63" i="2" s="1"/>
  <c r="EE63" i="2" s="1"/>
  <c r="DS99" i="2"/>
  <c r="DU99" i="2" s="1"/>
  <c r="EE99" i="2" s="1"/>
  <c r="DS107" i="2"/>
  <c r="DU107" i="2" s="1"/>
  <c r="EE107" i="2" s="1"/>
  <c r="DS115" i="2"/>
  <c r="DU115" i="2" s="1"/>
  <c r="EE115" i="2" s="1"/>
  <c r="DZ118" i="2"/>
  <c r="EB118" i="2" s="1"/>
  <c r="DZ116" i="2"/>
  <c r="EB116" i="2" s="1"/>
  <c r="DZ114" i="2"/>
  <c r="EB114" i="2" s="1"/>
  <c r="DZ112" i="2"/>
  <c r="EB112" i="2" s="1"/>
  <c r="DZ110" i="2"/>
  <c r="EB110" i="2" s="1"/>
  <c r="DZ108" i="2"/>
  <c r="EB108" i="2" s="1"/>
  <c r="DZ106" i="2"/>
  <c r="EB106" i="2" s="1"/>
  <c r="DZ104" i="2"/>
  <c r="EB104" i="2" s="1"/>
  <c r="DZ102" i="2"/>
  <c r="EB102" i="2" s="1"/>
  <c r="DZ100" i="2"/>
  <c r="EB100" i="2" s="1"/>
  <c r="DZ98" i="2"/>
  <c r="EB98" i="2" s="1"/>
  <c r="DZ96" i="2"/>
  <c r="EB96" i="2" s="1"/>
  <c r="DZ94" i="2"/>
  <c r="EB94" i="2" s="1"/>
  <c r="DZ92" i="2"/>
  <c r="EB92" i="2" s="1"/>
  <c r="DZ90" i="2"/>
  <c r="EB90" i="2" s="1"/>
  <c r="DZ88" i="2"/>
  <c r="EB88" i="2" s="1"/>
  <c r="DZ86" i="2"/>
  <c r="EB86" i="2" s="1"/>
  <c r="DZ84" i="2"/>
  <c r="EB84" i="2" s="1"/>
  <c r="DZ82" i="2"/>
  <c r="EB82" i="2" s="1"/>
  <c r="DZ80" i="2"/>
  <c r="EB80" i="2" s="1"/>
  <c r="DZ78" i="2"/>
  <c r="EB78" i="2" s="1"/>
  <c r="DZ76" i="2"/>
  <c r="EB76" i="2" s="1"/>
  <c r="DZ74" i="2"/>
  <c r="EB74" i="2" s="1"/>
  <c r="DZ72" i="2"/>
  <c r="EB72" i="2" s="1"/>
  <c r="DZ70" i="2"/>
  <c r="EB70" i="2" s="1"/>
  <c r="DZ68" i="2"/>
  <c r="EB68" i="2" s="1"/>
  <c r="DZ66" i="2"/>
  <c r="EB66" i="2" s="1"/>
  <c r="DZ64" i="2"/>
  <c r="EB64" i="2" s="1"/>
  <c r="DZ62" i="2"/>
  <c r="EB62" i="2" s="1"/>
  <c r="DZ60" i="2"/>
  <c r="EB60" i="2" s="1"/>
  <c r="DZ58" i="2"/>
  <c r="EB58" i="2" s="1"/>
  <c r="DZ56" i="2"/>
  <c r="EB56" i="2" s="1"/>
  <c r="DZ54" i="2"/>
  <c r="EB54" i="2" s="1"/>
  <c r="DZ52" i="2"/>
  <c r="EB52" i="2" s="1"/>
  <c r="DZ50" i="2"/>
  <c r="EB50" i="2" s="1"/>
  <c r="DZ48" i="2"/>
  <c r="EB48" i="2" s="1"/>
  <c r="DZ46" i="2"/>
  <c r="EB46" i="2" s="1"/>
  <c r="DZ44" i="2"/>
  <c r="EB44" i="2" s="1"/>
  <c r="DZ42" i="2"/>
  <c r="EB42" i="2" s="1"/>
  <c r="DZ40" i="2"/>
  <c r="EB40" i="2" s="1"/>
  <c r="DZ38" i="2"/>
  <c r="EB38" i="2" s="1"/>
  <c r="DZ36" i="2"/>
  <c r="EB36" i="2" s="1"/>
  <c r="DZ34" i="2"/>
  <c r="EB34" i="2" s="1"/>
  <c r="DZ32" i="2"/>
  <c r="EB32" i="2" s="1"/>
  <c r="DZ30" i="2"/>
  <c r="EB30" i="2" s="1"/>
  <c r="DZ28" i="2"/>
  <c r="EB28" i="2" s="1"/>
  <c r="DZ26" i="2"/>
  <c r="EB26" i="2" s="1"/>
  <c r="DZ24" i="2"/>
  <c r="EB24" i="2" s="1"/>
  <c r="DZ22" i="2"/>
  <c r="EB22" i="2" s="1"/>
  <c r="DZ20" i="2"/>
  <c r="DZ119" i="2"/>
  <c r="EB119" i="2" s="1"/>
  <c r="DZ117" i="2"/>
  <c r="EB117" i="2" s="1"/>
  <c r="DZ115" i="2"/>
  <c r="EB115" i="2" s="1"/>
  <c r="DZ113" i="2"/>
  <c r="EB113" i="2" s="1"/>
  <c r="DZ111" i="2"/>
  <c r="EB111" i="2" s="1"/>
  <c r="DZ109" i="2"/>
  <c r="EB109" i="2" s="1"/>
  <c r="DZ107" i="2"/>
  <c r="EB107" i="2" s="1"/>
  <c r="DZ105" i="2"/>
  <c r="EB105" i="2" s="1"/>
  <c r="DZ103" i="2"/>
  <c r="EB103" i="2" s="1"/>
  <c r="DZ101" i="2"/>
  <c r="EB101" i="2" s="1"/>
  <c r="DZ99" i="2"/>
  <c r="EB99" i="2" s="1"/>
  <c r="DZ97" i="2"/>
  <c r="EB97" i="2" s="1"/>
  <c r="DZ95" i="2"/>
  <c r="EB95" i="2" s="1"/>
  <c r="DZ93" i="2"/>
  <c r="EB93" i="2" s="1"/>
  <c r="DZ91" i="2"/>
  <c r="EB91" i="2" s="1"/>
  <c r="DZ89" i="2"/>
  <c r="EB89" i="2" s="1"/>
  <c r="DZ87" i="2"/>
  <c r="EB87" i="2" s="1"/>
  <c r="DZ85" i="2"/>
  <c r="EB85" i="2" s="1"/>
  <c r="DZ83" i="2"/>
  <c r="EB83" i="2" s="1"/>
  <c r="DZ81" i="2"/>
  <c r="EB81" i="2" s="1"/>
  <c r="DZ79" i="2"/>
  <c r="EB79" i="2" s="1"/>
  <c r="DZ77" i="2"/>
  <c r="EB77" i="2" s="1"/>
  <c r="DZ75" i="2"/>
  <c r="EB75" i="2" s="1"/>
  <c r="DZ73" i="2"/>
  <c r="EB73" i="2" s="1"/>
  <c r="DZ71" i="2"/>
  <c r="EB71" i="2" s="1"/>
  <c r="DZ69" i="2"/>
  <c r="EB69" i="2" s="1"/>
  <c r="DZ67" i="2"/>
  <c r="EB67" i="2" s="1"/>
  <c r="DZ65" i="2"/>
  <c r="EB65" i="2" s="1"/>
  <c r="DZ63" i="2"/>
  <c r="EB63" i="2" s="1"/>
  <c r="DZ61" i="2"/>
  <c r="EB61" i="2" s="1"/>
  <c r="DZ59" i="2"/>
  <c r="EB59" i="2" s="1"/>
  <c r="DZ57" i="2"/>
  <c r="EB57" i="2" s="1"/>
  <c r="DZ55" i="2"/>
  <c r="EB55" i="2" s="1"/>
  <c r="DZ53" i="2"/>
  <c r="EB53" i="2" s="1"/>
  <c r="DZ51" i="2"/>
  <c r="EB51" i="2" s="1"/>
  <c r="DZ49" i="2"/>
  <c r="EB49" i="2" s="1"/>
  <c r="DZ47" i="2"/>
  <c r="EB47" i="2" s="1"/>
  <c r="DZ45" i="2"/>
  <c r="EB45" i="2" s="1"/>
  <c r="DZ43" i="2"/>
  <c r="EB43" i="2" s="1"/>
  <c r="DZ41" i="2"/>
  <c r="EB41" i="2" s="1"/>
  <c r="DZ39" i="2"/>
  <c r="EB39" i="2" s="1"/>
  <c r="DZ37" i="2"/>
  <c r="EB37" i="2" s="1"/>
  <c r="DZ35" i="2"/>
  <c r="EB35" i="2" s="1"/>
  <c r="DZ33" i="2"/>
  <c r="EB33" i="2" s="1"/>
  <c r="DZ31" i="2"/>
  <c r="EB31" i="2" s="1"/>
  <c r="DZ29" i="2"/>
  <c r="EB29" i="2" s="1"/>
  <c r="DZ27" i="2"/>
  <c r="EB27" i="2" s="1"/>
  <c r="DZ25" i="2"/>
  <c r="EB25" i="2" s="1"/>
  <c r="DZ23" i="2"/>
  <c r="EB23" i="2" s="1"/>
  <c r="DZ21" i="2"/>
  <c r="EB21" i="2" s="1"/>
  <c r="AL17" i="2"/>
  <c r="J23" i="1" s="1"/>
  <c r="AL18" i="2"/>
  <c r="J24" i="1" s="1"/>
  <c r="DP133" i="2" l="1"/>
  <c r="DP134" i="2" s="1"/>
  <c r="K15" i="3" s="1"/>
  <c r="K14" i="3"/>
  <c r="DS120" i="2"/>
  <c r="DU20" i="2"/>
  <c r="DZ120" i="2"/>
  <c r="EB20" i="2"/>
  <c r="EB120" i="2" s="1"/>
  <c r="DR34" i="2"/>
  <c r="DT34" i="2" s="1"/>
  <c r="ED34" i="2" s="1"/>
  <c r="DR42" i="2"/>
  <c r="DT42" i="2" s="1"/>
  <c r="ED42" i="2" s="1"/>
  <c r="DR50" i="2"/>
  <c r="DT50" i="2" s="1"/>
  <c r="ED50" i="2" s="1"/>
  <c r="DR58" i="2"/>
  <c r="DT58" i="2" s="1"/>
  <c r="ED58" i="2" s="1"/>
  <c r="DR66" i="2"/>
  <c r="DT66" i="2" s="1"/>
  <c r="ED66" i="2" s="1"/>
  <c r="DR74" i="2"/>
  <c r="DT74" i="2" s="1"/>
  <c r="ED74" i="2" s="1"/>
  <c r="DR82" i="2"/>
  <c r="DT82" i="2" s="1"/>
  <c r="ED82" i="2" s="1"/>
  <c r="DR90" i="2"/>
  <c r="DT90" i="2" s="1"/>
  <c r="ED90" i="2" s="1"/>
  <c r="DR39" i="2"/>
  <c r="DT39" i="2" s="1"/>
  <c r="ED39" i="2" s="1"/>
  <c r="DR47" i="2"/>
  <c r="DT47" i="2" s="1"/>
  <c r="ED47" i="2" s="1"/>
  <c r="DR55" i="2"/>
  <c r="DT55" i="2" s="1"/>
  <c r="ED55" i="2" s="1"/>
  <c r="DR63" i="2"/>
  <c r="DT63" i="2" s="1"/>
  <c r="ED63" i="2" s="1"/>
  <c r="DR71" i="2"/>
  <c r="DT71" i="2" s="1"/>
  <c r="ED71" i="2" s="1"/>
  <c r="DR79" i="2"/>
  <c r="DT79" i="2" s="1"/>
  <c r="ED79" i="2" s="1"/>
  <c r="DR87" i="2"/>
  <c r="DT87" i="2" s="1"/>
  <c r="ED87" i="2" s="1"/>
  <c r="DR36" i="2"/>
  <c r="DT36" i="2" s="1"/>
  <c r="ED36" i="2" s="1"/>
  <c r="DR44" i="2"/>
  <c r="DT44" i="2" s="1"/>
  <c r="ED44" i="2" s="1"/>
  <c r="DR52" i="2"/>
  <c r="DT52" i="2" s="1"/>
  <c r="ED52" i="2" s="1"/>
  <c r="DR60" i="2"/>
  <c r="DT60" i="2" s="1"/>
  <c r="ED60" i="2" s="1"/>
  <c r="DR68" i="2"/>
  <c r="DT68" i="2" s="1"/>
  <c r="ED68" i="2" s="1"/>
  <c r="DR76" i="2"/>
  <c r="DT76" i="2" s="1"/>
  <c r="ED76" i="2" s="1"/>
  <c r="DR84" i="2"/>
  <c r="DT84" i="2" s="1"/>
  <c r="ED84" i="2" s="1"/>
  <c r="DR92" i="2"/>
  <c r="DT92" i="2" s="1"/>
  <c r="ED92" i="2" s="1"/>
  <c r="DR32" i="2"/>
  <c r="DT32" i="2" s="1"/>
  <c r="ED32" i="2" s="1"/>
  <c r="DR33" i="2"/>
  <c r="DT33" i="2" s="1"/>
  <c r="ED33" i="2" s="1"/>
  <c r="DR41" i="2"/>
  <c r="DT41" i="2" s="1"/>
  <c r="ED41" i="2" s="1"/>
  <c r="DR49" i="2"/>
  <c r="DT49" i="2" s="1"/>
  <c r="ED49" i="2" s="1"/>
  <c r="DR57" i="2"/>
  <c r="DT57" i="2" s="1"/>
  <c r="ED57" i="2" s="1"/>
  <c r="DR65" i="2"/>
  <c r="DT65" i="2" s="1"/>
  <c r="ED65" i="2" s="1"/>
  <c r="DR73" i="2"/>
  <c r="DT73" i="2" s="1"/>
  <c r="ED73" i="2" s="1"/>
  <c r="DR81" i="2"/>
  <c r="DT81" i="2" s="1"/>
  <c r="ED81" i="2" s="1"/>
  <c r="DR89" i="2"/>
  <c r="DT89" i="2" s="1"/>
  <c r="ED89" i="2" s="1"/>
  <c r="DR38" i="2"/>
  <c r="DT38" i="2" s="1"/>
  <c r="ED38" i="2" s="1"/>
  <c r="DR46" i="2"/>
  <c r="DT46" i="2" s="1"/>
  <c r="ED46" i="2" s="1"/>
  <c r="DR54" i="2"/>
  <c r="DT54" i="2" s="1"/>
  <c r="ED54" i="2" s="1"/>
  <c r="DR35" i="2"/>
  <c r="DT35" i="2" s="1"/>
  <c r="ED35" i="2" s="1"/>
  <c r="DR43" i="2"/>
  <c r="DT43" i="2" s="1"/>
  <c r="ED43" i="2" s="1"/>
  <c r="DR51" i="2"/>
  <c r="DT51" i="2" s="1"/>
  <c r="ED51" i="2" s="1"/>
  <c r="DR40" i="2"/>
  <c r="DT40" i="2" s="1"/>
  <c r="ED40" i="2" s="1"/>
  <c r="DR48" i="2"/>
  <c r="DT48" i="2" s="1"/>
  <c r="ED48" i="2" s="1"/>
  <c r="DR56" i="2"/>
  <c r="DT56" i="2" s="1"/>
  <c r="ED56" i="2" s="1"/>
  <c r="DR64" i="2"/>
  <c r="DT64" i="2" s="1"/>
  <c r="ED64" i="2" s="1"/>
  <c r="DR72" i="2"/>
  <c r="DT72" i="2" s="1"/>
  <c r="ED72" i="2" s="1"/>
  <c r="DR80" i="2"/>
  <c r="DT80" i="2" s="1"/>
  <c r="ED80" i="2" s="1"/>
  <c r="DR88" i="2"/>
  <c r="DT88" i="2" s="1"/>
  <c r="ED88" i="2" s="1"/>
  <c r="DR37" i="2"/>
  <c r="DT37" i="2" s="1"/>
  <c r="ED37" i="2" s="1"/>
  <c r="DR45" i="2"/>
  <c r="DT45" i="2" s="1"/>
  <c r="ED45" i="2" s="1"/>
  <c r="DR53" i="2"/>
  <c r="DT53" i="2" s="1"/>
  <c r="ED53" i="2" s="1"/>
  <c r="DR61" i="2"/>
  <c r="DT61" i="2" s="1"/>
  <c r="ED61" i="2" s="1"/>
  <c r="DR69" i="2"/>
  <c r="DT69" i="2" s="1"/>
  <c r="ED69" i="2" s="1"/>
  <c r="DR77" i="2"/>
  <c r="DT77" i="2" s="1"/>
  <c r="ED77" i="2" s="1"/>
  <c r="DR85" i="2"/>
  <c r="DT85" i="2" s="1"/>
  <c r="ED85" i="2" s="1"/>
  <c r="DR83" i="2"/>
  <c r="DT83" i="2" s="1"/>
  <c r="ED83" i="2" s="1"/>
  <c r="DR95" i="2"/>
  <c r="DT95" i="2" s="1"/>
  <c r="ED95" i="2" s="1"/>
  <c r="DR103" i="2"/>
  <c r="DT103" i="2" s="1"/>
  <c r="ED103" i="2" s="1"/>
  <c r="DR111" i="2"/>
  <c r="DT111" i="2" s="1"/>
  <c r="ED111" i="2" s="1"/>
  <c r="DR86" i="2"/>
  <c r="DT86" i="2" s="1"/>
  <c r="ED86" i="2" s="1"/>
  <c r="DR100" i="2"/>
  <c r="DT100" i="2" s="1"/>
  <c r="ED100" i="2" s="1"/>
  <c r="DR108" i="2"/>
  <c r="DT108" i="2" s="1"/>
  <c r="ED108" i="2" s="1"/>
  <c r="DR116" i="2"/>
  <c r="DT116" i="2" s="1"/>
  <c r="ED116" i="2" s="1"/>
  <c r="DR91" i="2"/>
  <c r="DT91" i="2" s="1"/>
  <c r="ED91" i="2" s="1"/>
  <c r="DR97" i="2"/>
  <c r="DT97" i="2" s="1"/>
  <c r="ED97" i="2" s="1"/>
  <c r="DR105" i="2"/>
  <c r="DT105" i="2" s="1"/>
  <c r="ED105" i="2" s="1"/>
  <c r="DR113" i="2"/>
  <c r="DT113" i="2" s="1"/>
  <c r="ED113" i="2" s="1"/>
  <c r="DR62" i="2"/>
  <c r="DT62" i="2" s="1"/>
  <c r="ED62" i="2" s="1"/>
  <c r="DR102" i="2"/>
  <c r="DT102" i="2" s="1"/>
  <c r="ED102" i="2" s="1"/>
  <c r="DR110" i="2"/>
  <c r="DT110" i="2" s="1"/>
  <c r="ED110" i="2" s="1"/>
  <c r="DR25" i="2"/>
  <c r="DT25" i="2" s="1"/>
  <c r="ED25" i="2" s="1"/>
  <c r="DR27" i="2"/>
  <c r="DT27" i="2" s="1"/>
  <c r="ED27" i="2" s="1"/>
  <c r="DR29" i="2"/>
  <c r="DT29" i="2" s="1"/>
  <c r="ED29" i="2" s="1"/>
  <c r="DR31" i="2"/>
  <c r="DT31" i="2" s="1"/>
  <c r="ED31" i="2" s="1"/>
  <c r="DR24" i="2"/>
  <c r="DT24" i="2" s="1"/>
  <c r="ED24" i="2" s="1"/>
  <c r="DR59" i="2"/>
  <c r="DT59" i="2" s="1"/>
  <c r="ED59" i="2" s="1"/>
  <c r="DR67" i="2"/>
  <c r="DT67" i="2" s="1"/>
  <c r="ED67" i="2" s="1"/>
  <c r="DR99" i="2"/>
  <c r="DT99" i="2" s="1"/>
  <c r="ED99" i="2" s="1"/>
  <c r="DR107" i="2"/>
  <c r="DT107" i="2" s="1"/>
  <c r="ED107" i="2" s="1"/>
  <c r="DR115" i="2"/>
  <c r="DT115" i="2" s="1"/>
  <c r="ED115" i="2" s="1"/>
  <c r="DR70" i="2"/>
  <c r="DT70" i="2" s="1"/>
  <c r="ED70" i="2" s="1"/>
  <c r="DR94" i="2"/>
  <c r="DT94" i="2" s="1"/>
  <c r="ED94" i="2" s="1"/>
  <c r="DR96" i="2"/>
  <c r="DT96" i="2" s="1"/>
  <c r="ED96" i="2" s="1"/>
  <c r="DR104" i="2"/>
  <c r="DT104" i="2" s="1"/>
  <c r="ED104" i="2" s="1"/>
  <c r="DR112" i="2"/>
  <c r="DT112" i="2" s="1"/>
  <c r="ED112" i="2" s="1"/>
  <c r="DR119" i="2"/>
  <c r="DT119" i="2" s="1"/>
  <c r="ED119" i="2" s="1"/>
  <c r="DR75" i="2"/>
  <c r="DT75" i="2" s="1"/>
  <c r="ED75" i="2" s="1"/>
  <c r="DR101" i="2"/>
  <c r="DT101" i="2" s="1"/>
  <c r="ED101" i="2" s="1"/>
  <c r="DR109" i="2"/>
  <c r="DT109" i="2" s="1"/>
  <c r="ED109" i="2" s="1"/>
  <c r="DR117" i="2"/>
  <c r="DT117" i="2" s="1"/>
  <c r="ED117" i="2" s="1"/>
  <c r="DR118" i="2"/>
  <c r="DT118" i="2" s="1"/>
  <c r="ED118" i="2" s="1"/>
  <c r="DR78" i="2"/>
  <c r="DT78" i="2" s="1"/>
  <c r="ED78" i="2" s="1"/>
  <c r="DR93" i="2"/>
  <c r="DT93" i="2" s="1"/>
  <c r="ED93" i="2" s="1"/>
  <c r="DR98" i="2"/>
  <c r="DT98" i="2" s="1"/>
  <c r="ED98" i="2" s="1"/>
  <c r="DR106" i="2"/>
  <c r="DT106" i="2" s="1"/>
  <c r="ED106" i="2" s="1"/>
  <c r="DR114" i="2"/>
  <c r="DT114" i="2" s="1"/>
  <c r="ED114" i="2" s="1"/>
  <c r="DR23" i="2"/>
  <c r="DT23" i="2" s="1"/>
  <c r="ED23" i="2" s="1"/>
  <c r="DR22" i="2"/>
  <c r="DT22" i="2" s="1"/>
  <c r="ED22" i="2" s="1"/>
  <c r="DR21" i="2"/>
  <c r="DT21" i="2" s="1"/>
  <c r="ED21" i="2" s="1"/>
  <c r="DR20" i="2"/>
  <c r="DR26" i="2"/>
  <c r="DT26" i="2" s="1"/>
  <c r="ED26" i="2" s="1"/>
  <c r="DR28" i="2"/>
  <c r="DT28" i="2" s="1"/>
  <c r="ED28" i="2" s="1"/>
  <c r="DR30" i="2"/>
  <c r="DT30" i="2" s="1"/>
  <c r="ED30" i="2" s="1"/>
  <c r="DY117" i="2"/>
  <c r="EA117" i="2" s="1"/>
  <c r="DY115" i="2"/>
  <c r="EA115" i="2" s="1"/>
  <c r="DY113" i="2"/>
  <c r="EA113" i="2" s="1"/>
  <c r="DY111" i="2"/>
  <c r="EA111" i="2" s="1"/>
  <c r="DY109" i="2"/>
  <c r="EA109" i="2" s="1"/>
  <c r="DY107" i="2"/>
  <c r="EA107" i="2" s="1"/>
  <c r="DY105" i="2"/>
  <c r="EA105" i="2" s="1"/>
  <c r="DY103" i="2"/>
  <c r="EA103" i="2" s="1"/>
  <c r="DY101" i="2"/>
  <c r="EA101" i="2" s="1"/>
  <c r="DY99" i="2"/>
  <c r="EA99" i="2" s="1"/>
  <c r="DY97" i="2"/>
  <c r="EA97" i="2" s="1"/>
  <c r="DY95" i="2"/>
  <c r="EA95" i="2" s="1"/>
  <c r="DY93" i="2"/>
  <c r="EA93" i="2" s="1"/>
  <c r="DY91" i="2"/>
  <c r="EA91" i="2" s="1"/>
  <c r="DY89" i="2"/>
  <c r="EA89" i="2" s="1"/>
  <c r="DY87" i="2"/>
  <c r="EA87" i="2" s="1"/>
  <c r="DY85" i="2"/>
  <c r="EA85" i="2" s="1"/>
  <c r="DY83" i="2"/>
  <c r="EA83" i="2" s="1"/>
  <c r="DY81" i="2"/>
  <c r="EA81" i="2" s="1"/>
  <c r="DY79" i="2"/>
  <c r="EA79" i="2" s="1"/>
  <c r="DY77" i="2"/>
  <c r="EA77" i="2" s="1"/>
  <c r="DY75" i="2"/>
  <c r="EA75" i="2" s="1"/>
  <c r="DY73" i="2"/>
  <c r="EA73" i="2" s="1"/>
  <c r="DY71" i="2"/>
  <c r="EA71" i="2" s="1"/>
  <c r="DY69" i="2"/>
  <c r="EA69" i="2" s="1"/>
  <c r="DY67" i="2"/>
  <c r="EA67" i="2" s="1"/>
  <c r="DY65" i="2"/>
  <c r="EA65" i="2" s="1"/>
  <c r="DY63" i="2"/>
  <c r="EA63" i="2" s="1"/>
  <c r="DY61" i="2"/>
  <c r="EA61" i="2" s="1"/>
  <c r="DY59" i="2"/>
  <c r="EA59" i="2" s="1"/>
  <c r="DY57" i="2"/>
  <c r="EA57" i="2" s="1"/>
  <c r="DY55" i="2"/>
  <c r="EA55" i="2" s="1"/>
  <c r="DY53" i="2"/>
  <c r="EA53" i="2" s="1"/>
  <c r="DY51" i="2"/>
  <c r="EA51" i="2" s="1"/>
  <c r="DY49" i="2"/>
  <c r="EA49" i="2" s="1"/>
  <c r="DY47" i="2"/>
  <c r="EA47" i="2" s="1"/>
  <c r="DY45" i="2"/>
  <c r="EA45" i="2" s="1"/>
  <c r="DY43" i="2"/>
  <c r="EA43" i="2" s="1"/>
  <c r="DY41" i="2"/>
  <c r="EA41" i="2" s="1"/>
  <c r="DY39" i="2"/>
  <c r="EA39" i="2" s="1"/>
  <c r="DY37" i="2"/>
  <c r="EA37" i="2" s="1"/>
  <c r="DY35" i="2"/>
  <c r="EA35" i="2" s="1"/>
  <c r="DY33" i="2"/>
  <c r="EA33" i="2" s="1"/>
  <c r="DY31" i="2"/>
  <c r="EA31" i="2" s="1"/>
  <c r="DY29" i="2"/>
  <c r="EA29" i="2" s="1"/>
  <c r="DY27" i="2"/>
  <c r="EA27" i="2" s="1"/>
  <c r="DY25" i="2"/>
  <c r="EA25" i="2" s="1"/>
  <c r="DY23" i="2"/>
  <c r="EA23" i="2" s="1"/>
  <c r="DY21" i="2"/>
  <c r="EA21" i="2" s="1"/>
  <c r="DY119" i="2"/>
  <c r="EA119" i="2" s="1"/>
  <c r="DY118" i="2"/>
  <c r="EA118" i="2" s="1"/>
  <c r="DY116" i="2"/>
  <c r="EA116" i="2" s="1"/>
  <c r="DY114" i="2"/>
  <c r="EA114" i="2" s="1"/>
  <c r="DY112" i="2"/>
  <c r="EA112" i="2" s="1"/>
  <c r="DY110" i="2"/>
  <c r="EA110" i="2" s="1"/>
  <c r="DY108" i="2"/>
  <c r="EA108" i="2" s="1"/>
  <c r="DY106" i="2"/>
  <c r="EA106" i="2" s="1"/>
  <c r="DY104" i="2"/>
  <c r="EA104" i="2" s="1"/>
  <c r="DY102" i="2"/>
  <c r="EA102" i="2" s="1"/>
  <c r="DY100" i="2"/>
  <c r="EA100" i="2" s="1"/>
  <c r="DY98" i="2"/>
  <c r="EA98" i="2" s="1"/>
  <c r="DY96" i="2"/>
  <c r="EA96" i="2" s="1"/>
  <c r="DY94" i="2"/>
  <c r="EA94" i="2" s="1"/>
  <c r="DY92" i="2"/>
  <c r="EA92" i="2" s="1"/>
  <c r="DY90" i="2"/>
  <c r="EA90" i="2" s="1"/>
  <c r="DY88" i="2"/>
  <c r="EA88" i="2" s="1"/>
  <c r="DY86" i="2"/>
  <c r="EA86" i="2" s="1"/>
  <c r="DY84" i="2"/>
  <c r="EA84" i="2" s="1"/>
  <c r="DY82" i="2"/>
  <c r="EA82" i="2" s="1"/>
  <c r="DY80" i="2"/>
  <c r="EA80" i="2" s="1"/>
  <c r="DY78" i="2"/>
  <c r="EA78" i="2" s="1"/>
  <c r="DY76" i="2"/>
  <c r="EA76" i="2" s="1"/>
  <c r="DY74" i="2"/>
  <c r="EA74" i="2" s="1"/>
  <c r="DY72" i="2"/>
  <c r="EA72" i="2" s="1"/>
  <c r="DY70" i="2"/>
  <c r="EA70" i="2" s="1"/>
  <c r="DY68" i="2"/>
  <c r="EA68" i="2" s="1"/>
  <c r="DY66" i="2"/>
  <c r="EA66" i="2" s="1"/>
  <c r="DY64" i="2"/>
  <c r="EA64" i="2" s="1"/>
  <c r="DY62" i="2"/>
  <c r="EA62" i="2" s="1"/>
  <c r="DY60" i="2"/>
  <c r="EA60" i="2" s="1"/>
  <c r="DY58" i="2"/>
  <c r="EA58" i="2" s="1"/>
  <c r="DY56" i="2"/>
  <c r="EA56" i="2" s="1"/>
  <c r="DY54" i="2"/>
  <c r="EA54" i="2" s="1"/>
  <c r="DY52" i="2"/>
  <c r="EA52" i="2" s="1"/>
  <c r="DY50" i="2"/>
  <c r="EA50" i="2" s="1"/>
  <c r="DY48" i="2"/>
  <c r="EA48" i="2" s="1"/>
  <c r="DY46" i="2"/>
  <c r="EA46" i="2" s="1"/>
  <c r="DY44" i="2"/>
  <c r="EA44" i="2" s="1"/>
  <c r="DY42" i="2"/>
  <c r="EA42" i="2" s="1"/>
  <c r="DY40" i="2"/>
  <c r="EA40" i="2" s="1"/>
  <c r="DY38" i="2"/>
  <c r="EA38" i="2" s="1"/>
  <c r="DY36" i="2"/>
  <c r="EA36" i="2" s="1"/>
  <c r="DY34" i="2"/>
  <c r="EA34" i="2" s="1"/>
  <c r="DY32" i="2"/>
  <c r="EA32" i="2" s="1"/>
  <c r="DY30" i="2"/>
  <c r="EA30" i="2" s="1"/>
  <c r="DY28" i="2"/>
  <c r="EA28" i="2" s="1"/>
  <c r="DY26" i="2"/>
  <c r="EA26" i="2" s="1"/>
  <c r="DY24" i="2"/>
  <c r="EA24" i="2" s="1"/>
  <c r="DY22" i="2"/>
  <c r="EA22" i="2" s="1"/>
  <c r="DY20" i="2"/>
  <c r="DP130" i="2"/>
  <c r="DP131" i="2" s="1"/>
  <c r="DP129" i="2"/>
  <c r="EG30" i="2" l="1"/>
  <c r="K34" i="3" s="1"/>
  <c r="EI30" i="2"/>
  <c r="EJ30" i="2" s="1"/>
  <c r="L34" i="3" s="1"/>
  <c r="EG106" i="2"/>
  <c r="K110" i="3" s="1"/>
  <c r="EI106" i="2"/>
  <c r="EJ106" i="2" s="1"/>
  <c r="L110" i="3" s="1"/>
  <c r="EI75" i="2"/>
  <c r="EJ75" i="2" s="1"/>
  <c r="L79" i="3" s="1"/>
  <c r="EG75" i="2"/>
  <c r="K79" i="3" s="1"/>
  <c r="EI107" i="2"/>
  <c r="EJ107" i="2" s="1"/>
  <c r="L111" i="3" s="1"/>
  <c r="EG107" i="2"/>
  <c r="K111" i="3" s="1"/>
  <c r="EI25" i="2"/>
  <c r="EJ25" i="2" s="1"/>
  <c r="L29" i="3" s="1"/>
  <c r="EG25" i="2"/>
  <c r="K29" i="3" s="1"/>
  <c r="EG116" i="2"/>
  <c r="K120" i="3" s="1"/>
  <c r="EI116" i="2"/>
  <c r="EJ116" i="2" s="1"/>
  <c r="L120" i="3" s="1"/>
  <c r="EI85" i="2"/>
  <c r="EJ85" i="2" s="1"/>
  <c r="L89" i="3" s="1"/>
  <c r="EG85" i="2"/>
  <c r="K89" i="3" s="1"/>
  <c r="EG80" i="2"/>
  <c r="K84" i="3" s="1"/>
  <c r="EI80" i="2"/>
  <c r="EJ80" i="2" s="1"/>
  <c r="L84" i="3" s="1"/>
  <c r="EI35" i="2"/>
  <c r="EJ35" i="2" s="1"/>
  <c r="L39" i="3" s="1"/>
  <c r="EG35" i="2"/>
  <c r="K39" i="3" s="1"/>
  <c r="EI57" i="2"/>
  <c r="EJ57" i="2" s="1"/>
  <c r="L61" i="3" s="1"/>
  <c r="EG57" i="2"/>
  <c r="K61" i="3" s="1"/>
  <c r="EI68" i="2"/>
  <c r="EJ68" i="2" s="1"/>
  <c r="L72" i="3" s="1"/>
  <c r="EG68" i="2"/>
  <c r="K72" i="3" s="1"/>
  <c r="EI63" i="2"/>
  <c r="EJ63" i="2" s="1"/>
  <c r="L67" i="3" s="1"/>
  <c r="EG63" i="2"/>
  <c r="K67" i="3" s="1"/>
  <c r="EI58" i="2"/>
  <c r="EJ58" i="2" s="1"/>
  <c r="L62" i="3" s="1"/>
  <c r="EG58" i="2"/>
  <c r="K62" i="3" s="1"/>
  <c r="EG28" i="2"/>
  <c r="K32" i="3" s="1"/>
  <c r="EI28" i="2"/>
  <c r="EJ28" i="2"/>
  <c r="L32" i="3" s="1"/>
  <c r="EG98" i="2"/>
  <c r="K102" i="3" s="1"/>
  <c r="EI98" i="2"/>
  <c r="EJ98" i="2" s="1"/>
  <c r="L102" i="3" s="1"/>
  <c r="EG119" i="2"/>
  <c r="K123" i="3" s="1"/>
  <c r="EI119" i="2"/>
  <c r="EJ119" i="2" s="1"/>
  <c r="L123" i="3" s="1"/>
  <c r="EI99" i="2"/>
  <c r="EJ99" i="2" s="1"/>
  <c r="L103" i="3" s="1"/>
  <c r="EG99" i="2"/>
  <c r="K103" i="3" s="1"/>
  <c r="EG110" i="2"/>
  <c r="K114" i="3" s="1"/>
  <c r="EI110" i="2"/>
  <c r="EJ110" i="2" s="1"/>
  <c r="L114" i="3" s="1"/>
  <c r="EG108" i="2"/>
  <c r="K112" i="3" s="1"/>
  <c r="EI108" i="2"/>
  <c r="EJ108" i="2" s="1"/>
  <c r="L112" i="3" s="1"/>
  <c r="EI77" i="2"/>
  <c r="EJ77" i="2" s="1"/>
  <c r="L81" i="3" s="1"/>
  <c r="EG77" i="2"/>
  <c r="K81" i="3" s="1"/>
  <c r="EG72" i="2"/>
  <c r="K76" i="3" s="1"/>
  <c r="EI72" i="2"/>
  <c r="EJ72" i="2" s="1"/>
  <c r="L76" i="3" s="1"/>
  <c r="EI54" i="2"/>
  <c r="EJ54" i="2" s="1"/>
  <c r="L58" i="3" s="1"/>
  <c r="EG54" i="2"/>
  <c r="K58" i="3" s="1"/>
  <c r="EI49" i="2"/>
  <c r="EJ49" i="2"/>
  <c r="L53" i="3" s="1"/>
  <c r="EG49" i="2"/>
  <c r="K53" i="3" s="1"/>
  <c r="EI60" i="2"/>
  <c r="EJ60" i="2" s="1"/>
  <c r="L64" i="3" s="1"/>
  <c r="EG60" i="2"/>
  <c r="K64" i="3" s="1"/>
  <c r="EI55" i="2"/>
  <c r="EJ55" i="2" s="1"/>
  <c r="L59" i="3" s="1"/>
  <c r="EG55" i="2"/>
  <c r="K59" i="3" s="1"/>
  <c r="EI50" i="2"/>
  <c r="EJ50" i="2" s="1"/>
  <c r="L54" i="3" s="1"/>
  <c r="EG50" i="2"/>
  <c r="K54" i="3" s="1"/>
  <c r="EG26" i="2"/>
  <c r="K30" i="3" s="1"/>
  <c r="EI26" i="2"/>
  <c r="EJ26" i="2" s="1"/>
  <c r="L30" i="3" s="1"/>
  <c r="EI93" i="2"/>
  <c r="EJ93" i="2" s="1"/>
  <c r="L97" i="3" s="1"/>
  <c r="EG93" i="2"/>
  <c r="K97" i="3" s="1"/>
  <c r="EI112" i="2"/>
  <c r="EJ112" i="2" s="1"/>
  <c r="L116" i="3" s="1"/>
  <c r="EG112" i="2"/>
  <c r="K116" i="3" s="1"/>
  <c r="EI67" i="2"/>
  <c r="EJ67" i="2" s="1"/>
  <c r="L71" i="3" s="1"/>
  <c r="EG67" i="2"/>
  <c r="K71" i="3" s="1"/>
  <c r="EG102" i="2"/>
  <c r="K106" i="3" s="1"/>
  <c r="EI102" i="2"/>
  <c r="EJ102" i="2" s="1"/>
  <c r="L106" i="3" s="1"/>
  <c r="EG100" i="2"/>
  <c r="K104" i="3" s="1"/>
  <c r="EI100" i="2"/>
  <c r="EJ100" i="2" s="1"/>
  <c r="L104" i="3" s="1"/>
  <c r="EI69" i="2"/>
  <c r="EJ69" i="2" s="1"/>
  <c r="L73" i="3" s="1"/>
  <c r="EG69" i="2"/>
  <c r="K73" i="3" s="1"/>
  <c r="EI64" i="2"/>
  <c r="EJ64" i="2" s="1"/>
  <c r="L68" i="3" s="1"/>
  <c r="EG64" i="2"/>
  <c r="K68" i="3" s="1"/>
  <c r="EI46" i="2"/>
  <c r="EJ46" i="2" s="1"/>
  <c r="L50" i="3" s="1"/>
  <c r="EG46" i="2"/>
  <c r="K50" i="3" s="1"/>
  <c r="EI41" i="2"/>
  <c r="EJ41" i="2" s="1"/>
  <c r="L45" i="3" s="1"/>
  <c r="EG41" i="2"/>
  <c r="K45" i="3" s="1"/>
  <c r="EI52" i="2"/>
  <c r="EJ52" i="2" s="1"/>
  <c r="L56" i="3" s="1"/>
  <c r="EG52" i="2"/>
  <c r="K56" i="3" s="1"/>
  <c r="EI47" i="2"/>
  <c r="EJ47" i="2" s="1"/>
  <c r="L51" i="3" s="1"/>
  <c r="EG47" i="2"/>
  <c r="K51" i="3" s="1"/>
  <c r="EI42" i="2"/>
  <c r="EJ42" i="2"/>
  <c r="L46" i="3" s="1"/>
  <c r="EG42" i="2"/>
  <c r="K46" i="3" s="1"/>
  <c r="DR120" i="2"/>
  <c r="DT20" i="2"/>
  <c r="EI78" i="2"/>
  <c r="EJ78" i="2" s="1"/>
  <c r="L82" i="3" s="1"/>
  <c r="EG78" i="2"/>
  <c r="K82" i="3" s="1"/>
  <c r="EI104" i="2"/>
  <c r="EJ104" i="2" s="1"/>
  <c r="L108" i="3" s="1"/>
  <c r="EG104" i="2"/>
  <c r="K108" i="3" s="1"/>
  <c r="EI59" i="2"/>
  <c r="EJ59" i="2"/>
  <c r="L63" i="3" s="1"/>
  <c r="EG59" i="2"/>
  <c r="K63" i="3" s="1"/>
  <c r="EI62" i="2"/>
  <c r="EJ62" i="2"/>
  <c r="L66" i="3" s="1"/>
  <c r="EG62" i="2"/>
  <c r="K66" i="3" s="1"/>
  <c r="EI86" i="2"/>
  <c r="EJ86" i="2" s="1"/>
  <c r="L90" i="3" s="1"/>
  <c r="EG86" i="2"/>
  <c r="K90" i="3" s="1"/>
  <c r="EI61" i="2"/>
  <c r="EJ61" i="2" s="1"/>
  <c r="L65" i="3" s="1"/>
  <c r="EG61" i="2"/>
  <c r="K65" i="3" s="1"/>
  <c r="EI56" i="2"/>
  <c r="EJ56" i="2" s="1"/>
  <c r="L60" i="3" s="1"/>
  <c r="EG56" i="2"/>
  <c r="K60" i="3" s="1"/>
  <c r="EI38" i="2"/>
  <c r="EJ38" i="2" s="1"/>
  <c r="L42" i="3" s="1"/>
  <c r="EG38" i="2"/>
  <c r="K42" i="3" s="1"/>
  <c r="EI33" i="2"/>
  <c r="EJ33" i="2" s="1"/>
  <c r="L37" i="3" s="1"/>
  <c r="EG33" i="2"/>
  <c r="K37" i="3" s="1"/>
  <c r="EI44" i="2"/>
  <c r="EJ44" i="2"/>
  <c r="L48" i="3" s="1"/>
  <c r="EG44" i="2"/>
  <c r="K48" i="3" s="1"/>
  <c r="EI39" i="2"/>
  <c r="EJ39" i="2" s="1"/>
  <c r="L43" i="3" s="1"/>
  <c r="EG39" i="2"/>
  <c r="K43" i="3" s="1"/>
  <c r="EI34" i="2"/>
  <c r="EJ34" i="2" s="1"/>
  <c r="L38" i="3" s="1"/>
  <c r="EG34" i="2"/>
  <c r="K38" i="3" s="1"/>
  <c r="EG21" i="2"/>
  <c r="K25" i="3" s="1"/>
  <c r="EI21" i="2"/>
  <c r="EJ21" i="2" s="1"/>
  <c r="L25" i="3" s="1"/>
  <c r="EG118" i="2"/>
  <c r="K122" i="3" s="1"/>
  <c r="EI118" i="2"/>
  <c r="EJ118" i="2" s="1"/>
  <c r="L122" i="3" s="1"/>
  <c r="EI96" i="2"/>
  <c r="EJ96" i="2" s="1"/>
  <c r="L100" i="3" s="1"/>
  <c r="EG96" i="2"/>
  <c r="K100" i="3" s="1"/>
  <c r="EI24" i="2"/>
  <c r="EJ24" i="2" s="1"/>
  <c r="L28" i="3" s="1"/>
  <c r="EG24" i="2"/>
  <c r="K28" i="3" s="1"/>
  <c r="EI113" i="2"/>
  <c r="EJ113" i="2" s="1"/>
  <c r="L117" i="3" s="1"/>
  <c r="EG113" i="2"/>
  <c r="K117" i="3" s="1"/>
  <c r="EG111" i="2"/>
  <c r="K115" i="3" s="1"/>
  <c r="EI111" i="2"/>
  <c r="EJ111" i="2" s="1"/>
  <c r="L115" i="3" s="1"/>
  <c r="EI53" i="2"/>
  <c r="EJ53" i="2" s="1"/>
  <c r="L57" i="3" s="1"/>
  <c r="EG53" i="2"/>
  <c r="K57" i="3" s="1"/>
  <c r="EI48" i="2"/>
  <c r="EJ48" i="2" s="1"/>
  <c r="L52" i="3" s="1"/>
  <c r="EG48" i="2"/>
  <c r="K52" i="3" s="1"/>
  <c r="EI89" i="2"/>
  <c r="EJ89" i="2" s="1"/>
  <c r="L93" i="3" s="1"/>
  <c r="EG89" i="2"/>
  <c r="K93" i="3" s="1"/>
  <c r="EI32" i="2"/>
  <c r="EJ32" i="2" s="1"/>
  <c r="L36" i="3" s="1"/>
  <c r="EG32" i="2"/>
  <c r="K36" i="3" s="1"/>
  <c r="EI36" i="2"/>
  <c r="EJ36" i="2" s="1"/>
  <c r="L40" i="3" s="1"/>
  <c r="EG36" i="2"/>
  <c r="K40" i="3" s="1"/>
  <c r="EI90" i="2"/>
  <c r="EJ90" i="2" s="1"/>
  <c r="L94" i="3" s="1"/>
  <c r="EG90" i="2"/>
  <c r="K94" i="3" s="1"/>
  <c r="DY120" i="2"/>
  <c r="EA20" i="2"/>
  <c r="EA120" i="2" s="1"/>
  <c r="EI22" i="2"/>
  <c r="EJ22" i="2" s="1"/>
  <c r="L26" i="3" s="1"/>
  <c r="EG22" i="2"/>
  <c r="K26" i="3" s="1"/>
  <c r="EI117" i="2"/>
  <c r="EJ117" i="2" s="1"/>
  <c r="L121" i="3" s="1"/>
  <c r="EG117" i="2"/>
  <c r="K121" i="3" s="1"/>
  <c r="EG94" i="2"/>
  <c r="K98" i="3" s="1"/>
  <c r="EI94" i="2"/>
  <c r="EJ94" i="2" s="1"/>
  <c r="L98" i="3" s="1"/>
  <c r="EI31" i="2"/>
  <c r="EJ31" i="2"/>
  <c r="L35" i="3" s="1"/>
  <c r="EG31" i="2"/>
  <c r="K35" i="3" s="1"/>
  <c r="EI105" i="2"/>
  <c r="EJ105" i="2"/>
  <c r="L109" i="3" s="1"/>
  <c r="EG105" i="2"/>
  <c r="K109" i="3" s="1"/>
  <c r="EG103" i="2"/>
  <c r="K107" i="3" s="1"/>
  <c r="EI103" i="2"/>
  <c r="EJ103" i="2" s="1"/>
  <c r="L107" i="3" s="1"/>
  <c r="EI45" i="2"/>
  <c r="EJ45" i="2" s="1"/>
  <c r="L49" i="3" s="1"/>
  <c r="EG45" i="2"/>
  <c r="K49" i="3" s="1"/>
  <c r="EI40" i="2"/>
  <c r="EJ40" i="2" s="1"/>
  <c r="L44" i="3" s="1"/>
  <c r="EG40" i="2"/>
  <c r="K44" i="3" s="1"/>
  <c r="EI81" i="2"/>
  <c r="EJ81" i="2" s="1"/>
  <c r="L85" i="3" s="1"/>
  <c r="EG81" i="2"/>
  <c r="K85" i="3" s="1"/>
  <c r="EI92" i="2"/>
  <c r="EJ92" i="2" s="1"/>
  <c r="L96" i="3" s="1"/>
  <c r="EG92" i="2"/>
  <c r="K96" i="3" s="1"/>
  <c r="EI87" i="2"/>
  <c r="EJ87" i="2" s="1"/>
  <c r="L91" i="3" s="1"/>
  <c r="EG87" i="2"/>
  <c r="K91" i="3" s="1"/>
  <c r="EI82" i="2"/>
  <c r="EJ82" i="2" s="1"/>
  <c r="L86" i="3" s="1"/>
  <c r="EG82" i="2"/>
  <c r="K86" i="3" s="1"/>
  <c r="EG23" i="2"/>
  <c r="K27" i="3" s="1"/>
  <c r="EI23" i="2"/>
  <c r="EJ23" i="2" s="1"/>
  <c r="L27" i="3" s="1"/>
  <c r="EI109" i="2"/>
  <c r="EJ109" i="2"/>
  <c r="L113" i="3" s="1"/>
  <c r="EG109" i="2"/>
  <c r="K113" i="3" s="1"/>
  <c r="EI70" i="2"/>
  <c r="EJ70" i="2" s="1"/>
  <c r="L74" i="3" s="1"/>
  <c r="EG70" i="2"/>
  <c r="K74" i="3" s="1"/>
  <c r="EI29" i="2"/>
  <c r="EJ29" i="2" s="1"/>
  <c r="L33" i="3" s="1"/>
  <c r="EG29" i="2"/>
  <c r="K33" i="3" s="1"/>
  <c r="EI97" i="2"/>
  <c r="EJ97" i="2" s="1"/>
  <c r="L101" i="3" s="1"/>
  <c r="EG97" i="2"/>
  <c r="K101" i="3" s="1"/>
  <c r="EG95" i="2"/>
  <c r="K99" i="3" s="1"/>
  <c r="EI95" i="2"/>
  <c r="EJ95" i="2" s="1"/>
  <c r="L99" i="3" s="1"/>
  <c r="EI37" i="2"/>
  <c r="EJ37" i="2" s="1"/>
  <c r="L41" i="3" s="1"/>
  <c r="EG37" i="2"/>
  <c r="K41" i="3" s="1"/>
  <c r="EI51" i="2"/>
  <c r="EJ51" i="2"/>
  <c r="L55" i="3" s="1"/>
  <c r="EG51" i="2"/>
  <c r="K55" i="3" s="1"/>
  <c r="EI73" i="2"/>
  <c r="EJ73" i="2"/>
  <c r="L77" i="3" s="1"/>
  <c r="EG73" i="2"/>
  <c r="K77" i="3" s="1"/>
  <c r="EI84" i="2"/>
  <c r="EJ84" i="2" s="1"/>
  <c r="L88" i="3" s="1"/>
  <c r="EG84" i="2"/>
  <c r="K88" i="3" s="1"/>
  <c r="EI79" i="2"/>
  <c r="EJ79" i="2" s="1"/>
  <c r="L83" i="3" s="1"/>
  <c r="EG79" i="2"/>
  <c r="K83" i="3" s="1"/>
  <c r="EI74" i="2"/>
  <c r="EJ74" i="2" s="1"/>
  <c r="L78" i="3" s="1"/>
  <c r="EG74" i="2"/>
  <c r="K78" i="3" s="1"/>
  <c r="EE20" i="2"/>
  <c r="DU120" i="2"/>
  <c r="EG114" i="2"/>
  <c r="K118" i="3" s="1"/>
  <c r="EI114" i="2"/>
  <c r="EJ114" i="2" s="1"/>
  <c r="L118" i="3" s="1"/>
  <c r="EI101" i="2"/>
  <c r="EJ101" i="2" s="1"/>
  <c r="L105" i="3" s="1"/>
  <c r="EG101" i="2"/>
  <c r="K105" i="3" s="1"/>
  <c r="EI115" i="2"/>
  <c r="EJ115" i="2" s="1"/>
  <c r="L119" i="3" s="1"/>
  <c r="EG115" i="2"/>
  <c r="K119" i="3" s="1"/>
  <c r="EI27" i="2"/>
  <c r="EJ27" i="2" s="1"/>
  <c r="L31" i="3" s="1"/>
  <c r="EG27" i="2"/>
  <c r="K31" i="3" s="1"/>
  <c r="EI91" i="2"/>
  <c r="EJ91" i="2" s="1"/>
  <c r="L95" i="3" s="1"/>
  <c r="EG91" i="2"/>
  <c r="K95" i="3" s="1"/>
  <c r="EI83" i="2"/>
  <c r="EJ83" i="2" s="1"/>
  <c r="L87" i="3" s="1"/>
  <c r="EG83" i="2"/>
  <c r="K87" i="3" s="1"/>
  <c r="EI88" i="2"/>
  <c r="EJ88" i="2" s="1"/>
  <c r="L92" i="3" s="1"/>
  <c r="EG88" i="2"/>
  <c r="K92" i="3" s="1"/>
  <c r="EI43" i="2"/>
  <c r="EJ43" i="2" s="1"/>
  <c r="L47" i="3" s="1"/>
  <c r="EG43" i="2"/>
  <c r="K47" i="3" s="1"/>
  <c r="EI65" i="2"/>
  <c r="EJ65" i="2"/>
  <c r="L69" i="3" s="1"/>
  <c r="EG65" i="2"/>
  <c r="K69" i="3" s="1"/>
  <c r="EI76" i="2"/>
  <c r="EJ76" i="2"/>
  <c r="L80" i="3" s="1"/>
  <c r="EG76" i="2"/>
  <c r="K80" i="3" s="1"/>
  <c r="EI71" i="2"/>
  <c r="EJ71" i="2" s="1"/>
  <c r="L75" i="3" s="1"/>
  <c r="EG71" i="2"/>
  <c r="K75" i="3" s="1"/>
  <c r="EI66" i="2"/>
  <c r="EJ66" i="2" s="1"/>
  <c r="L70" i="3" s="1"/>
  <c r="EG66" i="2"/>
  <c r="K70" i="3" s="1"/>
  <c r="EP39" i="2" l="1"/>
  <c r="EU39" i="2" s="1"/>
  <c r="P43" i="3" s="1"/>
  <c r="EO39" i="2"/>
  <c r="EK39" i="2"/>
  <c r="J43" i="3" s="1"/>
  <c r="EO117" i="2"/>
  <c r="EP117" i="2"/>
  <c r="EU117" i="2" s="1"/>
  <c r="P121" i="3" s="1"/>
  <c r="EK117" i="2"/>
  <c r="J121" i="3" s="1"/>
  <c r="EP36" i="2"/>
  <c r="EU36" i="2" s="1"/>
  <c r="P40" i="3" s="1"/>
  <c r="EO36" i="2"/>
  <c r="EK36" i="2"/>
  <c r="J40" i="3" s="1"/>
  <c r="EP41" i="2"/>
  <c r="EU41" i="2" s="1"/>
  <c r="P45" i="3" s="1"/>
  <c r="EO41" i="2"/>
  <c r="EK41" i="2"/>
  <c r="J45" i="3" s="1"/>
  <c r="EO93" i="2"/>
  <c r="EP93" i="2"/>
  <c r="EU93" i="2" s="1"/>
  <c r="P97" i="3" s="1"/>
  <c r="EK93" i="2"/>
  <c r="J97" i="3" s="1"/>
  <c r="EP110" i="2"/>
  <c r="EU110" i="2" s="1"/>
  <c r="P114" i="3" s="1"/>
  <c r="EO110" i="2"/>
  <c r="EK110" i="2"/>
  <c r="J114" i="3" s="1"/>
  <c r="EP45" i="2"/>
  <c r="EU45" i="2" s="1"/>
  <c r="P49" i="3" s="1"/>
  <c r="EO45" i="2"/>
  <c r="EK45" i="2"/>
  <c r="J49" i="3" s="1"/>
  <c r="EP24" i="2"/>
  <c r="EO24" i="2"/>
  <c r="EK24" i="2"/>
  <c r="J28" i="3" s="1"/>
  <c r="EP86" i="2"/>
  <c r="EU86" i="2" s="1"/>
  <c r="P90" i="3" s="1"/>
  <c r="EO86" i="2"/>
  <c r="EK86" i="2"/>
  <c r="J90" i="3" s="1"/>
  <c r="EP102" i="2"/>
  <c r="EU102" i="2" s="1"/>
  <c r="P106" i="3" s="1"/>
  <c r="EO102" i="2"/>
  <c r="EK102" i="2"/>
  <c r="J106" i="3" s="1"/>
  <c r="EO26" i="2"/>
  <c r="EP26" i="2"/>
  <c r="EU26" i="2" s="1"/>
  <c r="P30" i="3" s="1"/>
  <c r="EK26" i="2"/>
  <c r="J30" i="3" s="1"/>
  <c r="EP68" i="2"/>
  <c r="EU68" i="2" s="1"/>
  <c r="P72" i="3" s="1"/>
  <c r="EO68" i="2"/>
  <c r="EK68" i="2"/>
  <c r="J72" i="3" s="1"/>
  <c r="EO118" i="2"/>
  <c r="EP118" i="2"/>
  <c r="EU118" i="2" s="1"/>
  <c r="P122" i="3" s="1"/>
  <c r="EK118" i="2"/>
  <c r="J122" i="3" s="1"/>
  <c r="EP33" i="2"/>
  <c r="EU33" i="2" s="1"/>
  <c r="P37" i="3" s="1"/>
  <c r="EO33" i="2"/>
  <c r="EK33" i="2"/>
  <c r="J37" i="3" s="1"/>
  <c r="EP91" i="2"/>
  <c r="EU91" i="2" s="1"/>
  <c r="P95" i="3" s="1"/>
  <c r="EO91" i="2"/>
  <c r="EK91" i="2"/>
  <c r="J95" i="3" s="1"/>
  <c r="EO114" i="2"/>
  <c r="EP114" i="2"/>
  <c r="EU114" i="2" s="1"/>
  <c r="P118" i="3" s="1"/>
  <c r="EK114" i="2"/>
  <c r="J118" i="3" s="1"/>
  <c r="EK22" i="2"/>
  <c r="J26" i="3" s="1"/>
  <c r="EP46" i="2"/>
  <c r="EU46" i="2" s="1"/>
  <c r="P50" i="3" s="1"/>
  <c r="EO46" i="2"/>
  <c r="EK46" i="2"/>
  <c r="J50" i="3" s="1"/>
  <c r="EP85" i="2"/>
  <c r="EU85" i="2" s="1"/>
  <c r="P89" i="3" s="1"/>
  <c r="EO85" i="2"/>
  <c r="EK85" i="2"/>
  <c r="J89" i="3" s="1"/>
  <c r="EP111" i="2"/>
  <c r="EU111" i="2" s="1"/>
  <c r="P115" i="3" s="1"/>
  <c r="EO111" i="2"/>
  <c r="EK111" i="2"/>
  <c r="J115" i="3" s="1"/>
  <c r="EO97" i="2"/>
  <c r="EP97" i="2"/>
  <c r="EU97" i="2" s="1"/>
  <c r="P101" i="3" s="1"/>
  <c r="EK97" i="2"/>
  <c r="J101" i="3" s="1"/>
  <c r="EP96" i="2"/>
  <c r="EU96" i="2" s="1"/>
  <c r="P100" i="3" s="1"/>
  <c r="EO96" i="2"/>
  <c r="EK96" i="2"/>
  <c r="J100" i="3" s="1"/>
  <c r="EP38" i="2"/>
  <c r="EU38" i="2" s="1"/>
  <c r="P42" i="3" s="1"/>
  <c r="EO38" i="2"/>
  <c r="EK38" i="2"/>
  <c r="J42" i="3" s="1"/>
  <c r="EP99" i="2"/>
  <c r="EU99" i="2" s="1"/>
  <c r="P103" i="3" s="1"/>
  <c r="EO99" i="2"/>
  <c r="EK99" i="2"/>
  <c r="J103" i="3" s="1"/>
  <c r="EP57" i="2"/>
  <c r="EU57" i="2" s="1"/>
  <c r="P61" i="3" s="1"/>
  <c r="EO57" i="2"/>
  <c r="EK57" i="2"/>
  <c r="J61" i="3" s="1"/>
  <c r="EP116" i="2"/>
  <c r="EU116" i="2" s="1"/>
  <c r="P120" i="3" s="1"/>
  <c r="EO116" i="2"/>
  <c r="EK116" i="2"/>
  <c r="J120" i="3" s="1"/>
  <c r="EP75" i="2"/>
  <c r="EU75" i="2" s="1"/>
  <c r="P79" i="3" s="1"/>
  <c r="EO75" i="2"/>
  <c r="EK75" i="2"/>
  <c r="J79" i="3" s="1"/>
  <c r="EP64" i="2"/>
  <c r="EU64" i="2" s="1"/>
  <c r="P68" i="3" s="1"/>
  <c r="EO64" i="2"/>
  <c r="EK64" i="2"/>
  <c r="J68" i="3" s="1"/>
  <c r="EP50" i="2"/>
  <c r="EU50" i="2" s="1"/>
  <c r="P54" i="3" s="1"/>
  <c r="EO50" i="2"/>
  <c r="EK50" i="2"/>
  <c r="J54" i="3" s="1"/>
  <c r="EP119" i="2"/>
  <c r="EU119" i="2" s="1"/>
  <c r="P123" i="3" s="1"/>
  <c r="EO119" i="2"/>
  <c r="EK119" i="2"/>
  <c r="J123" i="3" s="1"/>
  <c r="EP58" i="2"/>
  <c r="EU58" i="2" s="1"/>
  <c r="P62" i="3" s="1"/>
  <c r="EO58" i="2"/>
  <c r="EK58" i="2"/>
  <c r="J62" i="3" s="1"/>
  <c r="EO106" i="2"/>
  <c r="EP106" i="2"/>
  <c r="EU106" i="2" s="1"/>
  <c r="P110" i="3" s="1"/>
  <c r="EK106" i="2"/>
  <c r="J110" i="3" s="1"/>
  <c r="EP78" i="2"/>
  <c r="EU78" i="2" s="1"/>
  <c r="P82" i="3" s="1"/>
  <c r="EO78" i="2"/>
  <c r="EK78" i="2"/>
  <c r="J82" i="3" s="1"/>
  <c r="EO67" i="2"/>
  <c r="EP67" i="2"/>
  <c r="EU67" i="2" s="1"/>
  <c r="P71" i="3" s="1"/>
  <c r="EK67" i="2"/>
  <c r="J71" i="3" s="1"/>
  <c r="EO29" i="2"/>
  <c r="EP29" i="2"/>
  <c r="EU29" i="2" s="1"/>
  <c r="P33" i="3" s="1"/>
  <c r="EK29" i="2"/>
  <c r="J33" i="3" s="1"/>
  <c r="EP92" i="2"/>
  <c r="EU92" i="2" s="1"/>
  <c r="P96" i="3" s="1"/>
  <c r="EO92" i="2"/>
  <c r="EK92" i="2"/>
  <c r="J96" i="3" s="1"/>
  <c r="EP103" i="2"/>
  <c r="EU103" i="2" s="1"/>
  <c r="P107" i="3" s="1"/>
  <c r="EO103" i="2"/>
  <c r="EK103" i="2"/>
  <c r="J107" i="3" s="1"/>
  <c r="EP94" i="2"/>
  <c r="EU94" i="2" s="1"/>
  <c r="P98" i="3" s="1"/>
  <c r="EO94" i="2"/>
  <c r="EK94" i="2"/>
  <c r="J98" i="3" s="1"/>
  <c r="EP89" i="2"/>
  <c r="EU89" i="2" s="1"/>
  <c r="P93" i="3" s="1"/>
  <c r="EO89" i="2"/>
  <c r="EK89" i="2"/>
  <c r="J93" i="3" s="1"/>
  <c r="EP56" i="2"/>
  <c r="EU56" i="2" s="1"/>
  <c r="P60" i="3" s="1"/>
  <c r="EO56" i="2"/>
  <c r="EK56" i="2"/>
  <c r="J60" i="3" s="1"/>
  <c r="EP66" i="2"/>
  <c r="EU66" i="2" s="1"/>
  <c r="P70" i="3" s="1"/>
  <c r="EO66" i="2"/>
  <c r="EK66" i="2"/>
  <c r="J70" i="3" s="1"/>
  <c r="EP37" i="2"/>
  <c r="EU37" i="2" s="1"/>
  <c r="P41" i="3" s="1"/>
  <c r="EO37" i="2"/>
  <c r="EK37" i="2"/>
  <c r="J41" i="3" s="1"/>
  <c r="EP69" i="2"/>
  <c r="EU69" i="2" s="1"/>
  <c r="P73" i="3" s="1"/>
  <c r="EO69" i="2"/>
  <c r="EK69" i="2"/>
  <c r="J73" i="3" s="1"/>
  <c r="EP112" i="2"/>
  <c r="EU112" i="2" s="1"/>
  <c r="P116" i="3" s="1"/>
  <c r="EO112" i="2"/>
  <c r="EK112" i="2"/>
  <c r="J116" i="3" s="1"/>
  <c r="EP55" i="2"/>
  <c r="EU55" i="2" s="1"/>
  <c r="P59" i="3" s="1"/>
  <c r="EO55" i="2"/>
  <c r="EK55" i="2"/>
  <c r="J59" i="3" s="1"/>
  <c r="EP54" i="2"/>
  <c r="EU54" i="2" s="1"/>
  <c r="P58" i="3" s="1"/>
  <c r="EO54" i="2"/>
  <c r="EK54" i="2"/>
  <c r="J58" i="3" s="1"/>
  <c r="EO98" i="2"/>
  <c r="EP98" i="2"/>
  <c r="EU98" i="2" s="1"/>
  <c r="P102" i="3" s="1"/>
  <c r="EK98" i="2"/>
  <c r="J102" i="3" s="1"/>
  <c r="EO25" i="2"/>
  <c r="EP25" i="2"/>
  <c r="EU25" i="2" s="1"/>
  <c r="P29" i="3" s="1"/>
  <c r="EK25" i="2"/>
  <c r="J29" i="3" s="1"/>
  <c r="EO30" i="2"/>
  <c r="EP30" i="2"/>
  <c r="EU30" i="2" s="1"/>
  <c r="P34" i="3" s="1"/>
  <c r="EK30" i="2"/>
  <c r="J34" i="3" s="1"/>
  <c r="EP27" i="2"/>
  <c r="EU27" i="2" s="1"/>
  <c r="P31" i="3" s="1"/>
  <c r="EO27" i="2"/>
  <c r="EK27" i="2"/>
  <c r="J31" i="3" s="1"/>
  <c r="EP115" i="2"/>
  <c r="EU115" i="2" s="1"/>
  <c r="P119" i="3" s="1"/>
  <c r="EO115" i="2"/>
  <c r="EK115" i="2"/>
  <c r="J119" i="3" s="1"/>
  <c r="EP90" i="2"/>
  <c r="EU90" i="2" s="1"/>
  <c r="P94" i="3" s="1"/>
  <c r="EO90" i="2"/>
  <c r="EK90" i="2"/>
  <c r="J94" i="3" s="1"/>
  <c r="EP52" i="2"/>
  <c r="EU52" i="2" s="1"/>
  <c r="P56" i="3" s="1"/>
  <c r="EO52" i="2"/>
  <c r="EK52" i="2"/>
  <c r="J56" i="3" s="1"/>
  <c r="EO70" i="2"/>
  <c r="EP70" i="2"/>
  <c r="EU70" i="2" s="1"/>
  <c r="P74" i="3" s="1"/>
  <c r="EK70" i="2"/>
  <c r="J74" i="3" s="1"/>
  <c r="EP81" i="2"/>
  <c r="EU81" i="2" s="1"/>
  <c r="P85" i="3" s="1"/>
  <c r="EO81" i="2"/>
  <c r="EK81" i="2"/>
  <c r="J85" i="3" s="1"/>
  <c r="EO113" i="2"/>
  <c r="EP113" i="2"/>
  <c r="EU113" i="2" s="1"/>
  <c r="P117" i="3" s="1"/>
  <c r="EK113" i="2"/>
  <c r="J117" i="3" s="1"/>
  <c r="EP61" i="2"/>
  <c r="EU61" i="2" s="1"/>
  <c r="P65" i="3" s="1"/>
  <c r="EO61" i="2"/>
  <c r="EK61" i="2"/>
  <c r="J65" i="3" s="1"/>
  <c r="EP100" i="2"/>
  <c r="EU100" i="2" s="1"/>
  <c r="P104" i="3" s="1"/>
  <c r="EO100" i="2"/>
  <c r="EK100" i="2"/>
  <c r="J104" i="3" s="1"/>
  <c r="EP80" i="2"/>
  <c r="EU80" i="2" s="1"/>
  <c r="P84" i="3" s="1"/>
  <c r="EO80" i="2"/>
  <c r="EK80" i="2"/>
  <c r="J84" i="3" s="1"/>
  <c r="EP76" i="2"/>
  <c r="EU76" i="2" s="1"/>
  <c r="P80" i="3" s="1"/>
  <c r="EO76" i="2"/>
  <c r="EK76" i="2"/>
  <c r="J80" i="3" s="1"/>
  <c r="EL88" i="2"/>
  <c r="EM88" i="2"/>
  <c r="EO101" i="2"/>
  <c r="EP101" i="2"/>
  <c r="EU101" i="2" s="1"/>
  <c r="P105" i="3" s="1"/>
  <c r="EK101" i="2"/>
  <c r="J105" i="3" s="1"/>
  <c r="EP74" i="2"/>
  <c r="EU74" i="2" s="1"/>
  <c r="P78" i="3" s="1"/>
  <c r="EO74" i="2"/>
  <c r="EK74" i="2"/>
  <c r="J78" i="3" s="1"/>
  <c r="EL73" i="2"/>
  <c r="EM73" i="2"/>
  <c r="EK23" i="2"/>
  <c r="J27" i="3" s="1"/>
  <c r="EP87" i="2"/>
  <c r="EU87" i="2" s="1"/>
  <c r="P91" i="3" s="1"/>
  <c r="EO87" i="2"/>
  <c r="EK87" i="2"/>
  <c r="J91" i="3" s="1"/>
  <c r="EP40" i="2"/>
  <c r="EU40" i="2" s="1"/>
  <c r="P44" i="3" s="1"/>
  <c r="EO40" i="2"/>
  <c r="EK40" i="2"/>
  <c r="J44" i="3" s="1"/>
  <c r="EL105" i="2"/>
  <c r="EM105" i="2"/>
  <c r="EP32" i="2"/>
  <c r="EU32" i="2" s="1"/>
  <c r="P36" i="3" s="1"/>
  <c r="EO32" i="2"/>
  <c r="EK32" i="2"/>
  <c r="J36" i="3" s="1"/>
  <c r="EL53" i="2"/>
  <c r="EM53" i="2"/>
  <c r="EM39" i="2"/>
  <c r="EL39" i="2"/>
  <c r="EM59" i="2"/>
  <c r="EL59" i="2"/>
  <c r="EP47" i="2"/>
  <c r="EU47" i="2" s="1"/>
  <c r="P51" i="3" s="1"/>
  <c r="EO47" i="2"/>
  <c r="EK47" i="2"/>
  <c r="J51" i="3" s="1"/>
  <c r="EL60" i="2"/>
  <c r="EM60" i="2"/>
  <c r="EL108" i="2"/>
  <c r="EM108" i="2"/>
  <c r="EL28" i="2"/>
  <c r="EM28" i="2"/>
  <c r="EM75" i="2"/>
  <c r="EL75" i="2"/>
  <c r="EM66" i="2"/>
  <c r="EL66" i="2"/>
  <c r="EP88" i="2"/>
  <c r="EU88" i="2" s="1"/>
  <c r="P92" i="3" s="1"/>
  <c r="EO88" i="2"/>
  <c r="EK88" i="2"/>
  <c r="J92" i="3" s="1"/>
  <c r="EP73" i="2"/>
  <c r="EU73" i="2" s="1"/>
  <c r="P77" i="3" s="1"/>
  <c r="EO73" i="2"/>
  <c r="EK73" i="2"/>
  <c r="J77" i="3" s="1"/>
  <c r="EP95" i="2"/>
  <c r="EU95" i="2" s="1"/>
  <c r="P99" i="3" s="1"/>
  <c r="EO95" i="2"/>
  <c r="EK95" i="2"/>
  <c r="J99" i="3" s="1"/>
  <c r="EL92" i="2"/>
  <c r="EM92" i="2"/>
  <c r="EO105" i="2"/>
  <c r="EP105" i="2"/>
  <c r="EU105" i="2" s="1"/>
  <c r="P109" i="3" s="1"/>
  <c r="EK105" i="2"/>
  <c r="J109" i="3" s="1"/>
  <c r="EL117" i="2"/>
  <c r="EM117" i="2"/>
  <c r="EM90" i="2"/>
  <c r="EL90" i="2"/>
  <c r="EP53" i="2"/>
  <c r="EU53" i="2" s="1"/>
  <c r="P57" i="3" s="1"/>
  <c r="EO53" i="2"/>
  <c r="EK53" i="2"/>
  <c r="J57" i="3" s="1"/>
  <c r="EL24" i="2"/>
  <c r="EM24" i="2"/>
  <c r="EM118" i="2"/>
  <c r="EL118" i="2"/>
  <c r="EM38" i="2"/>
  <c r="EL38" i="2"/>
  <c r="EP59" i="2"/>
  <c r="EU59" i="2" s="1"/>
  <c r="P63" i="3" s="1"/>
  <c r="EO59" i="2"/>
  <c r="EK59" i="2"/>
  <c r="J63" i="3" s="1"/>
  <c r="ED20" i="2"/>
  <c r="DT120" i="2"/>
  <c r="EL52" i="2"/>
  <c r="EM52" i="2"/>
  <c r="EL100" i="2"/>
  <c r="EM100" i="2"/>
  <c r="EL112" i="2"/>
  <c r="EM112" i="2"/>
  <c r="EM26" i="2"/>
  <c r="EL26" i="2"/>
  <c r="EP60" i="2"/>
  <c r="EU60" i="2" s="1"/>
  <c r="P64" i="3" s="1"/>
  <c r="EO60" i="2"/>
  <c r="EK60" i="2"/>
  <c r="J64" i="3" s="1"/>
  <c r="EP72" i="2"/>
  <c r="EU72" i="2" s="1"/>
  <c r="P76" i="3" s="1"/>
  <c r="EO72" i="2"/>
  <c r="EK72" i="2"/>
  <c r="J76" i="3" s="1"/>
  <c r="EP108" i="2"/>
  <c r="EU108" i="2" s="1"/>
  <c r="P112" i="3" s="1"/>
  <c r="EO108" i="2"/>
  <c r="EK108" i="2"/>
  <c r="J112" i="3" s="1"/>
  <c r="EM58" i="2"/>
  <c r="EL58" i="2"/>
  <c r="EL80" i="2"/>
  <c r="EM80" i="2"/>
  <c r="EL25" i="2"/>
  <c r="EM25" i="2"/>
  <c r="EP43" i="2"/>
  <c r="EU43" i="2" s="1"/>
  <c r="P47" i="3" s="1"/>
  <c r="EO43" i="2"/>
  <c r="EK43" i="2"/>
  <c r="J47" i="3" s="1"/>
  <c r="EM27" i="2"/>
  <c r="EL27" i="2"/>
  <c r="EL65" i="2"/>
  <c r="EM65" i="2"/>
  <c r="EM79" i="2"/>
  <c r="EL79" i="2"/>
  <c r="EM70" i="2"/>
  <c r="EL70" i="2"/>
  <c r="EM23" i="2"/>
  <c r="EL23" i="2"/>
  <c r="EL45" i="2"/>
  <c r="EM45" i="2"/>
  <c r="EL89" i="2"/>
  <c r="EM89" i="2"/>
  <c r="EM86" i="2"/>
  <c r="EL86" i="2"/>
  <c r="EL64" i="2"/>
  <c r="EM64" i="2"/>
  <c r="EM50" i="2"/>
  <c r="EL50" i="2"/>
  <c r="EM119" i="2"/>
  <c r="EL119" i="2"/>
  <c r="EL57" i="2"/>
  <c r="EM57" i="2"/>
  <c r="EM83" i="2"/>
  <c r="EL83" i="2"/>
  <c r="EM51" i="2"/>
  <c r="EL51" i="2"/>
  <c r="EM95" i="2"/>
  <c r="EL95" i="2"/>
  <c r="EM82" i="2"/>
  <c r="EL82" i="2"/>
  <c r="EM31" i="2"/>
  <c r="EL31" i="2"/>
  <c r="EL44" i="2"/>
  <c r="EM44" i="2"/>
  <c r="EL104" i="2"/>
  <c r="EM104" i="2"/>
  <c r="EM42" i="2"/>
  <c r="EL42" i="2"/>
  <c r="EL49" i="2"/>
  <c r="EM49" i="2"/>
  <c r="EL72" i="2"/>
  <c r="EM72" i="2"/>
  <c r="EL85" i="2"/>
  <c r="EM85" i="2"/>
  <c r="EP65" i="2"/>
  <c r="EU65" i="2" s="1"/>
  <c r="P69" i="3" s="1"/>
  <c r="EO65" i="2"/>
  <c r="EK65" i="2"/>
  <c r="J69" i="3" s="1"/>
  <c r="EM71" i="2"/>
  <c r="EL71" i="2"/>
  <c r="EP83" i="2"/>
  <c r="EU83" i="2" s="1"/>
  <c r="P87" i="3" s="1"/>
  <c r="EO83" i="2"/>
  <c r="EK83" i="2"/>
  <c r="J87" i="3" s="1"/>
  <c r="EM114" i="2"/>
  <c r="EL114" i="2"/>
  <c r="EP82" i="2"/>
  <c r="EU82" i="2" s="1"/>
  <c r="P86" i="3" s="1"/>
  <c r="EO82" i="2"/>
  <c r="EK82" i="2"/>
  <c r="J86" i="3" s="1"/>
  <c r="EL81" i="2"/>
  <c r="EM81" i="2"/>
  <c r="EP31" i="2"/>
  <c r="EU31" i="2" s="1"/>
  <c r="P35" i="3" s="1"/>
  <c r="EO31" i="2"/>
  <c r="EK31" i="2"/>
  <c r="J35" i="3" s="1"/>
  <c r="EL22" i="2"/>
  <c r="EM22" i="2"/>
  <c r="EL36" i="2"/>
  <c r="EM36" i="2"/>
  <c r="EL96" i="2"/>
  <c r="EM96" i="2"/>
  <c r="EL21" i="2"/>
  <c r="EM21" i="2"/>
  <c r="EP44" i="2"/>
  <c r="EU44" i="2" s="1"/>
  <c r="P48" i="3" s="1"/>
  <c r="EO44" i="2"/>
  <c r="EK44" i="2"/>
  <c r="J48" i="3" s="1"/>
  <c r="EL56" i="2"/>
  <c r="EM56" i="2"/>
  <c r="EP104" i="2"/>
  <c r="EU104" i="2" s="1"/>
  <c r="P108" i="3" s="1"/>
  <c r="EO104" i="2"/>
  <c r="EK104" i="2"/>
  <c r="J108" i="3" s="1"/>
  <c r="EP42" i="2"/>
  <c r="EU42" i="2" s="1"/>
  <c r="P46" i="3" s="1"/>
  <c r="EO42" i="2"/>
  <c r="EK42" i="2"/>
  <c r="J46" i="3" s="1"/>
  <c r="EL41" i="2"/>
  <c r="EM41" i="2"/>
  <c r="EL93" i="2"/>
  <c r="EM93" i="2"/>
  <c r="EP49" i="2"/>
  <c r="EU49" i="2" s="1"/>
  <c r="P53" i="3" s="1"/>
  <c r="EO49" i="2"/>
  <c r="EK49" i="2"/>
  <c r="J53" i="3" s="1"/>
  <c r="EL77" i="2"/>
  <c r="EM77" i="2"/>
  <c r="EM110" i="2"/>
  <c r="EL110" i="2"/>
  <c r="EM63" i="2"/>
  <c r="EL63" i="2"/>
  <c r="EP107" i="2"/>
  <c r="EU107" i="2" s="1"/>
  <c r="P111" i="3" s="1"/>
  <c r="EO107" i="2"/>
  <c r="EK107" i="2"/>
  <c r="J111" i="3" s="1"/>
  <c r="EM106" i="2"/>
  <c r="EL106" i="2"/>
  <c r="EP79" i="2"/>
  <c r="EU79" i="2" s="1"/>
  <c r="P83" i="3" s="1"/>
  <c r="EO79" i="2"/>
  <c r="EK79" i="2"/>
  <c r="J83" i="3" s="1"/>
  <c r="EP51" i="2"/>
  <c r="EU51" i="2" s="1"/>
  <c r="P55" i="3" s="1"/>
  <c r="EO51" i="2"/>
  <c r="EK51" i="2"/>
  <c r="J55" i="3" s="1"/>
  <c r="EL97" i="2"/>
  <c r="EM97" i="2"/>
  <c r="EM43" i="2"/>
  <c r="EL43" i="2"/>
  <c r="EM115" i="2"/>
  <c r="EL115" i="2"/>
  <c r="EL84" i="2"/>
  <c r="EM84" i="2"/>
  <c r="EL109" i="2"/>
  <c r="EM109" i="2"/>
  <c r="EL48" i="2"/>
  <c r="EM48" i="2"/>
  <c r="EM111" i="2"/>
  <c r="EL111" i="2"/>
  <c r="EM34" i="2"/>
  <c r="EL34" i="2"/>
  <c r="EM62" i="2"/>
  <c r="EL62" i="2"/>
  <c r="EL69" i="2"/>
  <c r="EM69" i="2"/>
  <c r="EM102" i="2"/>
  <c r="EL102" i="2"/>
  <c r="EM55" i="2"/>
  <c r="EL55" i="2"/>
  <c r="EM98" i="2"/>
  <c r="EL98" i="2"/>
  <c r="EM35" i="2"/>
  <c r="EL35" i="2"/>
  <c r="EM107" i="2"/>
  <c r="EL107" i="2"/>
  <c r="EP71" i="2"/>
  <c r="EU71" i="2" s="1"/>
  <c r="P75" i="3" s="1"/>
  <c r="EO71" i="2"/>
  <c r="EK71" i="2"/>
  <c r="J75" i="3" s="1"/>
  <c r="EL37" i="2"/>
  <c r="EM37" i="2"/>
  <c r="EO109" i="2"/>
  <c r="EP109" i="2"/>
  <c r="EU109" i="2" s="1"/>
  <c r="P113" i="3" s="1"/>
  <c r="EK109" i="2"/>
  <c r="J113" i="3" s="1"/>
  <c r="EM87" i="2"/>
  <c r="EL87" i="2"/>
  <c r="EP48" i="2"/>
  <c r="EU48" i="2" s="1"/>
  <c r="P52" i="3" s="1"/>
  <c r="EO48" i="2"/>
  <c r="EK48" i="2"/>
  <c r="J52" i="3" s="1"/>
  <c r="EL113" i="2"/>
  <c r="EM113" i="2"/>
  <c r="EP34" i="2"/>
  <c r="EU34" i="2" s="1"/>
  <c r="P38" i="3" s="1"/>
  <c r="EO34" i="2"/>
  <c r="EK34" i="2"/>
  <c r="J38" i="3" s="1"/>
  <c r="EL33" i="2"/>
  <c r="EM33" i="2"/>
  <c r="EO62" i="2"/>
  <c r="EP62" i="2"/>
  <c r="EU62" i="2" s="1"/>
  <c r="P66" i="3" s="1"/>
  <c r="EK62" i="2"/>
  <c r="J66" i="3" s="1"/>
  <c r="EM78" i="2"/>
  <c r="EL78" i="2"/>
  <c r="EM47" i="2"/>
  <c r="EL47" i="2"/>
  <c r="EM54" i="2"/>
  <c r="EL54" i="2"/>
  <c r="EP77" i="2"/>
  <c r="EU77" i="2" s="1"/>
  <c r="P81" i="3" s="1"/>
  <c r="EO77" i="2"/>
  <c r="EK77" i="2"/>
  <c r="J81" i="3" s="1"/>
  <c r="EM99" i="2"/>
  <c r="EL99" i="2"/>
  <c r="EP28" i="2"/>
  <c r="EU28" i="2" s="1"/>
  <c r="P32" i="3" s="1"/>
  <c r="EO28" i="2"/>
  <c r="EK28" i="2"/>
  <c r="J32" i="3" s="1"/>
  <c r="EP63" i="2"/>
  <c r="EU63" i="2" s="1"/>
  <c r="P67" i="3" s="1"/>
  <c r="EO63" i="2"/>
  <c r="EK63" i="2"/>
  <c r="J67" i="3" s="1"/>
  <c r="EP35" i="2"/>
  <c r="EU35" i="2" s="1"/>
  <c r="P39" i="3" s="1"/>
  <c r="EO35" i="2"/>
  <c r="EK35" i="2"/>
  <c r="J39" i="3" s="1"/>
  <c r="EP84" i="2"/>
  <c r="EU84" i="2" s="1"/>
  <c r="P88" i="3" s="1"/>
  <c r="EO84" i="2"/>
  <c r="EK84" i="2"/>
  <c r="J88" i="3" s="1"/>
  <c r="EL76" i="2"/>
  <c r="EM76" i="2"/>
  <c r="EM91" i="2"/>
  <c r="EL91" i="2"/>
  <c r="EL101" i="2"/>
  <c r="EM101" i="2"/>
  <c r="EM74" i="2"/>
  <c r="EL74" i="2"/>
  <c r="EL29" i="2"/>
  <c r="EM29" i="2"/>
  <c r="EL40" i="2"/>
  <c r="EM40" i="2"/>
  <c r="EM103" i="2"/>
  <c r="EL103" i="2"/>
  <c r="EM94" i="2"/>
  <c r="EL94" i="2"/>
  <c r="EL32" i="2"/>
  <c r="EM32" i="2"/>
  <c r="EL61" i="2"/>
  <c r="EM61" i="2"/>
  <c r="EM46" i="2"/>
  <c r="EL46" i="2"/>
  <c r="EM67" i="2"/>
  <c r="EL67" i="2"/>
  <c r="EL68" i="2"/>
  <c r="EM68" i="2"/>
  <c r="EL116" i="2"/>
  <c r="EM116" i="2"/>
  <c r="EM30" i="2"/>
  <c r="EL30" i="2"/>
  <c r="FE48" i="2" l="1"/>
  <c r="FJ48" i="2"/>
  <c r="FE83" i="2"/>
  <c r="FJ83" i="2"/>
  <c r="FE40" i="2"/>
  <c r="FJ40" i="2"/>
  <c r="EX100" i="2"/>
  <c r="EW100" i="2"/>
  <c r="ET100" i="2"/>
  <c r="O104" i="3" s="1"/>
  <c r="FE52" i="2"/>
  <c r="FJ52" i="2"/>
  <c r="EW27" i="2"/>
  <c r="EX27" i="2"/>
  <c r="ET27" i="2"/>
  <c r="O31" i="3" s="1"/>
  <c r="FE55" i="2"/>
  <c r="FJ55" i="2"/>
  <c r="FJ94" i="2"/>
  <c r="FE94" i="2"/>
  <c r="FE29" i="2"/>
  <c r="FJ29" i="2"/>
  <c r="FJ119" i="2"/>
  <c r="FE119" i="2"/>
  <c r="EX75" i="2"/>
  <c r="EW75" i="2"/>
  <c r="ET75" i="2"/>
  <c r="O79" i="3" s="1"/>
  <c r="FE96" i="2"/>
  <c r="FJ96" i="2"/>
  <c r="EX85" i="2"/>
  <c r="EW85" i="2"/>
  <c r="ET85" i="2"/>
  <c r="O89" i="3" s="1"/>
  <c r="FE33" i="2"/>
  <c r="FJ33" i="2"/>
  <c r="FJ26" i="2"/>
  <c r="FE26" i="2"/>
  <c r="FJ110" i="2"/>
  <c r="FE110" i="2"/>
  <c r="EX36" i="2"/>
  <c r="EW36" i="2"/>
  <c r="ET36" i="2"/>
  <c r="O40" i="3" s="1"/>
  <c r="EX35" i="2"/>
  <c r="EW35" i="2"/>
  <c r="ET35" i="2"/>
  <c r="O39" i="3" s="1"/>
  <c r="EX71" i="2"/>
  <c r="EW71" i="2"/>
  <c r="ET71" i="2"/>
  <c r="O75" i="3" s="1"/>
  <c r="EW72" i="2"/>
  <c r="EX72" i="2"/>
  <c r="ET72" i="2"/>
  <c r="O76" i="3" s="1"/>
  <c r="EX59" i="2"/>
  <c r="EW59" i="2"/>
  <c r="ET59" i="2"/>
  <c r="O63" i="3" s="1"/>
  <c r="FJ105" i="2"/>
  <c r="FE105" i="2"/>
  <c r="EX73" i="2"/>
  <c r="EW73" i="2"/>
  <c r="ET73" i="2"/>
  <c r="O77" i="3" s="1"/>
  <c r="EX47" i="2"/>
  <c r="EW47" i="2"/>
  <c r="ET47" i="2"/>
  <c r="O51" i="3" s="1"/>
  <c r="FE100" i="2"/>
  <c r="FJ100" i="2"/>
  <c r="EX81" i="2"/>
  <c r="EW81" i="2"/>
  <c r="ET81" i="2"/>
  <c r="O85" i="3" s="1"/>
  <c r="FE27" i="2"/>
  <c r="FJ27" i="2"/>
  <c r="FJ98" i="2"/>
  <c r="FE98" i="2"/>
  <c r="EW56" i="2"/>
  <c r="EX56" i="2"/>
  <c r="ET56" i="2"/>
  <c r="O60" i="3" s="1"/>
  <c r="EX29" i="2"/>
  <c r="EW29" i="2"/>
  <c r="ET29" i="2"/>
  <c r="O33" i="3" s="1"/>
  <c r="FJ106" i="2"/>
  <c r="FE106" i="2"/>
  <c r="FE75" i="2"/>
  <c r="FJ75" i="2"/>
  <c r="EX99" i="2"/>
  <c r="EW99" i="2"/>
  <c r="ET99" i="2"/>
  <c r="O103" i="3" s="1"/>
  <c r="FE85" i="2"/>
  <c r="FJ85" i="2"/>
  <c r="FJ114" i="2"/>
  <c r="FE114" i="2"/>
  <c r="EW26" i="2"/>
  <c r="EX26" i="2"/>
  <c r="ET26" i="2"/>
  <c r="O30" i="3" s="1"/>
  <c r="EX24" i="2"/>
  <c r="EW24" i="2"/>
  <c r="FE36" i="2"/>
  <c r="FJ36" i="2"/>
  <c r="FE35" i="2"/>
  <c r="FJ35" i="2"/>
  <c r="EX34" i="2"/>
  <c r="EW34" i="2"/>
  <c r="ET34" i="2"/>
  <c r="O38" i="3" s="1"/>
  <c r="FE71" i="2"/>
  <c r="FJ71" i="2"/>
  <c r="EX51" i="2"/>
  <c r="EW51" i="2"/>
  <c r="ET51" i="2"/>
  <c r="O55" i="3" s="1"/>
  <c r="EX107" i="2"/>
  <c r="EW107" i="2"/>
  <c r="ET107" i="2"/>
  <c r="O111" i="3" s="1"/>
  <c r="EX42" i="2"/>
  <c r="EW42" i="2"/>
  <c r="ET42" i="2"/>
  <c r="O46" i="3" s="1"/>
  <c r="EX44" i="2"/>
  <c r="EW44" i="2"/>
  <c r="ET44" i="2"/>
  <c r="O48" i="3" s="1"/>
  <c r="EX82" i="2"/>
  <c r="EW82" i="2"/>
  <c r="ET82" i="2"/>
  <c r="O86" i="3" s="1"/>
  <c r="EW121" i="2"/>
  <c r="EO121" i="2"/>
  <c r="FE72" i="2"/>
  <c r="FJ72" i="2"/>
  <c r="FE59" i="2"/>
  <c r="FJ59" i="2"/>
  <c r="EX53" i="2"/>
  <c r="EW53" i="2"/>
  <c r="ET53" i="2"/>
  <c r="O57" i="3" s="1"/>
  <c r="EX105" i="2"/>
  <c r="EW105" i="2"/>
  <c r="ET105" i="2"/>
  <c r="O109" i="3" s="1"/>
  <c r="FE73" i="2"/>
  <c r="FJ73" i="2"/>
  <c r="FE47" i="2"/>
  <c r="FJ47" i="2"/>
  <c r="EW32" i="2"/>
  <c r="EX32" i="2"/>
  <c r="ET32" i="2"/>
  <c r="O36" i="3" s="1"/>
  <c r="EX87" i="2"/>
  <c r="EW87" i="2"/>
  <c r="ET87" i="2"/>
  <c r="O91" i="3" s="1"/>
  <c r="EX74" i="2"/>
  <c r="EW74" i="2"/>
  <c r="ET74" i="2"/>
  <c r="O78" i="3" s="1"/>
  <c r="EX76" i="2"/>
  <c r="EW76" i="2"/>
  <c r="ET76" i="2"/>
  <c r="O80" i="3" s="1"/>
  <c r="FE81" i="2"/>
  <c r="FJ81" i="2"/>
  <c r="EX90" i="2"/>
  <c r="EW90" i="2"/>
  <c r="ET90" i="2"/>
  <c r="O94" i="3" s="1"/>
  <c r="EX98" i="2"/>
  <c r="EW98" i="2"/>
  <c r="ET98" i="2"/>
  <c r="O102" i="3" s="1"/>
  <c r="EW112" i="2"/>
  <c r="EX112" i="2"/>
  <c r="ET112" i="2"/>
  <c r="O116" i="3" s="1"/>
  <c r="FE56" i="2"/>
  <c r="FJ56" i="2"/>
  <c r="EX103" i="2"/>
  <c r="EW103" i="2"/>
  <c r="ET103" i="2"/>
  <c r="O107" i="3" s="1"/>
  <c r="EX106" i="2"/>
  <c r="EW106" i="2"/>
  <c r="ET106" i="2"/>
  <c r="O110" i="3" s="1"/>
  <c r="EX50" i="2"/>
  <c r="EW50" i="2"/>
  <c r="ET50" i="2"/>
  <c r="O54" i="3" s="1"/>
  <c r="FE99" i="2"/>
  <c r="FJ99" i="2"/>
  <c r="FJ97" i="2"/>
  <c r="FE97" i="2"/>
  <c r="EX114" i="2"/>
  <c r="EW114" i="2"/>
  <c r="ET114" i="2"/>
  <c r="O118" i="3" s="1"/>
  <c r="FE118" i="2"/>
  <c r="FJ118" i="2"/>
  <c r="FE93" i="2"/>
  <c r="FJ93" i="2"/>
  <c r="FE34" i="2"/>
  <c r="FJ34" i="2"/>
  <c r="FE51" i="2"/>
  <c r="FJ51" i="2"/>
  <c r="FE107" i="2"/>
  <c r="FJ107" i="2"/>
  <c r="EX49" i="2"/>
  <c r="EW49" i="2"/>
  <c r="ET49" i="2"/>
  <c r="O53" i="3" s="1"/>
  <c r="FE42" i="2"/>
  <c r="FJ42" i="2"/>
  <c r="FE44" i="2"/>
  <c r="FJ44" i="2"/>
  <c r="FE82" i="2"/>
  <c r="FJ82" i="2"/>
  <c r="EP121" i="2"/>
  <c r="EX121" i="2"/>
  <c r="FE53" i="2"/>
  <c r="FJ53" i="2"/>
  <c r="FE32" i="2"/>
  <c r="FJ32" i="2"/>
  <c r="FJ87" i="2"/>
  <c r="FE87" i="2"/>
  <c r="FE74" i="2"/>
  <c r="FJ74" i="2"/>
  <c r="FE76" i="2"/>
  <c r="FJ76" i="2"/>
  <c r="EX61" i="2"/>
  <c r="EW61" i="2"/>
  <c r="ET61" i="2"/>
  <c r="O65" i="3" s="1"/>
  <c r="FE90" i="2"/>
  <c r="FJ90" i="2"/>
  <c r="FE30" i="2"/>
  <c r="FJ30" i="2"/>
  <c r="FE112" i="2"/>
  <c r="FJ112" i="2"/>
  <c r="EX37" i="2"/>
  <c r="EW37" i="2"/>
  <c r="ET37" i="2"/>
  <c r="O41" i="3" s="1"/>
  <c r="FE103" i="2"/>
  <c r="FJ103" i="2"/>
  <c r="FE67" i="2"/>
  <c r="FJ67" i="2"/>
  <c r="FE50" i="2"/>
  <c r="FJ50" i="2"/>
  <c r="EX116" i="2"/>
  <c r="EW116" i="2"/>
  <c r="ET116" i="2"/>
  <c r="O120" i="3" s="1"/>
  <c r="EX97" i="2"/>
  <c r="EW97" i="2"/>
  <c r="ET97" i="2"/>
  <c r="O101" i="3" s="1"/>
  <c r="EX46" i="2"/>
  <c r="EW46" i="2"/>
  <c r="ET46" i="2"/>
  <c r="O50" i="3" s="1"/>
  <c r="EX118" i="2"/>
  <c r="EW118" i="2"/>
  <c r="ET118" i="2"/>
  <c r="O122" i="3" s="1"/>
  <c r="EX102" i="2"/>
  <c r="EW102" i="2"/>
  <c r="ET102" i="2"/>
  <c r="O106" i="3" s="1"/>
  <c r="EX93" i="2"/>
  <c r="EW93" i="2"/>
  <c r="ET93" i="2"/>
  <c r="O97" i="3" s="1"/>
  <c r="FE117" i="2"/>
  <c r="FJ117" i="2"/>
  <c r="EX63" i="2"/>
  <c r="EW63" i="2"/>
  <c r="ET63" i="2"/>
  <c r="O67" i="3" s="1"/>
  <c r="EX77" i="2"/>
  <c r="EW77" i="2"/>
  <c r="ET77" i="2"/>
  <c r="O81" i="3" s="1"/>
  <c r="FE109" i="2"/>
  <c r="FJ109" i="2"/>
  <c r="FE49" i="2"/>
  <c r="FJ49" i="2"/>
  <c r="EX65" i="2"/>
  <c r="EW65" i="2"/>
  <c r="ET65" i="2"/>
  <c r="O69" i="3" s="1"/>
  <c r="EX60" i="2"/>
  <c r="EW60" i="2"/>
  <c r="ET60" i="2"/>
  <c r="O64" i="3" s="1"/>
  <c r="EW88" i="2"/>
  <c r="EX88" i="2"/>
  <c r="ET88" i="2"/>
  <c r="O92" i="3" s="1"/>
  <c r="FE61" i="2"/>
  <c r="FJ61" i="2"/>
  <c r="FE70" i="2"/>
  <c r="FJ70" i="2"/>
  <c r="EX30" i="2"/>
  <c r="EW30" i="2"/>
  <c r="ET30" i="2"/>
  <c r="O34" i="3" s="1"/>
  <c r="EX54" i="2"/>
  <c r="EW54" i="2"/>
  <c r="ET54" i="2"/>
  <c r="O58" i="3" s="1"/>
  <c r="FE37" i="2"/>
  <c r="FJ37" i="2"/>
  <c r="EX89" i="2"/>
  <c r="EW89" i="2"/>
  <c r="ET89" i="2"/>
  <c r="O93" i="3" s="1"/>
  <c r="EX67" i="2"/>
  <c r="EW67" i="2"/>
  <c r="ET67" i="2"/>
  <c r="O71" i="3" s="1"/>
  <c r="EX58" i="2"/>
  <c r="EW58" i="2"/>
  <c r="ET58" i="2"/>
  <c r="O62" i="3" s="1"/>
  <c r="FE116" i="2"/>
  <c r="FJ116" i="2"/>
  <c r="EX38" i="2"/>
  <c r="EW38" i="2"/>
  <c r="ET38" i="2"/>
  <c r="O42" i="3" s="1"/>
  <c r="FE46" i="2"/>
  <c r="FJ46" i="2"/>
  <c r="EX91" i="2"/>
  <c r="EW91" i="2"/>
  <c r="ET91" i="2"/>
  <c r="O95" i="3" s="1"/>
  <c r="FJ102" i="2"/>
  <c r="FE102" i="2"/>
  <c r="EX45" i="2"/>
  <c r="EW45" i="2"/>
  <c r="ET45" i="2"/>
  <c r="O49" i="3" s="1"/>
  <c r="EX117" i="2"/>
  <c r="EW117" i="2"/>
  <c r="ET117" i="2"/>
  <c r="O121" i="3" s="1"/>
  <c r="FE63" i="2"/>
  <c r="FJ63" i="2"/>
  <c r="FE77" i="2"/>
  <c r="FJ77" i="2"/>
  <c r="FE62" i="2"/>
  <c r="FJ62" i="2"/>
  <c r="EX109" i="2"/>
  <c r="EW109" i="2"/>
  <c r="ET109" i="2"/>
  <c r="O113" i="3" s="1"/>
  <c r="EX79" i="2"/>
  <c r="EW79" i="2"/>
  <c r="ET79" i="2"/>
  <c r="O83" i="3" s="1"/>
  <c r="EW104" i="2"/>
  <c r="EX104" i="2"/>
  <c r="ET104" i="2"/>
  <c r="O108" i="3" s="1"/>
  <c r="EX31" i="2"/>
  <c r="EW31" i="2"/>
  <c r="ET31" i="2"/>
  <c r="O35" i="3" s="1"/>
  <c r="FE65" i="2"/>
  <c r="FJ65" i="2"/>
  <c r="EX43" i="2"/>
  <c r="EW43" i="2"/>
  <c r="ET43" i="2"/>
  <c r="O47" i="3" s="1"/>
  <c r="FE60" i="2"/>
  <c r="FJ60" i="2"/>
  <c r="FE88" i="2"/>
  <c r="FJ88" i="2"/>
  <c r="FE101" i="2"/>
  <c r="FJ101" i="2"/>
  <c r="EW80" i="2"/>
  <c r="EX80" i="2"/>
  <c r="ET80" i="2"/>
  <c r="O84" i="3" s="1"/>
  <c r="EX70" i="2"/>
  <c r="EW70" i="2"/>
  <c r="ET70" i="2"/>
  <c r="O74" i="3" s="1"/>
  <c r="EX115" i="2"/>
  <c r="EW115" i="2"/>
  <c r="ET115" i="2"/>
  <c r="O119" i="3" s="1"/>
  <c r="FE54" i="2"/>
  <c r="FJ54" i="2"/>
  <c r="EX69" i="2"/>
  <c r="EW69" i="2"/>
  <c r="ET69" i="2"/>
  <c r="O73" i="3" s="1"/>
  <c r="FE89" i="2"/>
  <c r="FJ89" i="2"/>
  <c r="EX92" i="2"/>
  <c r="EW92" i="2"/>
  <c r="ET92" i="2"/>
  <c r="O96" i="3" s="1"/>
  <c r="FE58" i="2"/>
  <c r="FJ58" i="2"/>
  <c r="EW64" i="2"/>
  <c r="EX64" i="2"/>
  <c r="ET64" i="2"/>
  <c r="O68" i="3" s="1"/>
  <c r="FE38" i="2"/>
  <c r="FJ38" i="2"/>
  <c r="EX111" i="2"/>
  <c r="EW111" i="2"/>
  <c r="ET111" i="2"/>
  <c r="O115" i="3" s="1"/>
  <c r="FE91" i="2"/>
  <c r="FJ91" i="2"/>
  <c r="EX68" i="2"/>
  <c r="EW68" i="2"/>
  <c r="ET68" i="2"/>
  <c r="O72" i="3" s="1"/>
  <c r="FE45" i="2"/>
  <c r="FJ45" i="2"/>
  <c r="EX41" i="2"/>
  <c r="EW41" i="2"/>
  <c r="ET41" i="2"/>
  <c r="O45" i="3" s="1"/>
  <c r="FE28" i="2"/>
  <c r="FJ28" i="2"/>
  <c r="EX84" i="2"/>
  <c r="EW84" i="2"/>
  <c r="ET84" i="2"/>
  <c r="O88" i="3" s="1"/>
  <c r="EX62" i="2"/>
  <c r="EW62" i="2"/>
  <c r="ET62" i="2"/>
  <c r="O66" i="3" s="1"/>
  <c r="FJ79" i="2"/>
  <c r="FE79" i="2"/>
  <c r="FE104" i="2"/>
  <c r="FJ104" i="2"/>
  <c r="FJ31" i="2"/>
  <c r="FE31" i="2"/>
  <c r="FE43" i="2"/>
  <c r="FJ43" i="2"/>
  <c r="EX108" i="2"/>
  <c r="EW108" i="2"/>
  <c r="ET108" i="2"/>
  <c r="O112" i="3" s="1"/>
  <c r="EX95" i="2"/>
  <c r="EW95" i="2"/>
  <c r="ET95" i="2"/>
  <c r="O99" i="3" s="1"/>
  <c r="EX101" i="2"/>
  <c r="EW101" i="2"/>
  <c r="ET101" i="2"/>
  <c r="O105" i="3" s="1"/>
  <c r="FE80" i="2"/>
  <c r="FJ80" i="2"/>
  <c r="FJ113" i="2"/>
  <c r="FE113" i="2"/>
  <c r="FE115" i="2"/>
  <c r="FJ115" i="2"/>
  <c r="FJ25" i="2"/>
  <c r="FE25" i="2"/>
  <c r="FE69" i="2"/>
  <c r="FJ69" i="2"/>
  <c r="EX66" i="2"/>
  <c r="EW66" i="2"/>
  <c r="ET66" i="2"/>
  <c r="O70" i="3" s="1"/>
  <c r="FE92" i="2"/>
  <c r="FJ92" i="2"/>
  <c r="EX78" i="2"/>
  <c r="EW78" i="2"/>
  <c r="ET78" i="2"/>
  <c r="O82" i="3" s="1"/>
  <c r="FE64" i="2"/>
  <c r="FJ64" i="2"/>
  <c r="EX57" i="2"/>
  <c r="EW57" i="2"/>
  <c r="ET57" i="2"/>
  <c r="O61" i="3" s="1"/>
  <c r="FE111" i="2"/>
  <c r="FJ111" i="2"/>
  <c r="FE68" i="2"/>
  <c r="FJ68" i="2"/>
  <c r="EX86" i="2"/>
  <c r="EW86" i="2"/>
  <c r="ET86" i="2"/>
  <c r="O90" i="3" s="1"/>
  <c r="FE41" i="2"/>
  <c r="FJ41" i="2"/>
  <c r="EX39" i="2"/>
  <c r="EW39" i="2"/>
  <c r="ET39" i="2"/>
  <c r="O43" i="3" s="1"/>
  <c r="FE84" i="2"/>
  <c r="FJ84" i="2"/>
  <c r="EW28" i="2"/>
  <c r="EX28" i="2"/>
  <c r="ET28" i="2"/>
  <c r="O32" i="3" s="1"/>
  <c r="EW48" i="2"/>
  <c r="EX48" i="2"/>
  <c r="ET48" i="2"/>
  <c r="O52" i="3" s="1"/>
  <c r="EX83" i="2"/>
  <c r="EW83" i="2"/>
  <c r="ET83" i="2"/>
  <c r="O87" i="3" s="1"/>
  <c r="FE108" i="2"/>
  <c r="FJ108" i="2"/>
  <c r="EG20" i="2"/>
  <c r="K24" i="3" s="1"/>
  <c r="EI20" i="2"/>
  <c r="EJ20" i="2"/>
  <c r="FE95" i="2"/>
  <c r="FJ95" i="2"/>
  <c r="EW40" i="2"/>
  <c r="EX40" i="2"/>
  <c r="ET40" i="2"/>
  <c r="O44" i="3" s="1"/>
  <c r="EX113" i="2"/>
  <c r="EW113" i="2"/>
  <c r="ET113" i="2"/>
  <c r="O117" i="3" s="1"/>
  <c r="EX52" i="2"/>
  <c r="EW52" i="2"/>
  <c r="ET52" i="2"/>
  <c r="O56" i="3" s="1"/>
  <c r="EW25" i="2"/>
  <c r="EX25" i="2"/>
  <c r="ET25" i="2"/>
  <c r="O29" i="3" s="1"/>
  <c r="EX55" i="2"/>
  <c r="EW55" i="2"/>
  <c r="ET55" i="2"/>
  <c r="O59" i="3" s="1"/>
  <c r="FE66" i="2"/>
  <c r="FJ66" i="2"/>
  <c r="EX94" i="2"/>
  <c r="EW94" i="2"/>
  <c r="ET94" i="2"/>
  <c r="O98" i="3" s="1"/>
  <c r="FE78" i="2"/>
  <c r="FJ78" i="2"/>
  <c r="EX119" i="2"/>
  <c r="EW119" i="2"/>
  <c r="ET119" i="2"/>
  <c r="O123" i="3" s="1"/>
  <c r="FE57" i="2"/>
  <c r="FJ57" i="2"/>
  <c r="EW96" i="2"/>
  <c r="EX96" i="2"/>
  <c r="ET96" i="2"/>
  <c r="O100" i="3" s="1"/>
  <c r="EX33" i="2"/>
  <c r="EW33" i="2"/>
  <c r="ET33" i="2"/>
  <c r="O37" i="3" s="1"/>
  <c r="FE86" i="2"/>
  <c r="FJ86" i="2"/>
  <c r="EX110" i="2"/>
  <c r="EW110" i="2"/>
  <c r="ET110" i="2"/>
  <c r="O114" i="3" s="1"/>
  <c r="FE39" i="2"/>
  <c r="FJ39" i="2"/>
  <c r="EK21" i="2" l="1"/>
  <c r="J25" i="3" s="1"/>
  <c r="L24" i="3"/>
  <c r="FI25" i="2"/>
  <c r="FD25" i="2"/>
  <c r="EM20" i="2"/>
  <c r="EL20" i="2"/>
  <c r="EG120" i="2"/>
  <c r="K11" i="3" s="1"/>
  <c r="FH69" i="2"/>
  <c r="FL69" i="2"/>
  <c r="FF69" i="2"/>
  <c r="FG69" i="2" s="1"/>
  <c r="FK69" i="2" s="1"/>
  <c r="FH80" i="2"/>
  <c r="FF80" i="2"/>
  <c r="FG80" i="2" s="1"/>
  <c r="FK80" i="2" s="1"/>
  <c r="FL80" i="2"/>
  <c r="FF79" i="2"/>
  <c r="FG79" i="2" s="1"/>
  <c r="FK79" i="2" s="1"/>
  <c r="FH79" i="2"/>
  <c r="FL79" i="2"/>
  <c r="FH38" i="2"/>
  <c r="FL38" i="2"/>
  <c r="FF38" i="2"/>
  <c r="FG38" i="2" s="1"/>
  <c r="FK38" i="2" s="1"/>
  <c r="FD115" i="2"/>
  <c r="FI115" i="2"/>
  <c r="FD58" i="2"/>
  <c r="FI58" i="2"/>
  <c r="FD60" i="2"/>
  <c r="FI60" i="2"/>
  <c r="FD118" i="2"/>
  <c r="FI118" i="2"/>
  <c r="FL30" i="2"/>
  <c r="FH30" i="2"/>
  <c r="FF30" i="2"/>
  <c r="FG30" i="2" s="1"/>
  <c r="FK30" i="2" s="1"/>
  <c r="FI49" i="2"/>
  <c r="FD49" i="2"/>
  <c r="FH34" i="2"/>
  <c r="FF34" i="2"/>
  <c r="FG34" i="2" s="1"/>
  <c r="FK34" i="2" s="1"/>
  <c r="FL34" i="2"/>
  <c r="FF97" i="2"/>
  <c r="FG97" i="2" s="1"/>
  <c r="FK97" i="2" s="1"/>
  <c r="FL97" i="2"/>
  <c r="FH97" i="2"/>
  <c r="FD87" i="2"/>
  <c r="FI87" i="2"/>
  <c r="FD26" i="2"/>
  <c r="FI26" i="2"/>
  <c r="FI81" i="2"/>
  <c r="FD81" i="2"/>
  <c r="FI73" i="2"/>
  <c r="FD73" i="2"/>
  <c r="FD72" i="2"/>
  <c r="FI72" i="2"/>
  <c r="FD28" i="2"/>
  <c r="FI28" i="2"/>
  <c r="FH111" i="2"/>
  <c r="FF111" i="2"/>
  <c r="FG111" i="2" s="1"/>
  <c r="FK111" i="2" s="1"/>
  <c r="FL111" i="2"/>
  <c r="FF25" i="2"/>
  <c r="FG25" i="2" s="1"/>
  <c r="FK25" i="2" s="1"/>
  <c r="FL25" i="2"/>
  <c r="FH25" i="2"/>
  <c r="FD101" i="2"/>
  <c r="FI101" i="2"/>
  <c r="FH28" i="2"/>
  <c r="FL28" i="2"/>
  <c r="FF28" i="2"/>
  <c r="FG28" i="2" s="1"/>
  <c r="FK28" i="2" s="1"/>
  <c r="FD64" i="2"/>
  <c r="FI64" i="2"/>
  <c r="FH62" i="2"/>
  <c r="FL62" i="2"/>
  <c r="FF62" i="2"/>
  <c r="FG62" i="2" s="1"/>
  <c r="FK62" i="2" s="1"/>
  <c r="FD45" i="2"/>
  <c r="FI45" i="2"/>
  <c r="FL109" i="2"/>
  <c r="FH109" i="2"/>
  <c r="FF109" i="2"/>
  <c r="FG109" i="2" s="1"/>
  <c r="FK109" i="2" s="1"/>
  <c r="FL117" i="2"/>
  <c r="FH117" i="2"/>
  <c r="FF117" i="2"/>
  <c r="FG117" i="2" s="1"/>
  <c r="FK117" i="2" s="1"/>
  <c r="FD116" i="2"/>
  <c r="FI116" i="2"/>
  <c r="FH103" i="2"/>
  <c r="FF103" i="2"/>
  <c r="FG103" i="2" s="1"/>
  <c r="FK103" i="2" s="1"/>
  <c r="FL103" i="2"/>
  <c r="FF74" i="2"/>
  <c r="FG74" i="2" s="1"/>
  <c r="FK74" i="2" s="1"/>
  <c r="FL74" i="2"/>
  <c r="FH74" i="2"/>
  <c r="FH81" i="2"/>
  <c r="FF81" i="2"/>
  <c r="FG81" i="2" s="1"/>
  <c r="FK81" i="2" s="1"/>
  <c r="FL81" i="2"/>
  <c r="FH73" i="2"/>
  <c r="FF73" i="2"/>
  <c r="FG73" i="2" s="1"/>
  <c r="FK73" i="2" s="1"/>
  <c r="FL73" i="2"/>
  <c r="FH59" i="2"/>
  <c r="FF59" i="2"/>
  <c r="FG59" i="2" s="1"/>
  <c r="FK59" i="2" s="1"/>
  <c r="FL59" i="2"/>
  <c r="FD44" i="2"/>
  <c r="FI44" i="2"/>
  <c r="FD56" i="2"/>
  <c r="FI56" i="2"/>
  <c r="FD36" i="2"/>
  <c r="FI36" i="2"/>
  <c r="FH33" i="2"/>
  <c r="FF33" i="2"/>
  <c r="FG33" i="2" s="1"/>
  <c r="FK33" i="2" s="1"/>
  <c r="FL33" i="2"/>
  <c r="FH55" i="2"/>
  <c r="FF55" i="2"/>
  <c r="FG55" i="2" s="1"/>
  <c r="FK55" i="2" s="1"/>
  <c r="FL55" i="2"/>
  <c r="FH57" i="2"/>
  <c r="T61" i="3" s="1"/>
  <c r="FF57" i="2"/>
  <c r="FG57" i="2" s="1"/>
  <c r="FK57" i="2" s="1"/>
  <c r="FL57" i="2"/>
  <c r="FL108" i="2"/>
  <c r="FH108" i="2"/>
  <c r="FF108" i="2"/>
  <c r="FG108" i="2" s="1"/>
  <c r="FK108" i="2" s="1"/>
  <c r="FH41" i="2"/>
  <c r="FF41" i="2"/>
  <c r="FG41" i="2" s="1"/>
  <c r="FK41" i="2" s="1"/>
  <c r="FL41" i="2"/>
  <c r="FI57" i="2"/>
  <c r="FD57" i="2"/>
  <c r="FD62" i="2"/>
  <c r="FI62" i="2"/>
  <c r="FI41" i="2"/>
  <c r="FD41" i="2"/>
  <c r="FH89" i="2"/>
  <c r="FF89" i="2"/>
  <c r="FG89" i="2" s="1"/>
  <c r="FK89" i="2" s="1"/>
  <c r="FL89" i="2"/>
  <c r="FL101" i="2"/>
  <c r="FH101" i="2"/>
  <c r="FF101" i="2"/>
  <c r="FG101" i="2" s="1"/>
  <c r="FK101" i="2" s="1"/>
  <c r="FD79" i="2"/>
  <c r="FI79" i="2"/>
  <c r="FH46" i="2"/>
  <c r="FL46" i="2"/>
  <c r="FF46" i="2"/>
  <c r="FG46" i="2" s="1"/>
  <c r="FK46" i="2" s="1"/>
  <c r="FH37" i="2"/>
  <c r="FL37" i="2"/>
  <c r="FF37" i="2"/>
  <c r="FG37" i="2" s="1"/>
  <c r="FK37" i="2" s="1"/>
  <c r="FH70" i="2"/>
  <c r="FL70" i="2"/>
  <c r="FF70" i="2"/>
  <c r="FG70" i="2" s="1"/>
  <c r="FK70" i="2" s="1"/>
  <c r="FD77" i="2"/>
  <c r="FI77" i="2"/>
  <c r="FD93" i="2"/>
  <c r="FI93" i="2"/>
  <c r="FD37" i="2"/>
  <c r="FI37" i="2"/>
  <c r="FH90" i="2"/>
  <c r="FF90" i="2"/>
  <c r="FG90" i="2" s="1"/>
  <c r="FK90" i="2" s="1"/>
  <c r="FL90" i="2"/>
  <c r="FH87" i="2"/>
  <c r="FF87" i="2"/>
  <c r="FG87" i="2" s="1"/>
  <c r="FK87" i="2" s="1"/>
  <c r="FL87" i="2"/>
  <c r="FH93" i="2"/>
  <c r="FL93" i="2"/>
  <c r="FF93" i="2"/>
  <c r="FG93" i="2" s="1"/>
  <c r="FK93" i="2" s="1"/>
  <c r="FD103" i="2"/>
  <c r="FI103" i="2"/>
  <c r="FD98" i="2"/>
  <c r="FI98" i="2"/>
  <c r="FD76" i="2"/>
  <c r="FI76" i="2"/>
  <c r="FI105" i="2"/>
  <c r="FD105" i="2"/>
  <c r="FD51" i="2"/>
  <c r="FI51" i="2"/>
  <c r="FD85" i="2"/>
  <c r="FI85" i="2"/>
  <c r="FH119" i="2"/>
  <c r="FF119" i="2"/>
  <c r="FG119" i="2" s="1"/>
  <c r="FK119" i="2" s="1"/>
  <c r="FL119" i="2"/>
  <c r="FD27" i="2"/>
  <c r="FI27" i="2"/>
  <c r="FD40" i="2"/>
  <c r="FI40" i="2"/>
  <c r="FH86" i="2"/>
  <c r="FL86" i="2"/>
  <c r="FF86" i="2"/>
  <c r="FG86" i="2" s="1"/>
  <c r="FK86" i="2" s="1"/>
  <c r="FI33" i="2"/>
  <c r="FD33" i="2"/>
  <c r="FD119" i="2"/>
  <c r="FI119" i="2"/>
  <c r="FD52" i="2"/>
  <c r="FI52" i="2"/>
  <c r="FD83" i="2"/>
  <c r="FI83" i="2"/>
  <c r="FD86" i="2"/>
  <c r="FI86" i="2"/>
  <c r="FL92" i="2"/>
  <c r="FH92" i="2"/>
  <c r="FF92" i="2"/>
  <c r="FG92" i="2" s="1"/>
  <c r="FK92" i="2" s="1"/>
  <c r="FH43" i="2"/>
  <c r="FF43" i="2"/>
  <c r="FG43" i="2" s="1"/>
  <c r="FK43" i="2" s="1"/>
  <c r="FL43" i="2"/>
  <c r="FH91" i="2"/>
  <c r="FF91" i="2"/>
  <c r="FG91" i="2" s="1"/>
  <c r="FK91" i="2" s="1"/>
  <c r="FL91" i="2"/>
  <c r="FD69" i="2"/>
  <c r="FI69" i="2"/>
  <c r="FD70" i="2"/>
  <c r="FI70" i="2"/>
  <c r="FH65" i="2"/>
  <c r="FF65" i="2"/>
  <c r="FG65" i="2" s="1"/>
  <c r="FK65" i="2" s="1"/>
  <c r="FL65" i="2"/>
  <c r="FH77" i="2"/>
  <c r="T81" i="3" s="1"/>
  <c r="FL77" i="2"/>
  <c r="FF77" i="2"/>
  <c r="FG77" i="2" s="1"/>
  <c r="FK77" i="2" s="1"/>
  <c r="FD38" i="2"/>
  <c r="FI38" i="2"/>
  <c r="FD67" i="2"/>
  <c r="FI67" i="2"/>
  <c r="FD54" i="2"/>
  <c r="FI54" i="2"/>
  <c r="FI65" i="2"/>
  <c r="FD65" i="2"/>
  <c r="FD46" i="2"/>
  <c r="FI46" i="2"/>
  <c r="FD61" i="2"/>
  <c r="FI61" i="2"/>
  <c r="FF82" i="2"/>
  <c r="FG82" i="2" s="1"/>
  <c r="FK82" i="2" s="1"/>
  <c r="FL82" i="2"/>
  <c r="FH82" i="2"/>
  <c r="FH99" i="2"/>
  <c r="FF99" i="2"/>
  <c r="FG99" i="2" s="1"/>
  <c r="FK99" i="2" s="1"/>
  <c r="FL99" i="2"/>
  <c r="FD32" i="2"/>
  <c r="FI32" i="2"/>
  <c r="FH72" i="2"/>
  <c r="FF72" i="2"/>
  <c r="FG72" i="2" s="1"/>
  <c r="FK72" i="2" s="1"/>
  <c r="FL72" i="2"/>
  <c r="FH35" i="2"/>
  <c r="FF35" i="2"/>
  <c r="FG35" i="2" s="1"/>
  <c r="FK35" i="2" s="1"/>
  <c r="FL35" i="2"/>
  <c r="FF114" i="2"/>
  <c r="FG114" i="2" s="1"/>
  <c r="FK114" i="2" s="1"/>
  <c r="FH114" i="2"/>
  <c r="FL114" i="2"/>
  <c r="FH75" i="2"/>
  <c r="FF75" i="2"/>
  <c r="FG75" i="2" s="1"/>
  <c r="FK75" i="2" s="1"/>
  <c r="FL75" i="2"/>
  <c r="FF105" i="2"/>
  <c r="FG105" i="2" s="1"/>
  <c r="FK105" i="2" s="1"/>
  <c r="FL105" i="2"/>
  <c r="FH105" i="2"/>
  <c r="FD71" i="2"/>
  <c r="FI71" i="2"/>
  <c r="FH40" i="2"/>
  <c r="T44" i="3" s="1"/>
  <c r="FF40" i="2"/>
  <c r="FG40" i="2" s="1"/>
  <c r="FK40" i="2" s="1"/>
  <c r="FL40" i="2"/>
  <c r="FD66" i="2"/>
  <c r="FI66" i="2"/>
  <c r="FH115" i="2"/>
  <c r="FF115" i="2"/>
  <c r="FG115" i="2" s="1"/>
  <c r="FK115" i="2" s="1"/>
  <c r="FL115" i="2"/>
  <c r="FD95" i="2"/>
  <c r="FI95" i="2"/>
  <c r="FF31" i="2"/>
  <c r="FG31" i="2" s="1"/>
  <c r="FK31" i="2" s="1"/>
  <c r="FH31" i="2"/>
  <c r="FL31" i="2"/>
  <c r="FD111" i="2"/>
  <c r="FI111" i="2"/>
  <c r="FH88" i="2"/>
  <c r="FF88" i="2"/>
  <c r="FG88" i="2" s="1"/>
  <c r="FK88" i="2" s="1"/>
  <c r="FL88" i="2"/>
  <c r="FD31" i="2"/>
  <c r="FI31" i="2"/>
  <c r="FL102" i="2"/>
  <c r="FF102" i="2"/>
  <c r="FG102" i="2" s="1"/>
  <c r="FK102" i="2" s="1"/>
  <c r="FH102" i="2"/>
  <c r="FH61" i="2"/>
  <c r="FL61" i="2"/>
  <c r="FF61" i="2"/>
  <c r="FG61" i="2" s="1"/>
  <c r="FK61" i="2" s="1"/>
  <c r="FH107" i="2"/>
  <c r="FF107" i="2"/>
  <c r="FG107" i="2" s="1"/>
  <c r="FK107" i="2" s="1"/>
  <c r="FL107" i="2"/>
  <c r="FL118" i="2"/>
  <c r="FH118" i="2"/>
  <c r="FF118" i="2"/>
  <c r="FG118" i="2" s="1"/>
  <c r="FK118" i="2" s="1"/>
  <c r="FD50" i="2"/>
  <c r="FI50" i="2"/>
  <c r="FD42" i="2"/>
  <c r="FI42" i="2"/>
  <c r="FF106" i="2"/>
  <c r="FG106" i="2" s="1"/>
  <c r="FK106" i="2" s="1"/>
  <c r="FH106" i="2"/>
  <c r="FL106" i="2"/>
  <c r="FF98" i="2"/>
  <c r="FG98" i="2" s="1"/>
  <c r="FK98" i="2" s="1"/>
  <c r="FH98" i="2"/>
  <c r="FL98" i="2"/>
  <c r="FL100" i="2"/>
  <c r="FH100" i="2"/>
  <c r="FF100" i="2"/>
  <c r="FG100" i="2" s="1"/>
  <c r="FK100" i="2" s="1"/>
  <c r="FL110" i="2"/>
  <c r="FF110" i="2"/>
  <c r="FG110" i="2" s="1"/>
  <c r="FK110" i="2" s="1"/>
  <c r="FH110" i="2"/>
  <c r="FF66" i="2"/>
  <c r="FG66" i="2" s="1"/>
  <c r="FK66" i="2" s="1"/>
  <c r="FH66" i="2"/>
  <c r="FL66" i="2"/>
  <c r="FD55" i="2"/>
  <c r="FI55" i="2"/>
  <c r="FH95" i="2"/>
  <c r="FF95" i="2"/>
  <c r="FG95" i="2" s="1"/>
  <c r="FK95" i="2" s="1"/>
  <c r="FL95" i="2"/>
  <c r="FH84" i="2"/>
  <c r="FL84" i="2"/>
  <c r="FF84" i="2"/>
  <c r="FG84" i="2" s="1"/>
  <c r="FK84" i="2" s="1"/>
  <c r="FF113" i="2"/>
  <c r="FG113" i="2" s="1"/>
  <c r="FK113" i="2" s="1"/>
  <c r="FL113" i="2"/>
  <c r="FH113" i="2"/>
  <c r="FD84" i="2"/>
  <c r="FI84" i="2"/>
  <c r="FH58" i="2"/>
  <c r="T62" i="3" s="1"/>
  <c r="FF58" i="2"/>
  <c r="FG58" i="2" s="1"/>
  <c r="FK58" i="2" s="1"/>
  <c r="FL58" i="2"/>
  <c r="FD109" i="2"/>
  <c r="FI109" i="2"/>
  <c r="FH63" i="2"/>
  <c r="FF63" i="2"/>
  <c r="FG63" i="2" s="1"/>
  <c r="FK63" i="2" s="1"/>
  <c r="FL63" i="2"/>
  <c r="FD88" i="2"/>
  <c r="FI88" i="2"/>
  <c r="FD63" i="2"/>
  <c r="FI63" i="2"/>
  <c r="FD102" i="2"/>
  <c r="FI102" i="2"/>
  <c r="FH50" i="2"/>
  <c r="FF50" i="2"/>
  <c r="FG50" i="2" s="1"/>
  <c r="FK50" i="2" s="1"/>
  <c r="FL50" i="2"/>
  <c r="FH32" i="2"/>
  <c r="T36" i="3" s="1"/>
  <c r="FF32" i="2"/>
  <c r="FG32" i="2" s="1"/>
  <c r="FK32" i="2" s="1"/>
  <c r="FL32" i="2"/>
  <c r="FH44" i="2"/>
  <c r="FL44" i="2"/>
  <c r="FF44" i="2"/>
  <c r="FG44" i="2" s="1"/>
  <c r="FK44" i="2" s="1"/>
  <c r="FD114" i="2"/>
  <c r="FI114" i="2"/>
  <c r="FD90" i="2"/>
  <c r="FI90" i="2"/>
  <c r="FD74" i="2"/>
  <c r="FI74" i="2"/>
  <c r="FD53" i="2"/>
  <c r="FI53" i="2"/>
  <c r="FH36" i="2"/>
  <c r="FL36" i="2"/>
  <c r="FF36" i="2"/>
  <c r="FG36" i="2" s="1"/>
  <c r="FK36" i="2" s="1"/>
  <c r="FD47" i="2"/>
  <c r="FI47" i="2"/>
  <c r="FD59" i="2"/>
  <c r="FI59" i="2"/>
  <c r="FL29" i="2"/>
  <c r="FH29" i="2"/>
  <c r="FF29" i="2"/>
  <c r="FG29" i="2" s="1"/>
  <c r="FK29" i="2" s="1"/>
  <c r="FH83" i="2"/>
  <c r="T87" i="3" s="1"/>
  <c r="FF83" i="2"/>
  <c r="FG83" i="2" s="1"/>
  <c r="FK83" i="2" s="1"/>
  <c r="FL83" i="2"/>
  <c r="FD96" i="2"/>
  <c r="FI96" i="2"/>
  <c r="FI113" i="2"/>
  <c r="FD113" i="2"/>
  <c r="FD48" i="2"/>
  <c r="FI48" i="2"/>
  <c r="FD39" i="2"/>
  <c r="FI39" i="2"/>
  <c r="FH64" i="2"/>
  <c r="FF64" i="2"/>
  <c r="FG64" i="2" s="1"/>
  <c r="FK64" i="2" s="1"/>
  <c r="FL64" i="2"/>
  <c r="FH45" i="2"/>
  <c r="FL45" i="2"/>
  <c r="FF45" i="2"/>
  <c r="FG45" i="2" s="1"/>
  <c r="FK45" i="2" s="1"/>
  <c r="FD92" i="2"/>
  <c r="FI92" i="2"/>
  <c r="FD80" i="2"/>
  <c r="FI80" i="2"/>
  <c r="FH60" i="2"/>
  <c r="FL60" i="2"/>
  <c r="FF60" i="2"/>
  <c r="FG60" i="2" s="1"/>
  <c r="FK60" i="2" s="1"/>
  <c r="FD117" i="2"/>
  <c r="FI117" i="2"/>
  <c r="FD91" i="2"/>
  <c r="FI91" i="2"/>
  <c r="FI89" i="2"/>
  <c r="FD89" i="2"/>
  <c r="FD30" i="2"/>
  <c r="FI30" i="2"/>
  <c r="FI97" i="2"/>
  <c r="FD97" i="2"/>
  <c r="FH112" i="2"/>
  <c r="FF112" i="2"/>
  <c r="FG112" i="2" s="1"/>
  <c r="FK112" i="2" s="1"/>
  <c r="FL112" i="2"/>
  <c r="FH51" i="2"/>
  <c r="FF51" i="2"/>
  <c r="FG51" i="2" s="1"/>
  <c r="FK51" i="2" s="1"/>
  <c r="FL51" i="2"/>
  <c r="FH56" i="2"/>
  <c r="T60" i="3" s="1"/>
  <c r="FF56" i="2"/>
  <c r="FG56" i="2" s="1"/>
  <c r="FK56" i="2" s="1"/>
  <c r="FL56" i="2"/>
  <c r="FD82" i="2"/>
  <c r="FI82" i="2"/>
  <c r="FH71" i="2"/>
  <c r="FF71" i="2"/>
  <c r="FG71" i="2" s="1"/>
  <c r="FK71" i="2" s="1"/>
  <c r="FL71" i="2"/>
  <c r="FH85" i="2"/>
  <c r="T89" i="3" s="1"/>
  <c r="FL85" i="2"/>
  <c r="FF85" i="2"/>
  <c r="FG85" i="2" s="1"/>
  <c r="FK85" i="2" s="1"/>
  <c r="FD29" i="2"/>
  <c r="FI29" i="2"/>
  <c r="FD35" i="2"/>
  <c r="FI35" i="2"/>
  <c r="FF26" i="2"/>
  <c r="FG26" i="2" s="1"/>
  <c r="FK26" i="2" s="1"/>
  <c r="FH26" i="2"/>
  <c r="FL26" i="2"/>
  <c r="FH96" i="2"/>
  <c r="FF96" i="2"/>
  <c r="FG96" i="2" s="1"/>
  <c r="FK96" i="2" s="1"/>
  <c r="FL96" i="2"/>
  <c r="FL94" i="2"/>
  <c r="FF94" i="2"/>
  <c r="FG94" i="2" s="1"/>
  <c r="FK94" i="2" s="1"/>
  <c r="FH94" i="2"/>
  <c r="T98" i="3" s="1"/>
  <c r="FH52" i="2"/>
  <c r="T56" i="3" s="1"/>
  <c r="FL52" i="2"/>
  <c r="FF52" i="2"/>
  <c r="FG52" i="2" s="1"/>
  <c r="FK52" i="2" s="1"/>
  <c r="FD94" i="2"/>
  <c r="FI94" i="2"/>
  <c r="FH39" i="2"/>
  <c r="FF39" i="2"/>
  <c r="FG39" i="2" s="1"/>
  <c r="FK39" i="2" s="1"/>
  <c r="FL39" i="2"/>
  <c r="FD110" i="2"/>
  <c r="FI110" i="2"/>
  <c r="FH78" i="2"/>
  <c r="FL78" i="2"/>
  <c r="FF78" i="2"/>
  <c r="FG78" i="2" s="1"/>
  <c r="FK78" i="2" s="1"/>
  <c r="FH68" i="2"/>
  <c r="FL68" i="2"/>
  <c r="FF68" i="2"/>
  <c r="FG68" i="2" s="1"/>
  <c r="FK68" i="2" s="1"/>
  <c r="FD78" i="2"/>
  <c r="FI78" i="2"/>
  <c r="FD108" i="2"/>
  <c r="FI108" i="2"/>
  <c r="FH104" i="2"/>
  <c r="FF104" i="2"/>
  <c r="FG104" i="2" s="1"/>
  <c r="FK104" i="2" s="1"/>
  <c r="FL104" i="2"/>
  <c r="FD68" i="2"/>
  <c r="FI68" i="2"/>
  <c r="FH54" i="2"/>
  <c r="FL54" i="2"/>
  <c r="FF54" i="2"/>
  <c r="FG54" i="2" s="1"/>
  <c r="FK54" i="2" s="1"/>
  <c r="FD43" i="2"/>
  <c r="FI43" i="2"/>
  <c r="FD104" i="2"/>
  <c r="FI104" i="2"/>
  <c r="FL116" i="2"/>
  <c r="FH116" i="2"/>
  <c r="FF116" i="2"/>
  <c r="FG116" i="2" s="1"/>
  <c r="FK116" i="2" s="1"/>
  <c r="FH49" i="2"/>
  <c r="FF49" i="2"/>
  <c r="FG49" i="2" s="1"/>
  <c r="FK49" i="2" s="1"/>
  <c r="FL49" i="2"/>
  <c r="FH67" i="2"/>
  <c r="FF67" i="2"/>
  <c r="FG67" i="2" s="1"/>
  <c r="FK67" i="2" s="1"/>
  <c r="FL67" i="2"/>
  <c r="FH76" i="2"/>
  <c r="FL76" i="2"/>
  <c r="FF76" i="2"/>
  <c r="FG76" i="2" s="1"/>
  <c r="FK76" i="2" s="1"/>
  <c r="FH53" i="2"/>
  <c r="FL53" i="2"/>
  <c r="FF53" i="2"/>
  <c r="FG53" i="2" s="1"/>
  <c r="FK53" i="2" s="1"/>
  <c r="FH42" i="2"/>
  <c r="FF42" i="2"/>
  <c r="FG42" i="2" s="1"/>
  <c r="FK42" i="2" s="1"/>
  <c r="FL42" i="2"/>
  <c r="FD106" i="2"/>
  <c r="FI106" i="2"/>
  <c r="FD112" i="2"/>
  <c r="FI112" i="2"/>
  <c r="FH47" i="2"/>
  <c r="FF47" i="2"/>
  <c r="FG47" i="2" s="1"/>
  <c r="FK47" i="2" s="1"/>
  <c r="FL47" i="2"/>
  <c r="FD107" i="2"/>
  <c r="FI107" i="2"/>
  <c r="FD34" i="2"/>
  <c r="FI34" i="2"/>
  <c r="FD99" i="2"/>
  <c r="FI99" i="2"/>
  <c r="FF27" i="2"/>
  <c r="FG27" i="2" s="1"/>
  <c r="FK27" i="2" s="1"/>
  <c r="FL27" i="2"/>
  <c r="FH27" i="2"/>
  <c r="FD75" i="2"/>
  <c r="FI75" i="2"/>
  <c r="FD100" i="2"/>
  <c r="FI100" i="2"/>
  <c r="FH48" i="2"/>
  <c r="FF48" i="2"/>
  <c r="FG48" i="2" s="1"/>
  <c r="FK48" i="2" s="1"/>
  <c r="FL48" i="2"/>
  <c r="T66" i="3" l="1"/>
  <c r="T49" i="3"/>
  <c r="T40" i="3"/>
  <c r="T76" i="3"/>
  <c r="T45" i="3"/>
  <c r="T77" i="3"/>
  <c r="T33" i="3"/>
  <c r="T105" i="3"/>
  <c r="T82" i="3"/>
  <c r="T100" i="3"/>
  <c r="T30" i="3"/>
  <c r="T70" i="3"/>
  <c r="T86" i="3"/>
  <c r="T96" i="3"/>
  <c r="T29" i="3"/>
  <c r="T73" i="3"/>
  <c r="T88" i="3"/>
  <c r="T102" i="3"/>
  <c r="T79" i="3"/>
  <c r="T50" i="3"/>
  <c r="T93" i="3"/>
  <c r="T83" i="3"/>
  <c r="T114" i="3"/>
  <c r="T65" i="3"/>
  <c r="T92" i="3"/>
  <c r="T94" i="3"/>
  <c r="T113" i="3"/>
  <c r="T101" i="3"/>
  <c r="T51" i="3"/>
  <c r="T72" i="3"/>
  <c r="T43" i="3"/>
  <c r="T75" i="3"/>
  <c r="T55" i="3"/>
  <c r="T64" i="3"/>
  <c r="T54" i="3"/>
  <c r="T122" i="3"/>
  <c r="T106" i="3"/>
  <c r="T118" i="3"/>
  <c r="T95" i="3"/>
  <c r="T74" i="3"/>
  <c r="T59" i="3"/>
  <c r="T107" i="3"/>
  <c r="T34" i="3"/>
  <c r="T57" i="3"/>
  <c r="T108" i="3"/>
  <c r="T67" i="3"/>
  <c r="T117" i="3"/>
  <c r="T99" i="3"/>
  <c r="T110" i="3"/>
  <c r="T119" i="3"/>
  <c r="T109" i="3"/>
  <c r="T69" i="3"/>
  <c r="T97" i="3"/>
  <c r="T112" i="3"/>
  <c r="T71" i="3"/>
  <c r="T53" i="3"/>
  <c r="T68" i="3"/>
  <c r="T48" i="3"/>
  <c r="T123" i="3"/>
  <c r="T85" i="3"/>
  <c r="T32" i="3"/>
  <c r="T115" i="3"/>
  <c r="T84" i="3"/>
  <c r="T116" i="3"/>
  <c r="T104" i="3"/>
  <c r="T35" i="3"/>
  <c r="T47" i="3"/>
  <c r="T90" i="3"/>
  <c r="T41" i="3"/>
  <c r="T37" i="3"/>
  <c r="T78" i="3"/>
  <c r="T46" i="3"/>
  <c r="T52" i="3"/>
  <c r="T31" i="3"/>
  <c r="T80" i="3"/>
  <c r="T120" i="3"/>
  <c r="T58" i="3"/>
  <c r="T111" i="3"/>
  <c r="T39" i="3"/>
  <c r="T103" i="3"/>
  <c r="T91" i="3"/>
  <c r="T63" i="3"/>
  <c r="T121" i="3"/>
  <c r="T38" i="3"/>
  <c r="T42" i="3"/>
  <c r="EL120" i="2"/>
  <c r="EO21" i="2"/>
  <c r="EM120" i="2"/>
  <c r="EP21" i="2"/>
  <c r="EU21" i="2" l="1"/>
  <c r="P25" i="3" s="1"/>
  <c r="EP22" i="2"/>
  <c r="EW21" i="2"/>
  <c r="FA21" i="2" s="1"/>
  <c r="EX21" i="2"/>
  <c r="FB21" i="2" s="1"/>
  <c r="ET21" i="2"/>
  <c r="O25" i="3" s="1"/>
  <c r="EO22" i="2"/>
  <c r="EW22" i="2" l="1"/>
  <c r="FA22" i="2" s="1"/>
  <c r="EX22" i="2"/>
  <c r="FB22" i="2" s="1"/>
  <c r="ET22" i="2"/>
  <c r="O26" i="3" s="1"/>
  <c r="EO23" i="2"/>
  <c r="EU22" i="2"/>
  <c r="P26" i="3" s="1"/>
  <c r="EP23" i="2"/>
  <c r="FD21" i="2"/>
  <c r="FI21" i="2" s="1"/>
  <c r="FE21" i="2"/>
  <c r="EP120" i="2" l="1"/>
  <c r="EP122" i="2" s="1"/>
  <c r="EU23" i="2"/>
  <c r="P27" i="3" s="1"/>
  <c r="FD22" i="2"/>
  <c r="FI22" i="2" s="1"/>
  <c r="FH21" i="2"/>
  <c r="FF21" i="2"/>
  <c r="FG21" i="2" s="1"/>
  <c r="FK21" i="2" s="1"/>
  <c r="FL21" i="2"/>
  <c r="FE22" i="2"/>
  <c r="EW23" i="2"/>
  <c r="EX23" i="2"/>
  <c r="EO120" i="2"/>
  <c r="EO122" i="2" s="1"/>
  <c r="ET23" i="2"/>
  <c r="O27" i="3" s="1"/>
  <c r="FJ21" i="2"/>
  <c r="EW120" i="2" l="1"/>
  <c r="EW122" i="2" s="1"/>
  <c r="FA23" i="2"/>
  <c r="T25" i="3"/>
  <c r="F16" i="3"/>
  <c r="FA120" i="2"/>
  <c r="EX120" i="2"/>
  <c r="EX122" i="2" s="1"/>
  <c r="FB23" i="2"/>
  <c r="F17" i="3"/>
  <c r="FE23" i="2"/>
  <c r="FL22" i="2"/>
  <c r="FF22" i="2"/>
  <c r="FG22" i="2" s="1"/>
  <c r="FK22" i="2" s="1"/>
  <c r="FH22" i="2"/>
  <c r="FD23" i="2"/>
  <c r="FI23" i="2" s="1"/>
  <c r="EO123" i="2"/>
  <c r="ET24" i="2"/>
  <c r="O28" i="3" s="1"/>
  <c r="FJ22" i="2"/>
  <c r="EP123" i="2"/>
  <c r="EU24" i="2"/>
  <c r="P28" i="3" s="1"/>
  <c r="T26" i="3" l="1"/>
  <c r="FB33" i="2"/>
  <c r="FB28" i="2"/>
  <c r="FB31" i="2"/>
  <c r="FB26" i="2"/>
  <c r="FB24" i="2"/>
  <c r="FB30" i="2"/>
  <c r="FB29" i="2"/>
  <c r="FB32" i="2"/>
  <c r="FB35" i="2"/>
  <c r="FB34" i="2"/>
  <c r="FB27" i="2"/>
  <c r="FB25" i="2"/>
  <c r="FB36" i="2"/>
  <c r="FB37" i="2"/>
  <c r="FB38" i="2"/>
  <c r="FB39" i="2"/>
  <c r="FB40" i="2"/>
  <c r="FB41" i="2"/>
  <c r="FB42" i="2"/>
  <c r="FB43" i="2"/>
  <c r="FB44" i="2"/>
  <c r="FB45" i="2"/>
  <c r="FB46" i="2"/>
  <c r="FB47" i="2"/>
  <c r="FB48" i="2"/>
  <c r="FB49" i="2"/>
  <c r="FB50" i="2"/>
  <c r="FB51" i="2"/>
  <c r="FB52" i="2"/>
  <c r="FB53" i="2"/>
  <c r="FB54" i="2"/>
  <c r="FB55" i="2"/>
  <c r="FB56" i="2"/>
  <c r="FB57" i="2"/>
  <c r="FB58" i="2"/>
  <c r="FB59" i="2"/>
  <c r="FB60" i="2"/>
  <c r="FB61" i="2"/>
  <c r="FB62" i="2"/>
  <c r="FB63" i="2"/>
  <c r="FB64" i="2"/>
  <c r="FB65" i="2"/>
  <c r="FB66" i="2"/>
  <c r="FB67" i="2"/>
  <c r="FB68" i="2"/>
  <c r="FB69" i="2"/>
  <c r="FB70" i="2"/>
  <c r="FB71" i="2"/>
  <c r="FB72" i="2"/>
  <c r="FB73" i="2"/>
  <c r="FB74" i="2"/>
  <c r="FB75" i="2"/>
  <c r="FB76" i="2"/>
  <c r="FB77" i="2"/>
  <c r="FB78" i="2"/>
  <c r="FB79" i="2"/>
  <c r="FB80" i="2"/>
  <c r="FB81" i="2"/>
  <c r="FB82" i="2"/>
  <c r="FB83" i="2"/>
  <c r="FB84" i="2"/>
  <c r="FB85" i="2"/>
  <c r="FB86" i="2"/>
  <c r="FB87" i="2"/>
  <c r="FB88" i="2"/>
  <c r="FB89" i="2"/>
  <c r="FB90" i="2"/>
  <c r="FB91" i="2"/>
  <c r="FB92" i="2"/>
  <c r="FB93" i="2"/>
  <c r="FB94" i="2"/>
  <c r="FB95" i="2"/>
  <c r="FB96" i="2"/>
  <c r="FB97" i="2"/>
  <c r="FB98" i="2"/>
  <c r="FB99" i="2"/>
  <c r="FB100" i="2"/>
  <c r="FB101" i="2"/>
  <c r="FB102" i="2"/>
  <c r="FB103" i="2"/>
  <c r="FB104" i="2"/>
  <c r="FB105" i="2"/>
  <c r="FB106" i="2"/>
  <c r="FB107" i="2"/>
  <c r="FB108" i="2"/>
  <c r="FB109" i="2"/>
  <c r="FB110" i="2"/>
  <c r="FB111" i="2"/>
  <c r="FB112" i="2"/>
  <c r="FB113" i="2"/>
  <c r="FB114" i="2"/>
  <c r="FB115" i="2"/>
  <c r="FB116" i="2"/>
  <c r="FB117" i="2"/>
  <c r="FB118" i="2"/>
  <c r="FB119" i="2"/>
  <c r="FB120" i="2"/>
  <c r="FA31" i="2"/>
  <c r="FA34" i="2"/>
  <c r="FA26" i="2"/>
  <c r="FA27" i="2"/>
  <c r="FA33" i="2"/>
  <c r="FA30" i="2"/>
  <c r="FA29" i="2"/>
  <c r="FA32" i="2"/>
  <c r="FA35" i="2"/>
  <c r="FA24" i="2"/>
  <c r="FA28" i="2"/>
  <c r="FA25" i="2"/>
  <c r="FA36" i="2"/>
  <c r="FA37" i="2"/>
  <c r="FA38" i="2"/>
  <c r="FA39" i="2"/>
  <c r="FA40" i="2"/>
  <c r="FA41" i="2"/>
  <c r="FA42" i="2"/>
  <c r="FA43" i="2"/>
  <c r="FA44" i="2"/>
  <c r="FA45" i="2"/>
  <c r="FA46" i="2"/>
  <c r="FA47" i="2"/>
  <c r="FA48" i="2"/>
  <c r="FA49" i="2"/>
  <c r="FA50" i="2"/>
  <c r="FA51" i="2"/>
  <c r="FA52" i="2"/>
  <c r="FA53" i="2"/>
  <c r="FA54" i="2"/>
  <c r="FA55" i="2"/>
  <c r="FA56" i="2"/>
  <c r="FA57" i="2"/>
  <c r="FA58" i="2"/>
  <c r="FA59" i="2"/>
  <c r="FA60" i="2"/>
  <c r="FA61" i="2"/>
  <c r="FA62" i="2"/>
  <c r="FA63" i="2"/>
  <c r="FA64" i="2"/>
  <c r="FA65" i="2"/>
  <c r="FA66" i="2"/>
  <c r="FA67" i="2"/>
  <c r="FA68" i="2"/>
  <c r="FA69" i="2"/>
  <c r="FA70" i="2"/>
  <c r="FA71" i="2"/>
  <c r="FA72" i="2"/>
  <c r="FA73" i="2"/>
  <c r="FA74" i="2"/>
  <c r="FA75" i="2"/>
  <c r="FA76" i="2"/>
  <c r="FA77" i="2"/>
  <c r="FA78" i="2"/>
  <c r="FA79" i="2"/>
  <c r="FA80" i="2"/>
  <c r="FA81" i="2"/>
  <c r="FA82" i="2"/>
  <c r="FA83" i="2"/>
  <c r="FA84" i="2"/>
  <c r="FA85" i="2"/>
  <c r="FA86" i="2"/>
  <c r="FA87" i="2"/>
  <c r="FA88" i="2"/>
  <c r="FA89" i="2"/>
  <c r="FA90" i="2"/>
  <c r="FA91" i="2"/>
  <c r="FA92" i="2"/>
  <c r="FA93" i="2"/>
  <c r="FA94" i="2"/>
  <c r="FA95" i="2"/>
  <c r="FA96" i="2"/>
  <c r="FA97" i="2"/>
  <c r="FA98" i="2"/>
  <c r="FA99" i="2"/>
  <c r="FA100" i="2"/>
  <c r="FA101" i="2"/>
  <c r="FA102" i="2"/>
  <c r="FA103" i="2"/>
  <c r="FA104" i="2"/>
  <c r="FA105" i="2"/>
  <c r="FA106" i="2"/>
  <c r="FA107" i="2"/>
  <c r="FA108" i="2"/>
  <c r="FA109" i="2"/>
  <c r="FA110" i="2"/>
  <c r="FA111" i="2"/>
  <c r="FA112" i="2"/>
  <c r="FA113" i="2"/>
  <c r="FA114" i="2"/>
  <c r="FA115" i="2"/>
  <c r="FA116" i="2"/>
  <c r="FA117" i="2"/>
  <c r="FA118" i="2"/>
  <c r="FA119" i="2"/>
  <c r="EP124" i="2"/>
  <c r="EP132" i="2" s="1"/>
  <c r="K10" i="3" s="1"/>
  <c r="EP125" i="2"/>
  <c r="EP126" i="2" s="1"/>
  <c r="FE24" i="2"/>
  <c r="FH23" i="2"/>
  <c r="FF23" i="2"/>
  <c r="FG23" i="2" s="1"/>
  <c r="FK23" i="2" s="1"/>
  <c r="FL23" i="2"/>
  <c r="FD24" i="2"/>
  <c r="FI24" i="2" s="1"/>
  <c r="FJ23" i="2"/>
  <c r="T27" i="3" l="1"/>
  <c r="FH24" i="2"/>
  <c r="FF24" i="2"/>
  <c r="FG24" i="2" s="1"/>
  <c r="FK24" i="2" s="1"/>
  <c r="FL24" i="2"/>
  <c r="FJ24" i="2"/>
  <c r="T28" i="3" l="1"/>
</calcChain>
</file>

<file path=xl/sharedStrings.xml><?xml version="1.0" encoding="utf-8"?>
<sst xmlns="http://schemas.openxmlformats.org/spreadsheetml/2006/main" count="533" uniqueCount="371">
  <si>
    <t>CETTE VERSION EXPIRE LE:</t>
  </si>
  <si>
    <t>JOURS AVANT EXPIRATION:</t>
  </si>
  <si>
    <t>CHEMINEMENT:</t>
  </si>
  <si>
    <t>MÉTHODE DE COMPENSATION:</t>
  </si>
  <si>
    <t>FACTEUR ÉCHELLE:</t>
  </si>
  <si>
    <t>DE</t>
  </si>
  <si>
    <t>À</t>
  </si>
  <si>
    <t>ANGLES HZ MOY.</t>
  </si>
  <si>
    <t>DISTANCES HZ MOY.</t>
  </si>
  <si>
    <t>ANGLE</t>
  </si>
  <si>
    <t>DIST</t>
  </si>
  <si>
    <t>INTÉRIEUR</t>
  </si>
  <si>
    <t>EXTÉRIEUR</t>
  </si>
  <si>
    <t>HORAIRE</t>
  </si>
  <si>
    <t>ANTI-HORAIRE</t>
  </si>
  <si>
    <t>COMPASS RULE</t>
  </si>
  <si>
    <t>TRANSIT RULE</t>
  </si>
  <si>
    <t>INVERSE</t>
  </si>
  <si>
    <t>TJRS INT.</t>
  </si>
  <si>
    <t>INT. VS EXT.</t>
  </si>
  <si>
    <t>DIST*ECHE.</t>
  </si>
  <si>
    <t>GT</t>
  </si>
  <si>
    <t>DELTA X</t>
  </si>
  <si>
    <t>DELTA Y</t>
  </si>
  <si>
    <t xml:space="preserve">DE </t>
  </si>
  <si>
    <t>TJRS INT</t>
  </si>
  <si>
    <t>FERM REL.</t>
  </si>
  <si>
    <t>FERM ABS0.</t>
  </si>
  <si>
    <t>SI N &lt;3, ""</t>
  </si>
  <si>
    <t>calcul des fermetures</t>
  </si>
  <si>
    <t>ENTREZ VOS ANGLES ET DISTANCES MOYENS</t>
  </si>
  <si>
    <t>ST</t>
  </si>
  <si>
    <t>FERMETURE RELATIVE</t>
  </si>
  <si>
    <t>FERMETURE ANGULAIRE:</t>
  </si>
  <si>
    <t>SOMME ANGULAIRE THÉORIQUE:</t>
  </si>
  <si>
    <t>NO°</t>
  </si>
  <si>
    <t>MEILLEUR:</t>
  </si>
  <si>
    <t>PIRE:</t>
  </si>
  <si>
    <t>ANGLE C.</t>
  </si>
  <si>
    <t>C. DELTA X</t>
  </si>
  <si>
    <t>C. DELTA Y</t>
  </si>
  <si>
    <t>DELTA X C.</t>
  </si>
  <si>
    <t>DELTA Y C.</t>
  </si>
  <si>
    <t>ABS DELTA X.</t>
  </si>
  <si>
    <t>ABS DELTA Y.</t>
  </si>
  <si>
    <t>CORRECTION X</t>
  </si>
  <si>
    <t>CORRECTION Y</t>
  </si>
  <si>
    <t>DIST C.</t>
  </si>
  <si>
    <t xml:space="preserve">COURSE </t>
  </si>
  <si>
    <t>À REVOIR</t>
  </si>
  <si>
    <t>POUR MAIN</t>
  </si>
  <si>
    <t xml:space="preserve">DIST.C </t>
  </si>
  <si>
    <t>X</t>
  </si>
  <si>
    <t>Y</t>
  </si>
  <si>
    <t>COORDONNÉES</t>
  </si>
  <si>
    <t>COORDONNÉES COMPENSÉES</t>
  </si>
  <si>
    <t>COMPENSATION POLYGONALE FERMÉ</t>
  </si>
  <si>
    <t>COMPENSATION POLYGONALE OUVERTE</t>
  </si>
  <si>
    <t>RÉSULTATS AVANT COMPENSATION</t>
  </si>
  <si>
    <t>RÉSULTATS APRÈS COMPENSATION ANGULAIRE</t>
  </si>
  <si>
    <t>PÉRIMÊTRE DU POLYGONE:</t>
  </si>
  <si>
    <t>fixe:</t>
  </si>
  <si>
    <t>observé:</t>
  </si>
  <si>
    <t>compass</t>
  </si>
  <si>
    <t>delta x</t>
  </si>
  <si>
    <t>delta y</t>
  </si>
  <si>
    <t>correction x</t>
  </si>
  <si>
    <t>correction y</t>
  </si>
  <si>
    <t>diff:</t>
  </si>
  <si>
    <t>D</t>
  </si>
  <si>
    <t>TRANSIT</t>
  </si>
  <si>
    <t>FERMETURE RELATIVE:</t>
  </si>
  <si>
    <t>RÉSULTATS APRÈS COMPENSATION</t>
  </si>
  <si>
    <t>SUPERFICIE DU POLYGONE:</t>
  </si>
  <si>
    <t>GISEMENTS</t>
  </si>
  <si>
    <t>ABS D. X.</t>
  </si>
  <si>
    <t>ABS D. Y.</t>
  </si>
  <si>
    <t>CORREC. X</t>
  </si>
  <si>
    <t>CORREC. Y</t>
  </si>
  <si>
    <t>dist:</t>
  </si>
  <si>
    <t>gt:</t>
  </si>
  <si>
    <t>fixe</t>
  </si>
  <si>
    <t>rien</t>
  </si>
  <si>
    <t>1ier</t>
  </si>
  <si>
    <t>est</t>
  </si>
  <si>
    <t>nord</t>
  </si>
  <si>
    <t>2ième</t>
  </si>
  <si>
    <t>sud</t>
  </si>
  <si>
    <t>3ième</t>
  </si>
  <si>
    <t>ouest</t>
  </si>
  <si>
    <t>4ième</t>
  </si>
  <si>
    <t>course:</t>
  </si>
  <si>
    <t>observé</t>
  </si>
  <si>
    <t>cette section peut-être effacé</t>
  </si>
  <si>
    <t>FERMETURE ABS:</t>
  </si>
  <si>
    <t>POUR GRAPHIQUE</t>
  </si>
  <si>
    <t>POINT DE DÉPART UTILISÉ COMME:</t>
  </si>
  <si>
    <t>VISÉE ARRIÈRE</t>
  </si>
  <si>
    <t>VISÉE AVANT</t>
  </si>
  <si>
    <t>'</t>
  </si>
  <si>
    <t>DATE (AAAA-MM-JJ HH:MM:SS AM/PM)</t>
  </si>
  <si>
    <t>JOURS</t>
  </si>
  <si>
    <t>HEURES</t>
  </si>
  <si>
    <t>FERMÉ:</t>
  </si>
  <si>
    <t>OUVERT:</t>
  </si>
  <si>
    <t>CETTE VERSION EST EXPIRÉ DEPUIS LE:</t>
  </si>
  <si>
    <t>MIN:</t>
  </si>
  <si>
    <t>MAX:</t>
  </si>
  <si>
    <t>SUM DELTA X (N)</t>
  </si>
  <si>
    <t>SUM DELTA Y (N)</t>
  </si>
  <si>
    <t>FERM REL. AJUSTÉ POUR BUG BINAIRE</t>
  </si>
  <si>
    <t>FERM ABS:</t>
  </si>
  <si>
    <t>FERM REL:</t>
  </si>
  <si>
    <t>FERM REL CORRIGÉ:</t>
  </si>
  <si>
    <t>&gt; 999,999,999,999.999</t>
  </si>
  <si>
    <t>FERMETURE REL CORRIGÉ:</t>
  </si>
  <si>
    <t>CLICK HERE FOR AN UPDATE:</t>
  </si>
  <si>
    <t>DAYS BEFORE EXPIRATION:</t>
  </si>
  <si>
    <t>FROM</t>
  </si>
  <si>
    <t>TO</t>
  </si>
  <si>
    <t>FRANÇAIS</t>
  </si>
  <si>
    <t>ENGLISH</t>
  </si>
  <si>
    <t>FERMETURE AVANT COMPENSATION À PARTIR DE CHAQUE ST</t>
  </si>
  <si>
    <t>SUPERFICIE:</t>
  </si>
  <si>
    <t>+</t>
  </si>
  <si>
    <t>-</t>
  </si>
  <si>
    <t>m²</t>
  </si>
  <si>
    <t>TRAVERSE:</t>
  </si>
  <si>
    <t>STARTING POINT USED AS:</t>
  </si>
  <si>
    <t>ADJUSTMENT METHOD:</t>
  </si>
  <si>
    <t>STARTING X COORDINATE:</t>
  </si>
  <si>
    <t>STARTING Y COORDINATE:</t>
  </si>
  <si>
    <t>ENDING X COORDINATE:</t>
  </si>
  <si>
    <t>ENDING Y COORDINATE:</t>
  </si>
  <si>
    <t>SCALE FACTOR:</t>
  </si>
  <si>
    <t>CLOCKWISE</t>
  </si>
  <si>
    <t>COUNTER-CLOCKWISE</t>
  </si>
  <si>
    <t>BACKSIGHT</t>
  </si>
  <si>
    <t>FORESIGHT</t>
  </si>
  <si>
    <t>POLYGON PERIMETER:</t>
  </si>
  <si>
    <t>AREA OF POLYGON:</t>
  </si>
  <si>
    <t>BEST:</t>
  </si>
  <si>
    <t>RESULTS BEFORE ADJUSTMENT</t>
  </si>
  <si>
    <t>RESULTS AFTER FINAL ADJUSTMENT</t>
  </si>
  <si>
    <t>RESULTS AFTER ANGULAR ADJUSTMENT</t>
  </si>
  <si>
    <t>ADJUSTED COORDINATES</t>
  </si>
  <si>
    <t>PRECISION RATIO:</t>
  </si>
  <si>
    <t>ANGULAR CLOSURE:</t>
  </si>
  <si>
    <t>THIS VERSION HAS EXPIRED ON:</t>
  </si>
  <si>
    <t>SOMME ANGULAIRE MESURÉ:</t>
  </si>
  <si>
    <t>MEASURED ANGULAR SUM:</t>
  </si>
  <si>
    <t>THEORETICAL ANGULAR SUM:</t>
  </si>
  <si>
    <t>MEAN HZ ANGLES</t>
  </si>
  <si>
    <t>MEAN HZ DISTANCES</t>
  </si>
  <si>
    <t>ENTER YOUR MEAN ANGLES AND DISTANCES</t>
  </si>
  <si>
    <t>COORDONNÉE X DE DÉPART:</t>
  </si>
  <si>
    <t>COORDONNÉE Y DE DÉPART:</t>
  </si>
  <si>
    <t>COORDONNÉE X D'ARRIVÉE:</t>
  </si>
  <si>
    <t>COORDONNÉE Y D'ARRIVÉE:</t>
  </si>
  <si>
    <t>PRECISION RATIO</t>
  </si>
  <si>
    <t>AZIMUTHS</t>
  </si>
  <si>
    <t>RESULTS AFTER ADJUSTMENT</t>
  </si>
  <si>
    <t>THIS VERSION EXPIRES ON:</t>
  </si>
  <si>
    <t>CLOSURE BEFORE ADJUSTMENT (FROM EACH ST)</t>
  </si>
  <si>
    <t>POLYGONALE OUVERTE COMPENSÉ</t>
  </si>
  <si>
    <t>POLYGONALE FERMÉ COMPENSÉ</t>
  </si>
  <si>
    <t>ADJUSTED CLOSED TRAVERSE</t>
  </si>
  <si>
    <t>ADJUSTED OPEN TRAVERSE</t>
  </si>
  <si>
    <t xml:space="preserve"> = STATION DE DÉPART</t>
  </si>
  <si>
    <t xml:space="preserve"> = STARTING STATION</t>
  </si>
  <si>
    <t>AXE DES X</t>
  </si>
  <si>
    <t>AXE DES Y</t>
  </si>
  <si>
    <t>X AXIS</t>
  </si>
  <si>
    <t>Y AXIS</t>
  </si>
  <si>
    <t xml:space="preserve">doit être double </t>
  </si>
  <si>
    <t>Z</t>
  </si>
  <si>
    <t>LANGUE/LANGUAGE:</t>
  </si>
  <si>
    <t>LANGUAGE/LANGUE:</t>
  </si>
  <si>
    <t>POLYGONALE FERMÉ</t>
  </si>
  <si>
    <t>POLYGONALE OUVERTE</t>
  </si>
  <si>
    <t>CLOSED TRAVERSE</t>
  </si>
  <si>
    <t>OPEN TRAVERSE</t>
  </si>
  <si>
    <t>PLEASE READ CAREFULLY</t>
  </si>
  <si>
    <t></t>
  </si>
  <si>
    <t>Rules that apply to this workbook:</t>
  </si>
  <si>
    <t>green cells and choose the appropriate options in the dark green cells.</t>
  </si>
  <si>
    <t>Une fois que vous avez entrer votre information dans les cellules vertes, vous pouvez entrer vos élévations (Z)</t>
  </si>
  <si>
    <t>You cannot enter an angle in the first row of the MEAN HZ ANGLE column because you haven't measured any</t>
  </si>
  <si>
    <t>Vous devez spécifier si vous avez utilisé le 1er point comme visée arrière ou comme visée avant afin que le</t>
  </si>
  <si>
    <t>entrez vos informations et changez l'option VISÉE ARRIÈRE/VISÉE AVANT.</t>
  </si>
  <si>
    <t xml:space="preserve">side the first angle is. To understand better, you can go on the XY2 worksheet, enter an exemple and play with </t>
  </si>
  <si>
    <t>the BACKSIGHT/FORESIGHT dark green cell.</t>
  </si>
  <si>
    <t>PLEASE NOTE THAT THIS VERSION WILL EXPIRE ON:</t>
  </si>
  <si>
    <t>CLICK HERE TO GET A NEWLY UPDATED VERSION ON MY WEBSITE:</t>
  </si>
  <si>
    <t>VEUILLEZ PRENDRE NOTE QUE CETTE VERSION EXPIRERA LE:</t>
  </si>
  <si>
    <t>APPUYEZ ICI POUR OBTENIR UNE VERSION À-JOUR À PARTIR DE MON SITE INTERNET:</t>
  </si>
  <si>
    <t xml:space="preserve">I shall not be held liable for any errors or miscalculations related or pertaining to this workbook </t>
  </si>
  <si>
    <t>VEUILLEZ SVP LIRE ATTENTIVEMENT</t>
  </si>
  <si>
    <t>Please note that you must use at least Microsoft Excel 2010 for this worbook to be functional.</t>
  </si>
  <si>
    <t>Enter your angles as 90:00:45.555 for an angle of 90°00'45.555" for instance. As for the distances and coordinates,</t>
  </si>
  <si>
    <t>depending of your computer settings, you will have to enter them with dots or commas.</t>
  </si>
  <si>
    <t>Entrez 90:00:45.555 pour un angle de 90°00'45.555" par exemple. Pour les distances et coordonnées, dépendant</t>
  </si>
  <si>
    <t>angle at that point. You only used it as a backsight or foresight.</t>
  </si>
  <si>
    <t>de ce point. Vous l'avez seulement utiliser comme viséee arrière ou visée avant.</t>
  </si>
  <si>
    <t>FACEBOOK</t>
  </si>
  <si>
    <t>APPUYEZ ICI POUR VISITER MA PAGE FACEBOOK:</t>
  </si>
  <si>
    <t>CLICK HERE TO VISIT MY FACEBOOK PAGE:</t>
  </si>
  <si>
    <t xml:space="preserve">Do not ever cut and paste or drag and drop any green cell in this workbook. If you do it, the worbook will be </t>
  </si>
  <si>
    <t xml:space="preserve">permanently damaged. Once moved, the green cell(s) will become white. That is how you would know that </t>
  </si>
  <si>
    <t>your workbook is corrupt. You can then click undo or close the worbook without saving it or simply get a new</t>
  </si>
  <si>
    <t>données dans les cellules verte pale et choisir les options appropriés dans les cases verte foncées.</t>
  </si>
  <si>
    <t>des paramêtre de votre ordinateur, vous devrez les entrer avec des points ou des virgules.</t>
  </si>
  <si>
    <t>me contacter soit par courriel ou par ma page facebook.</t>
  </si>
  <si>
    <t xml:space="preserve">I hope you will enjoy this workbook. If you have any questions, comments or suggestions please </t>
  </si>
  <si>
    <t>Vous ne pouvez pas entrer d'angle dans la première rangée car vous n'avez pas mesuré d'angle à partir</t>
  </si>
  <si>
    <t>ANGLES, DISTANCES ET GISEMENTS COMPENSÉS</t>
  </si>
  <si>
    <t>ANGLES, DISTANCES AND AZIMUTHS ADJUSTED</t>
  </si>
  <si>
    <t>FERMETURE LINÉAIRE ABSOLUE:</t>
  </si>
  <si>
    <t>LINEAR CLOSURE ERROR:</t>
  </si>
  <si>
    <t>VERIFICATION ADJUSTED ENDING X COORDINATE:</t>
  </si>
  <si>
    <t>VERIFICATION ADJUSTED ENDING Y COORDINATE:</t>
  </si>
  <si>
    <t>VÉRIFICATION DERNIÈRE COORD. X COMPENSÉE:</t>
  </si>
  <si>
    <t>VÉRIFICATION DERNIÈRE COORD. Y COMPENSÉE:</t>
  </si>
  <si>
    <t>FERMETURE L. ABSOLUE</t>
  </si>
  <si>
    <t>L. CLOSURE ERROR</t>
  </si>
  <si>
    <t>RÉSULTATS APRÈS COMPENSATION FINAL</t>
  </si>
  <si>
    <t>SORRY, THIS VERSION HAS EXPIRED ON:</t>
  </si>
  <si>
    <t>DÉSOLÉ, CETTE VERSION A EXPIRÉ LE:</t>
  </si>
  <si>
    <t>CLIQUEZ ICI POUR UNE MISE-À-JOUR:</t>
  </si>
  <si>
    <t>INFO TO BE COPIED AND PASTED</t>
  </si>
  <si>
    <t xml:space="preserve">INFO À COPIER ET COLLER </t>
  </si>
  <si>
    <t>COMMA SEPARATED DATA</t>
  </si>
  <si>
    <t>SPACE SEPARATED DATA</t>
  </si>
  <si>
    <t>DONNÉES SÉPARÉES PAR DES VIRGULES</t>
  </si>
  <si>
    <t>DONNÉES SÉPARÉES PAR DES ESPACES</t>
  </si>
  <si>
    <t>LandSurveyorsSpreadsheets</t>
  </si>
  <si>
    <t>ENTREZ VOS DONNÉES MANUELLEMENT*</t>
  </si>
  <si>
    <t>MANUALLY ENTER YOUR DATA*</t>
  </si>
  <si>
    <t>#ST</t>
  </si>
  <si>
    <t>Information regarding both spreadsheets:</t>
  </si>
  <si>
    <t>You have to specify if you used the 1st point as a backsight or foresight so that the spreadsheet knows on which</t>
  </si>
  <si>
    <t>Bonjour ! Et merci d'utiliser ce Chiffrier pour Arpenteur.</t>
  </si>
  <si>
    <t>Veuillez prendre note que vous devez avoir au minimum Microsoft Excel 2010 pour utiliser ce chiffrier.</t>
  </si>
  <si>
    <t>Règles s'appliquant à tous le Chiffrier:</t>
  </si>
  <si>
    <t>J'espère que vous apprécierez ce chiffrier. Si vous avez des questions, commentaires ou suggestions, veuillez</t>
  </si>
  <si>
    <t>chiffrier puisse savoir de quel coté est le premier angle. Afin de mieux comprendre, vous pouvez allez dans XY2,</t>
  </si>
  <si>
    <t xml:space="preserve">Ne jamais couper, coller ou "drag and drop" une cellule verte car ceci aurait pour effet de </t>
  </si>
  <si>
    <t xml:space="preserve">indiquerait que votre chiffrier est corrompu. Vous pourriez alors soit, appuyer sur "revenir en arrière", </t>
  </si>
  <si>
    <t xml:space="preserve">fermer le chiffrier sans le sauvegarder ou simplement obtenir une nouvelle version à-jour à partir de mon </t>
  </si>
  <si>
    <t xml:space="preserve">site internet. </t>
  </si>
  <si>
    <t>sert à effectuer la fermeture d'une polygonale ouverte.</t>
  </si>
  <si>
    <t>Je ne peux être tenu responsable pour quelconques erreurs causées par ou reliées à ce chiffrier.</t>
  </si>
  <si>
    <t>UPDATE</t>
  </si>
  <si>
    <t>MISE-À-JOUR</t>
  </si>
  <si>
    <t>under the MANUALLY ENTER YOUR DATA* section. You can then select all the cells, copy and</t>
  </si>
  <si>
    <t xml:space="preserve">corrompre le chiffrier. Les cellules en question devriendraient alors blanche. Ce qui vous </t>
  </si>
  <si>
    <t xml:space="preserve">fresh copy from my website. </t>
  </si>
  <si>
    <t xml:space="preserve">paste it to a TXT file. </t>
  </si>
  <si>
    <t>www.LandSurveyorsSpreadsheets.com</t>
  </si>
  <si>
    <t>Hi ! And thank you for using Land Surveyors Spreadsheets</t>
  </si>
  <si>
    <t>EFF.</t>
  </si>
  <si>
    <t>D/R</t>
  </si>
  <si>
    <t>H.I.</t>
  </si>
  <si>
    <t>DIST PENTE</t>
  </si>
  <si>
    <t>H.C.</t>
  </si>
  <si>
    <t>ENTREZ VOS DONNÉES BRUTES ICI</t>
  </si>
  <si>
    <t>COORDONNÉE Z DE DÉPART</t>
  </si>
  <si>
    <t>VÉRIFICATION DERNIÈRE COORD. Z COMPENSÉE:</t>
  </si>
  <si>
    <t>R</t>
  </si>
  <si>
    <t>OUI</t>
  </si>
  <si>
    <t>NON</t>
  </si>
  <si>
    <t>FERMETURE EN Z:</t>
  </si>
  <si>
    <t>PÉRIMÊTRE 2D DU POLYGONE:</t>
  </si>
  <si>
    <t>CONSERVER GT APRÈS COMPENSATION:</t>
  </si>
  <si>
    <t>DONNÉES MOYENNÉES ET NON COMPENSÉES</t>
  </si>
  <si>
    <t>DONNÉES MOYENNÉES ET COMPENSÉES</t>
  </si>
  <si>
    <t>ANGLE HZ</t>
  </si>
  <si>
    <t>DIST HZ</t>
  </si>
  <si>
    <t>AVANT COMPENSATION</t>
  </si>
  <si>
    <t>SOMME ANGULAIRE:</t>
  </si>
  <si>
    <t>SOMME THÉORIQUE:</t>
  </si>
  <si>
    <t>ALT DÉPART:</t>
  </si>
  <si>
    <t>ALT FINAL:</t>
  </si>
  <si>
    <t>PÉRIMÊTRE 2D:</t>
  </si>
  <si>
    <t>MEILLEUR FERMETURE ABSOLUE:</t>
  </si>
  <si>
    <t>PIRE FERMETURE ABSOLUE:</t>
  </si>
  <si>
    <t>ERREUR ANGULAIRE PAR ANGLE:</t>
  </si>
  <si>
    <t>MEILLEUR FERMETURE RELATIVE:</t>
  </si>
  <si>
    <t>CORRECTION ANGULAIRE</t>
  </si>
  <si>
    <t>PIRE FERMETURE RELATIVE:</t>
  </si>
  <si>
    <t>FERMETURE ABSOLUE:</t>
  </si>
  <si>
    <t>APRÈS FERMETURE ANGULAIRE</t>
  </si>
  <si>
    <t>SOMME DES DELTAS Y:</t>
  </si>
  <si>
    <t>SOMME CORRECTIONS DELTAS Y COMPENSÉS COMPASS:</t>
  </si>
  <si>
    <t>SOMME DES DELTAS X:</t>
  </si>
  <si>
    <t>SOMME CORRECTIONS DELTAS X COMPENSÉS COMPASS:</t>
  </si>
  <si>
    <t xml:space="preserve">POUR CALCUL DES ANGLES À PARTIR DES GISEMENTS  </t>
  </si>
  <si>
    <t>DERNIER GISEMENT:</t>
  </si>
  <si>
    <t>APRÈS FERMETURE FINAL</t>
  </si>
  <si>
    <t>CORRECTION EN Z:</t>
  </si>
  <si>
    <t>DERNIER Z:</t>
  </si>
  <si>
    <t>DIFFERENCE:</t>
  </si>
  <si>
    <t>PERIMETRE 2D:</t>
  </si>
  <si>
    <t>PERIMETRE 3D:</t>
  </si>
  <si>
    <t>AIRE DU POLYGONE:</t>
  </si>
  <si>
    <t>N</t>
  </si>
  <si>
    <t>GISEMENT DE DÉPART:</t>
  </si>
  <si>
    <t>YES</t>
  </si>
  <si>
    <t>NO</t>
  </si>
  <si>
    <t>XYZ:</t>
  </si>
  <si>
    <t>GISEMENT DE DÉPART - DE ST:</t>
  </si>
  <si>
    <t>GISEMENT DE DÉPART - À ST:</t>
  </si>
  <si>
    <t>DERNIER X:</t>
  </si>
  <si>
    <t>DERNIER Y:</t>
  </si>
  <si>
    <t>KEEP AZIMUTH AFTER ADJUSTMENT:</t>
  </si>
  <si>
    <t>VERIFICATION ADJUSTED ENDING Z COORDINATE:</t>
  </si>
  <si>
    <t>STARTING Z COORDINATE:</t>
  </si>
  <si>
    <t>STARTING AZIMUTH - FROM ST:</t>
  </si>
  <si>
    <t>STARTING AZIMUTH - TO ST:</t>
  </si>
  <si>
    <t>STARTING AZIMUTH:</t>
  </si>
  <si>
    <t>ENTER YOUR GROSS DATA HERE</t>
  </si>
  <si>
    <t>SLOPE DIST</t>
  </si>
  <si>
    <t>MEAN DATA (NON ADJUSTED)</t>
  </si>
  <si>
    <t>HZ DIST</t>
  </si>
  <si>
    <t>MEAN DATA (ADJUSTED)</t>
  </si>
  <si>
    <t>Z CLOSURE:</t>
  </si>
  <si>
    <t>ANGLES VT</t>
  </si>
  <si>
    <t>VT ANGLES</t>
  </si>
  <si>
    <t>ANGLES HZ</t>
  </si>
  <si>
    <t>HZ ANGLES</t>
  </si>
  <si>
    <t>2D POLYGON PERIMETER:</t>
  </si>
  <si>
    <t>T.H.</t>
  </si>
  <si>
    <t>This workbook will do the XYZ traverse adjustments for you. All you need to do is enter the information in the light</t>
  </si>
  <si>
    <t>The XYZ and XY1 sheet are for closed traverses and the XY2 is for open traverses.</t>
  </si>
  <si>
    <t>Once you have entered all your information in the green cells, you can enter the elevations (Z) (for the XY1 and XY2 spreadsheets) and pcodes (D)</t>
  </si>
  <si>
    <t>Information regarding the XY2 spreadsheet:</t>
  </si>
  <si>
    <t>Information regarding the XYZ spreadsheet:</t>
  </si>
  <si>
    <t>Enter the letter X in the ERR. column to remove this line from the calculation. In the D/R column,</t>
  </si>
  <si>
    <t>enter D for a direct measurement and R for a reversed measurement. You also need to enter</t>
  </si>
  <si>
    <t>the height of you instrument in the H.I. column and the target height in the T.H. column. (Be careful to enter the slope distance</t>
  </si>
  <si>
    <t>email me or reach me through my facebook page.</t>
  </si>
  <si>
    <t>1.5</t>
  </si>
  <si>
    <t>Ce chiffrier effectue la copensation en XYZ de polygones. Tous ce que vous avez à faire est d'entrer vos</t>
  </si>
  <si>
    <t>Information s'appliquant à tous les chiffriers</t>
  </si>
  <si>
    <t>Les chiffriers XYZ et XY1 servent à effectuer la fermeture d'une polygonale fermé alors que XY2</t>
  </si>
  <si>
    <t>(pour les chiffriers XYZ et XY1) et pcodes (D) dans la section ENTREZ VOS DONNÉES MANUELLEMENT*.</t>
  </si>
  <si>
    <t>Vous pourrez alors sélectionner tous les cellules, les copiers et les collers dans un fichier TXT.</t>
  </si>
  <si>
    <t>Information s'appliquant seulement au chiffrier XY2:</t>
  </si>
  <si>
    <t>Information s'appliquant seulement au chiffrier XYZ:</t>
  </si>
  <si>
    <t>Entrez la lettre X dans la colonne EFF. pour retirer la rangé du calcul. Dans la colonne D/R,</t>
  </si>
  <si>
    <t>D/I</t>
  </si>
  <si>
    <t>entrez D pour une mesure direct et I pour une mesure inversé. Vous devez également entrer votre hauteur</t>
  </si>
  <si>
    <t>d'instrument dans la colonne H.I. et votre hauteur de cible dans la colonne H.C. (Faites attention d'entrer</t>
  </si>
  <si>
    <t>and not the HZ distance in the SLOPE DIST column.)</t>
  </si>
  <si>
    <t>*VEUILLEZ PRENDRE NOTE QU'AUCUNE COMPENSATION N'EST EFFECTUÉE SUR LES ÉLÉVATIONS (Z) POUR LES CHIFFRIERS XY1 ET XY2</t>
  </si>
  <si>
    <t>*PLEASE NOTE THAT THERE IS NO ADJUSTMENT COMPUTATION ON ELEVATIONS (Z) FOR THE XY1 AND XY2 SPREADSHEETS</t>
  </si>
  <si>
    <t>I</t>
  </si>
  <si>
    <t>votre distance en pente et non pas votre distance HZ dans la colonne DIST PENTE.)</t>
  </si>
  <si>
    <t>MÉTHODE DE COMPENSATION XY:</t>
  </si>
  <si>
    <t>MÉTHODE DE COMPENSATION EN Z:</t>
  </si>
  <si>
    <t>XY ADJUSTMENT METHOD:</t>
  </si>
  <si>
    <t>Z ADJUSTMENT METHOD:</t>
  </si>
  <si>
    <t>EQUAL DISTRIBUTION</t>
  </si>
  <si>
    <t>DISTRIBUTION ÉGALE</t>
  </si>
  <si>
    <t>x</t>
  </si>
  <si>
    <t>y</t>
  </si>
  <si>
    <t>Copyright © 2014 Land Surveyors Spreadsheets. All rights reserved</t>
  </si>
  <si>
    <t>© 2014 Land Surveyors Spreadsheets - Tous droits réservés</t>
  </si>
  <si>
    <t>danygiguere23@gmail.com</t>
  </si>
  <si>
    <t>ERR.</t>
  </si>
  <si>
    <t>WORST: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</si>
</sst>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[h]\°mm\'ss.000\&quot;"/>
    <numFmt numFmtId="165" formatCode="0.0000000000"/>
    <numFmt numFmtId="166" formatCode="0.0000000000000"/>
    <numFmt numFmtId="167" formatCode="0.000000000000"/>
    <numFmt numFmtId="168" formatCode="0.00000"/>
    <numFmt numFmtId="169" formatCode="0.0000"/>
    <numFmt numFmtId="170" formatCode="0.0000000"/>
    <numFmt numFmtId="171" formatCode="0.000"/>
    <numFmt numFmtId="172" formatCode="0.00000000"/>
    <numFmt numFmtId="173" formatCode="0.0000000000000000000"/>
    <numFmt numFmtId="174" formatCode="hh:mm:ss;@"/>
    <numFmt numFmtId="175" formatCode="[$-1009]mmmm\ d\,\ yyyy;@"/>
    <numFmt numFmtId="176" formatCode="0.000000000000000000000"/>
    <numFmt numFmtId="177" formatCode="0.0000000000000000000000"/>
    <numFmt numFmtId="178" formatCode="&quot;$&quot;#,##0.00"/>
    <numFmt numFmtId="179" formatCode="0.000000000"/>
    <numFmt numFmtId="180" formatCode="0.0000000000000000"/>
    <numFmt numFmtId="181" formatCode="0.000000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66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8"/>
      <name val="Calibri"/>
      <family val="2"/>
      <scheme val="minor"/>
    </font>
    <font>
      <sz val="12"/>
      <color theme="1"/>
      <name val="Webdings"/>
      <family val="2"/>
    </font>
    <font>
      <u/>
      <sz val="12"/>
      <color rgb="FF3366FF"/>
      <name val="Calibri"/>
      <family val="2"/>
      <scheme val="minor"/>
    </font>
    <font>
      <sz val="12"/>
      <color rgb="FF3366FF"/>
      <name val="Calibri"/>
      <family val="2"/>
      <scheme val="minor"/>
    </font>
    <font>
      <b/>
      <sz val="12"/>
      <color rgb="FF3366FF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10"/>
      <color rgb="FFFFFF00"/>
      <name val="Arial"/>
      <family val="2"/>
    </font>
    <font>
      <b/>
      <sz val="10"/>
      <color indexed="10"/>
      <name val="Arial"/>
      <family val="2"/>
    </font>
    <font>
      <sz val="10"/>
      <color theme="9" tint="-0.499984740745262"/>
      <name val="Arial"/>
      <family val="2"/>
    </font>
    <font>
      <sz val="10"/>
      <color indexed="29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DDD9C4"/>
        <bgColor rgb="FF000000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490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06">
    <xf numFmtId="0" fontId="0" fillId="0" borderId="0" xfId="0"/>
    <xf numFmtId="0" fontId="2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8" xfId="0" applyBorder="1"/>
    <xf numFmtId="166" fontId="0" fillId="0" borderId="0" xfId="0" applyNumberFormat="1"/>
    <xf numFmtId="164" fontId="0" fillId="0" borderId="4" xfId="0" applyNumberFormat="1" applyBorder="1"/>
    <xf numFmtId="165" fontId="0" fillId="0" borderId="0" xfId="0" applyNumberFormat="1"/>
    <xf numFmtId="167" fontId="0" fillId="0" borderId="0" xfId="0" applyNumberFormat="1"/>
    <xf numFmtId="164" fontId="0" fillId="0" borderId="6" xfId="0" applyNumberFormat="1" applyBorder="1"/>
    <xf numFmtId="0" fontId="6" fillId="0" borderId="2" xfId="0" applyFont="1" applyBorder="1"/>
    <xf numFmtId="0" fontId="0" fillId="2" borderId="0" xfId="0" applyFill="1"/>
    <xf numFmtId="165" fontId="0" fillId="0" borderId="5" xfId="0" applyNumberFormat="1" applyBorder="1"/>
    <xf numFmtId="169" fontId="0" fillId="0" borderId="0" xfId="0" applyNumberFormat="1"/>
    <xf numFmtId="168" fontId="0" fillId="0" borderId="0" xfId="0" applyNumberFormat="1"/>
    <xf numFmtId="170" fontId="0" fillId="0" borderId="0" xfId="0" applyNumberFormat="1"/>
    <xf numFmtId="0" fontId="0" fillId="7" borderId="0" xfId="0" applyFill="1"/>
    <xf numFmtId="0" fontId="6" fillId="0" borderId="0" xfId="0" applyFont="1"/>
    <xf numFmtId="164" fontId="0" fillId="0" borderId="5" xfId="0" applyNumberFormat="1" applyBorder="1"/>
    <xf numFmtId="166" fontId="0" fillId="0" borderId="4" xfId="0" applyNumberFormat="1" applyBorder="1"/>
    <xf numFmtId="168" fontId="0" fillId="0" borderId="4" xfId="0" applyNumberFormat="1" applyBorder="1"/>
    <xf numFmtId="168" fontId="0" fillId="0" borderId="10" xfId="0" applyNumberFormat="1" applyBorder="1"/>
    <xf numFmtId="168" fontId="0" fillId="0" borderId="6" xfId="0" applyNumberFormat="1" applyBorder="1"/>
    <xf numFmtId="164" fontId="6" fillId="0" borderId="0" xfId="0" applyNumberFormat="1" applyFont="1"/>
    <xf numFmtId="164" fontId="2" fillId="0" borderId="0" xfId="0" applyNumberFormat="1" applyFont="1"/>
    <xf numFmtId="0" fontId="2" fillId="0" borderId="0" xfId="0" applyFont="1"/>
    <xf numFmtId="166" fontId="0" fillId="0" borderId="5" xfId="0" applyNumberFormat="1" applyBorder="1"/>
    <xf numFmtId="0" fontId="7" fillId="0" borderId="1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170" fontId="7" fillId="0" borderId="0" xfId="0" applyNumberFormat="1" applyFont="1"/>
    <xf numFmtId="0" fontId="0" fillId="8" borderId="0" xfId="0" applyFill="1"/>
    <xf numFmtId="0" fontId="0" fillId="5" borderId="0" xfId="0" applyFill="1"/>
    <xf numFmtId="169" fontId="0" fillId="0" borderId="4" xfId="0" applyNumberFormat="1" applyBorder="1"/>
    <xf numFmtId="166" fontId="2" fillId="0" borderId="0" xfId="0" applyNumberFormat="1" applyFont="1"/>
    <xf numFmtId="165" fontId="2" fillId="0" borderId="0" xfId="0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/>
    </xf>
    <xf numFmtId="46" fontId="8" fillId="0" borderId="0" xfId="0" applyNumberFormat="1" applyFont="1"/>
    <xf numFmtId="166" fontId="6" fillId="0" borderId="4" xfId="0" applyNumberFormat="1" applyFont="1" applyBorder="1"/>
    <xf numFmtId="166" fontId="6" fillId="0" borderId="5" xfId="0" applyNumberFormat="1" applyFont="1" applyBorder="1"/>
    <xf numFmtId="0" fontId="6" fillId="0" borderId="10" xfId="0" applyFont="1" applyBorder="1"/>
    <xf numFmtId="164" fontId="6" fillId="0" borderId="4" xfId="0" applyNumberFormat="1" applyFont="1" applyBorder="1"/>
    <xf numFmtId="46" fontId="2" fillId="0" borderId="0" xfId="0" applyNumberFormat="1" applyFont="1"/>
    <xf numFmtId="171" fontId="2" fillId="0" borderId="0" xfId="0" applyNumberFormat="1" applyFont="1"/>
    <xf numFmtId="169" fontId="2" fillId="0" borderId="0" xfId="0" applyNumberFormat="1" applyFont="1"/>
    <xf numFmtId="169" fontId="2" fillId="0" borderId="5" xfId="0" applyNumberFormat="1" applyFont="1" applyBorder="1"/>
    <xf numFmtId="0" fontId="2" fillId="0" borderId="1" xfId="0" applyFont="1" applyBorder="1" applyAlignment="1">
      <alignment horizontal="right"/>
    </xf>
    <xf numFmtId="0" fontId="0" fillId="0" borderId="4" xfId="0" applyBorder="1" applyAlignment="1">
      <alignment horizontal="right"/>
    </xf>
    <xf numFmtId="168" fontId="2" fillId="0" borderId="0" xfId="0" applyNumberFormat="1" applyFont="1"/>
    <xf numFmtId="168" fontId="2" fillId="0" borderId="5" xfId="0" applyNumberFormat="1" applyFont="1" applyBorder="1"/>
    <xf numFmtId="166" fontId="2" fillId="0" borderId="5" xfId="0" applyNumberFormat="1" applyFont="1" applyBorder="1"/>
    <xf numFmtId="0" fontId="2" fillId="0" borderId="4" xfId="0" applyFont="1" applyBorder="1" applyAlignment="1">
      <alignment horizontal="right"/>
    </xf>
    <xf numFmtId="164" fontId="2" fillId="0" borderId="5" xfId="0" applyNumberFormat="1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173" fontId="2" fillId="0" borderId="8" xfId="0" applyNumberFormat="1" applyFont="1" applyBorder="1"/>
    <xf numFmtId="0" fontId="2" fillId="8" borderId="0" xfId="0" applyFont="1" applyFill="1"/>
    <xf numFmtId="164" fontId="2" fillId="8" borderId="0" xfId="0" applyNumberFormat="1" applyFont="1" applyFill="1"/>
    <xf numFmtId="164" fontId="0" fillId="2" borderId="0" xfId="0" applyNumberFormat="1" applyFill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168" fontId="0" fillId="0" borderId="7" xfId="0" applyNumberFormat="1" applyBorder="1"/>
    <xf numFmtId="169" fontId="2" fillId="0" borderId="4" xfId="0" applyNumberFormat="1" applyFont="1" applyBorder="1"/>
    <xf numFmtId="0" fontId="9" fillId="0" borderId="0" xfId="0" quotePrefix="1" applyFont="1"/>
    <xf numFmtId="164" fontId="0" fillId="0" borderId="4" xfId="0" applyNumberFormat="1" applyBorder="1" applyAlignment="1">
      <alignment horizontal="right"/>
    </xf>
    <xf numFmtId="176" fontId="0" fillId="0" borderId="0" xfId="0" applyNumberFormat="1"/>
    <xf numFmtId="176" fontId="0" fillId="0" borderId="5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2" fontId="0" fillId="0" borderId="0" xfId="0" applyNumberFormat="1" applyAlignment="1">
      <alignment horizontal="right"/>
    </xf>
    <xf numFmtId="0" fontId="0" fillId="0" borderId="10" xfId="0" applyBorder="1" applyAlignment="1">
      <alignment horizontal="right"/>
    </xf>
    <xf numFmtId="171" fontId="0" fillId="0" borderId="0" xfId="0" applyNumberFormat="1"/>
    <xf numFmtId="177" fontId="0" fillId="5" borderId="0" xfId="0" applyNumberFormat="1" applyFill="1"/>
    <xf numFmtId="171" fontId="0" fillId="0" borderId="0" xfId="0" applyNumberFormat="1" applyAlignment="1">
      <alignment horizontal="right"/>
    </xf>
    <xf numFmtId="0" fontId="0" fillId="9" borderId="0" xfId="0" applyFill="1"/>
    <xf numFmtId="0" fontId="0" fillId="10" borderId="0" xfId="0" applyFill="1"/>
    <xf numFmtId="174" fontId="0" fillId="0" borderId="0" xfId="0" applyNumberFormat="1"/>
    <xf numFmtId="172" fontId="0" fillId="2" borderId="0" xfId="0" applyNumberFormat="1" applyFill="1"/>
    <xf numFmtId="0" fontId="0" fillId="11" borderId="0" xfId="0" applyFill="1"/>
    <xf numFmtId="0" fontId="10" fillId="5" borderId="0" xfId="0" applyFont="1" applyFill="1"/>
    <xf numFmtId="0" fontId="10" fillId="9" borderId="0" xfId="0" applyFont="1" applyFill="1"/>
    <xf numFmtId="0" fontId="10" fillId="10" borderId="0" xfId="0" applyFont="1" applyFill="1"/>
    <xf numFmtId="21" fontId="10" fillId="0" borderId="0" xfId="0" applyNumberFormat="1" applyFont="1" applyAlignment="1">
      <alignment horizontal="right"/>
    </xf>
    <xf numFmtId="46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164" fontId="10" fillId="0" borderId="0" xfId="0" applyNumberFormat="1" applyFont="1"/>
    <xf numFmtId="0" fontId="10" fillId="0" borderId="10" xfId="0" applyFont="1" applyBorder="1"/>
    <xf numFmtId="0" fontId="10" fillId="0" borderId="2" xfId="0" applyFont="1" applyBorder="1"/>
    <xf numFmtId="0" fontId="0" fillId="11" borderId="4" xfId="0" applyFill="1" applyBorder="1" applyAlignment="1">
      <alignment horizontal="right"/>
    </xf>
    <xf numFmtId="164" fontId="0" fillId="11" borderId="4" xfId="0" applyNumberFormat="1" applyFill="1" applyBorder="1" applyAlignment="1">
      <alignment horizontal="right"/>
    </xf>
    <xf numFmtId="0" fontId="0" fillId="11" borderId="4" xfId="0" applyFill="1" applyBorder="1"/>
    <xf numFmtId="0" fontId="0" fillId="11" borderId="5" xfId="0" applyFill="1" applyBorder="1"/>
    <xf numFmtId="164" fontId="0" fillId="11" borderId="0" xfId="0" applyNumberFormat="1" applyFill="1"/>
    <xf numFmtId="164" fontId="0" fillId="11" borderId="4" xfId="0" applyNumberFormat="1" applyFill="1" applyBorder="1"/>
    <xf numFmtId="176" fontId="0" fillId="11" borderId="0" xfId="0" applyNumberFormat="1" applyFill="1"/>
    <xf numFmtId="176" fontId="0" fillId="11" borderId="5" xfId="0" applyNumberFormat="1" applyFill="1" applyBorder="1"/>
    <xf numFmtId="0" fontId="0" fillId="11" borderId="10" xfId="0" applyFill="1" applyBorder="1" applyAlignment="1">
      <alignment horizontal="right"/>
    </xf>
    <xf numFmtId="168" fontId="0" fillId="11" borderId="0" xfId="0" applyNumberFormat="1" applyFill="1"/>
    <xf numFmtId="0" fontId="2" fillId="11" borderId="7" xfId="0" applyFont="1" applyFill="1" applyBorder="1" applyAlignment="1">
      <alignment horizontal="right"/>
    </xf>
    <xf numFmtId="169" fontId="2" fillId="11" borderId="0" xfId="0" applyNumberFormat="1" applyFont="1" applyFill="1"/>
    <xf numFmtId="169" fontId="2" fillId="11" borderId="5" xfId="0" applyNumberFormat="1" applyFont="1" applyFill="1" applyBorder="1"/>
    <xf numFmtId="0" fontId="2" fillId="11" borderId="0" xfId="0" applyFont="1" applyFill="1"/>
    <xf numFmtId="168" fontId="0" fillId="11" borderId="4" xfId="0" applyNumberFormat="1" applyFill="1" applyBorder="1"/>
    <xf numFmtId="168" fontId="0" fillId="11" borderId="10" xfId="0" applyNumberFormat="1" applyFill="1" applyBorder="1"/>
    <xf numFmtId="0" fontId="2" fillId="11" borderId="0" xfId="0" applyFont="1" applyFill="1" applyAlignment="1">
      <alignment horizontal="right"/>
    </xf>
    <xf numFmtId="169" fontId="2" fillId="11" borderId="4" xfId="0" applyNumberFormat="1" applyFont="1" applyFill="1" applyBorder="1"/>
    <xf numFmtId="164" fontId="0" fillId="11" borderId="5" xfId="0" applyNumberFormat="1" applyFill="1" applyBorder="1"/>
    <xf numFmtId="0" fontId="0" fillId="11" borderId="10" xfId="0" applyFill="1" applyBorder="1"/>
    <xf numFmtId="166" fontId="0" fillId="11" borderId="0" xfId="0" applyNumberFormat="1" applyFill="1"/>
    <xf numFmtId="165" fontId="0" fillId="11" borderId="5" xfId="0" applyNumberFormat="1" applyFill="1" applyBorder="1"/>
    <xf numFmtId="165" fontId="0" fillId="11" borderId="0" xfId="0" applyNumberFormat="1" applyFill="1"/>
    <xf numFmtId="166" fontId="0" fillId="11" borderId="4" xfId="0" applyNumberFormat="1" applyFill="1" applyBorder="1"/>
    <xf numFmtId="166" fontId="0" fillId="11" borderId="5" xfId="0" applyNumberFormat="1" applyFill="1" applyBorder="1"/>
    <xf numFmtId="168" fontId="0" fillId="11" borderId="5" xfId="0" applyNumberFormat="1" applyFill="1" applyBorder="1"/>
    <xf numFmtId="0" fontId="2" fillId="11" borderId="4" xfId="0" applyFont="1" applyFill="1" applyBorder="1"/>
    <xf numFmtId="164" fontId="2" fillId="11" borderId="4" xfId="0" applyNumberFormat="1" applyFont="1" applyFill="1" applyBorder="1"/>
    <xf numFmtId="164" fontId="2" fillId="11" borderId="0" xfId="0" applyNumberFormat="1" applyFont="1" applyFill="1"/>
    <xf numFmtId="169" fontId="0" fillId="11" borderId="4" xfId="0" applyNumberFormat="1" applyFill="1" applyBorder="1"/>
    <xf numFmtId="169" fontId="0" fillId="11" borderId="0" xfId="0" applyNumberFormat="1" applyFill="1"/>
    <xf numFmtId="0" fontId="7" fillId="11" borderId="4" xfId="0" applyFont="1" applyFill="1" applyBorder="1"/>
    <xf numFmtId="0" fontId="7" fillId="11" borderId="5" xfId="0" applyFont="1" applyFill="1" applyBorder="1"/>
    <xf numFmtId="0" fontId="2" fillId="4" borderId="15" xfId="0" applyFont="1" applyFill="1" applyBorder="1" applyAlignment="1" applyProtection="1">
      <alignment horizontal="right"/>
      <protection locked="0"/>
    </xf>
    <xf numFmtId="0" fontId="2" fillId="4" borderId="11" xfId="0" applyFont="1" applyFill="1" applyBorder="1" applyAlignment="1" applyProtection="1">
      <alignment horizontal="right"/>
      <protection locked="0"/>
    </xf>
    <xf numFmtId="0" fontId="2" fillId="3" borderId="16" xfId="0" applyFont="1" applyFill="1" applyBorder="1" applyProtection="1">
      <protection locked="0"/>
    </xf>
    <xf numFmtId="0" fontId="2" fillId="3" borderId="2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horizontal="right"/>
      <protection locked="0"/>
    </xf>
    <xf numFmtId="0" fontId="2" fillId="3" borderId="23" xfId="0" applyFont="1" applyFill="1" applyBorder="1" applyAlignment="1" applyProtection="1">
      <alignment horizontal="right"/>
      <protection locked="0"/>
    </xf>
    <xf numFmtId="164" fontId="2" fillId="3" borderId="24" xfId="0" applyNumberFormat="1" applyFont="1" applyFill="1" applyBorder="1" applyAlignment="1" applyProtection="1">
      <alignment horizontal="right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 applyProtection="1">
      <alignment horizontal="right"/>
      <protection locked="0"/>
    </xf>
    <xf numFmtId="164" fontId="2" fillId="3" borderId="24" xfId="0" applyNumberFormat="1" applyFont="1" applyFill="1" applyBorder="1" applyProtection="1">
      <protection locked="0"/>
    </xf>
    <xf numFmtId="0" fontId="2" fillId="3" borderId="20" xfId="0" applyFont="1" applyFill="1" applyBorder="1" applyProtection="1">
      <protection locked="0"/>
    </xf>
    <xf numFmtId="0" fontId="0" fillId="4" borderId="14" xfId="0" applyFill="1" applyBorder="1" applyAlignment="1" applyProtection="1">
      <alignment horizontal="right"/>
      <protection locked="0"/>
    </xf>
    <xf numFmtId="0" fontId="0" fillId="3" borderId="21" xfId="0" applyFill="1" applyBorder="1" applyAlignment="1" applyProtection="1">
      <alignment horizontal="right"/>
      <protection locked="0"/>
    </xf>
    <xf numFmtId="0" fontId="0" fillId="3" borderId="25" xfId="0" applyFill="1" applyBorder="1" applyAlignment="1" applyProtection="1">
      <alignment horizontal="right"/>
      <protection locked="0"/>
    </xf>
    <xf numFmtId="0" fontId="0" fillId="3" borderId="27" xfId="0" applyFill="1" applyBorder="1" applyAlignment="1" applyProtection="1">
      <alignment horizontal="right"/>
      <protection locked="0"/>
    </xf>
    <xf numFmtId="0" fontId="14" fillId="2" borderId="0" xfId="0" applyFont="1" applyFill="1"/>
    <xf numFmtId="0" fontId="2" fillId="9" borderId="0" xfId="0" applyFont="1" applyFill="1"/>
    <xf numFmtId="0" fontId="2" fillId="11" borderId="4" xfId="0" applyFont="1" applyFill="1" applyBorder="1" applyAlignment="1">
      <alignment horizontal="right"/>
    </xf>
    <xf numFmtId="164" fontId="2" fillId="11" borderId="6" xfId="0" applyNumberFormat="1" applyFont="1" applyFill="1" applyBorder="1"/>
    <xf numFmtId="164" fontId="2" fillId="11" borderId="8" xfId="0" applyNumberFormat="1" applyFont="1" applyFill="1" applyBorder="1"/>
    <xf numFmtId="0" fontId="2" fillId="11" borderId="11" xfId="0" applyFont="1" applyFill="1" applyBorder="1"/>
    <xf numFmtId="164" fontId="2" fillId="11" borderId="7" xfId="0" applyNumberFormat="1" applyFont="1" applyFill="1" applyBorder="1"/>
    <xf numFmtId="0" fontId="2" fillId="11" borderId="5" xfId="0" applyFont="1" applyFill="1" applyBorder="1"/>
    <xf numFmtId="176" fontId="2" fillId="11" borderId="0" xfId="0" applyNumberFormat="1" applyFont="1" applyFill="1"/>
    <xf numFmtId="176" fontId="2" fillId="11" borderId="5" xfId="0" applyNumberFormat="1" applyFont="1" applyFill="1" applyBorder="1"/>
    <xf numFmtId="0" fontId="2" fillId="11" borderId="10" xfId="0" applyFont="1" applyFill="1" applyBorder="1" applyAlignment="1">
      <alignment horizontal="right"/>
    </xf>
    <xf numFmtId="166" fontId="2" fillId="11" borderId="7" xfId="0" applyNumberFormat="1" applyFont="1" applyFill="1" applyBorder="1"/>
    <xf numFmtId="165" fontId="2" fillId="11" borderId="8" xfId="0" applyNumberFormat="1" applyFont="1" applyFill="1" applyBorder="1"/>
    <xf numFmtId="0" fontId="2" fillId="11" borderId="6" xfId="0" applyFont="1" applyFill="1" applyBorder="1"/>
    <xf numFmtId="0" fontId="2" fillId="11" borderId="7" xfId="0" applyFont="1" applyFill="1" applyBorder="1"/>
    <xf numFmtId="0" fontId="2" fillId="11" borderId="8" xfId="0" applyFont="1" applyFill="1" applyBorder="1"/>
    <xf numFmtId="165" fontId="2" fillId="11" borderId="7" xfId="0" applyNumberFormat="1" applyFont="1" applyFill="1" applyBorder="1"/>
    <xf numFmtId="166" fontId="2" fillId="11" borderId="6" xfId="0" applyNumberFormat="1" applyFont="1" applyFill="1" applyBorder="1"/>
    <xf numFmtId="166" fontId="2" fillId="11" borderId="8" xfId="0" applyNumberFormat="1" applyFont="1" applyFill="1" applyBorder="1"/>
    <xf numFmtId="168" fontId="2" fillId="11" borderId="6" xfId="0" applyNumberFormat="1" applyFont="1" applyFill="1" applyBorder="1"/>
    <xf numFmtId="168" fontId="2" fillId="11" borderId="11" xfId="0" applyNumberFormat="1" applyFont="1" applyFill="1" applyBorder="1"/>
    <xf numFmtId="168" fontId="2" fillId="11" borderId="0" xfId="0" applyNumberFormat="1" applyFont="1" applyFill="1"/>
    <xf numFmtId="169" fontId="2" fillId="11" borderId="6" xfId="0" applyNumberFormat="1" applyFont="1" applyFill="1" applyBorder="1"/>
    <xf numFmtId="169" fontId="2" fillId="11" borderId="7" xfId="0" applyNumberFormat="1" applyFont="1" applyFill="1" applyBorder="1"/>
    <xf numFmtId="164" fontId="2" fillId="11" borderId="4" xfId="0" applyNumberFormat="1" applyFont="1" applyFill="1" applyBorder="1" applyAlignment="1">
      <alignment horizontal="right"/>
    </xf>
    <xf numFmtId="178" fontId="0" fillId="0" borderId="0" xfId="0" applyNumberFormat="1"/>
    <xf numFmtId="49" fontId="18" fillId="13" borderId="0" xfId="0" applyNumberFormat="1" applyFont="1" applyFill="1" applyAlignment="1">
      <alignment horizontal="right"/>
    </xf>
    <xf numFmtId="0" fontId="2" fillId="14" borderId="0" xfId="0" applyFont="1" applyFill="1"/>
    <xf numFmtId="172" fontId="2" fillId="3" borderId="23" xfId="0" applyNumberFormat="1" applyFont="1" applyFill="1" applyBorder="1" applyAlignment="1" applyProtection="1">
      <alignment horizontal="right"/>
      <protection locked="0"/>
    </xf>
    <xf numFmtId="46" fontId="0" fillId="0" borderId="0" xfId="0" applyNumberForma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0" fillId="2" borderId="0" xfId="0" applyFill="1" applyProtection="1">
      <protection hidden="1"/>
    </xf>
    <xf numFmtId="0" fontId="0" fillId="6" borderId="12" xfId="0" applyFill="1" applyBorder="1" applyProtection="1">
      <protection hidden="1"/>
    </xf>
    <xf numFmtId="0" fontId="0" fillId="6" borderId="13" xfId="0" applyFill="1" applyBorder="1" applyProtection="1">
      <protection hidden="1"/>
    </xf>
    <xf numFmtId="0" fontId="0" fillId="6" borderId="14" xfId="0" applyFill="1" applyBorder="1" applyAlignment="1" applyProtection="1">
      <alignment horizontal="right"/>
      <protection hidden="1"/>
    </xf>
    <xf numFmtId="175" fontId="0" fillId="2" borderId="15" xfId="0" applyNumberFormat="1" applyFill="1" applyBorder="1" applyProtection="1">
      <protection hidden="1"/>
    </xf>
    <xf numFmtId="0" fontId="12" fillId="12" borderId="15" xfId="398" applyFont="1" applyFill="1" applyBorder="1" applyAlignment="1" applyProtection="1">
      <alignment horizontal="center" shrinkToFit="1"/>
      <protection hidden="1"/>
    </xf>
    <xf numFmtId="0" fontId="17" fillId="2" borderId="15" xfId="398" applyFont="1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17" fillId="2" borderId="0" xfId="398" applyFont="1" applyFill="1" applyBorder="1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2" fillId="2" borderId="0" xfId="0" applyFont="1" applyFill="1" applyProtection="1">
      <protection hidden="1"/>
    </xf>
    <xf numFmtId="0" fontId="16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19" fillId="2" borderId="0" xfId="0" applyFont="1" applyFill="1" applyProtection="1">
      <protection hidden="1"/>
    </xf>
    <xf numFmtId="0" fontId="2" fillId="6" borderId="1" xfId="0" applyFont="1" applyFill="1" applyBorder="1" applyProtection="1">
      <protection hidden="1"/>
    </xf>
    <xf numFmtId="0" fontId="2" fillId="6" borderId="2" xfId="0" applyFont="1" applyFill="1" applyBorder="1" applyProtection="1">
      <protection hidden="1"/>
    </xf>
    <xf numFmtId="0" fontId="2" fillId="6" borderId="3" xfId="0" applyFont="1" applyFill="1" applyBorder="1" applyAlignment="1" applyProtection="1">
      <alignment horizontal="right"/>
      <protection hidden="1"/>
    </xf>
    <xf numFmtId="175" fontId="2" fillId="5" borderId="15" xfId="0" applyNumberFormat="1" applyFont="1" applyFill="1" applyBorder="1" applyAlignment="1" applyProtection="1">
      <alignment horizontal="right"/>
      <protection hidden="1"/>
    </xf>
    <xf numFmtId="0" fontId="11" fillId="6" borderId="28" xfId="0" applyFont="1" applyFill="1" applyBorder="1" applyAlignment="1" applyProtection="1">
      <alignment horizontal="center" vertical="center"/>
      <protection hidden="1"/>
    </xf>
    <xf numFmtId="0" fontId="11" fillId="6" borderId="29" xfId="0" applyFont="1" applyFill="1" applyBorder="1" applyAlignment="1" applyProtection="1">
      <alignment horizontal="center" vertical="center"/>
      <protection hidden="1"/>
    </xf>
    <xf numFmtId="0" fontId="11" fillId="6" borderId="30" xfId="0" applyFont="1" applyFill="1" applyBorder="1" applyAlignment="1" applyProtection="1">
      <alignment horizontal="center" vertical="center"/>
      <protection hidden="1"/>
    </xf>
    <xf numFmtId="0" fontId="2" fillId="6" borderId="6" xfId="0" applyFont="1" applyFill="1" applyBorder="1" applyProtection="1">
      <protection hidden="1"/>
    </xf>
    <xf numFmtId="0" fontId="2" fillId="6" borderId="7" xfId="0" applyFont="1" applyFill="1" applyBorder="1" applyProtection="1">
      <protection hidden="1"/>
    </xf>
    <xf numFmtId="0" fontId="2" fillId="6" borderId="8" xfId="0" applyFont="1" applyFill="1" applyBorder="1" applyAlignment="1" applyProtection="1">
      <alignment horizontal="right"/>
      <protection hidden="1"/>
    </xf>
    <xf numFmtId="0" fontId="2" fillId="5" borderId="8" xfId="0" applyFont="1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2" fillId="6" borderId="0" xfId="0" applyFont="1" applyFill="1" applyAlignment="1" applyProtection="1">
      <alignment horizontal="right"/>
      <protection hidden="1"/>
    </xf>
    <xf numFmtId="164" fontId="2" fillId="5" borderId="16" xfId="0" applyNumberFormat="1" applyFont="1" applyFill="1" applyBorder="1" applyAlignment="1" applyProtection="1">
      <alignment horizontal="right"/>
      <protection hidden="1"/>
    </xf>
    <xf numFmtId="0" fontId="11" fillId="6" borderId="31" xfId="0" applyFont="1" applyFill="1" applyBorder="1" applyAlignment="1" applyProtection="1">
      <alignment horizontal="center" vertical="center"/>
      <protection hidden="1"/>
    </xf>
    <xf numFmtId="0" fontId="11" fillId="6" borderId="0" xfId="0" applyFont="1" applyFill="1" applyAlignment="1" applyProtection="1">
      <alignment horizontal="center" vertical="center"/>
      <protection hidden="1"/>
    </xf>
    <xf numFmtId="0" fontId="11" fillId="6" borderId="32" xfId="0" applyFont="1" applyFill="1" applyBorder="1" applyAlignment="1" applyProtection="1">
      <alignment horizontal="center" vertical="center"/>
      <protection hidden="1"/>
    </xf>
    <xf numFmtId="172" fontId="2" fillId="5" borderId="23" xfId="0" applyNumberFormat="1" applyFont="1" applyFill="1" applyBorder="1" applyAlignment="1" applyProtection="1">
      <alignment horizontal="right"/>
      <protection hidden="1"/>
    </xf>
    <xf numFmtId="0" fontId="0" fillId="6" borderId="31" xfId="0" applyFill="1" applyBorder="1" applyProtection="1">
      <protection hidden="1"/>
    </xf>
    <xf numFmtId="0" fontId="0" fillId="6" borderId="0" xfId="0" applyFill="1" applyProtection="1">
      <protection hidden="1"/>
    </xf>
    <xf numFmtId="0" fontId="0" fillId="6" borderId="32" xfId="0" applyFill="1" applyBorder="1" applyProtection="1">
      <protection hidden="1"/>
    </xf>
    <xf numFmtId="0" fontId="2" fillId="6" borderId="2" xfId="0" applyFont="1" applyFill="1" applyBorder="1" applyAlignment="1" applyProtection="1">
      <alignment horizontal="right"/>
      <protection hidden="1"/>
    </xf>
    <xf numFmtId="0" fontId="0" fillId="6" borderId="6" xfId="0" applyFill="1" applyBorder="1" applyProtection="1">
      <protection hidden="1"/>
    </xf>
    <xf numFmtId="0" fontId="2" fillId="6" borderId="7" xfId="0" applyFont="1" applyFill="1" applyBorder="1" applyAlignment="1" applyProtection="1">
      <alignment horizontal="right"/>
      <protection hidden="1"/>
    </xf>
    <xf numFmtId="168" fontId="2" fillId="5" borderId="17" xfId="0" applyNumberFormat="1" applyFont="1" applyFill="1" applyBorder="1" applyAlignment="1" applyProtection="1">
      <alignment horizontal="right"/>
      <protection hidden="1"/>
    </xf>
    <xf numFmtId="0" fontId="2" fillId="6" borderId="4" xfId="0" applyFont="1" applyFill="1" applyBorder="1" applyProtection="1">
      <protection hidden="1"/>
    </xf>
    <xf numFmtId="0" fontId="2" fillId="6" borderId="0" xfId="0" applyFont="1" applyFill="1" applyProtection="1">
      <protection hidden="1"/>
    </xf>
    <xf numFmtId="0" fontId="0" fillId="6" borderId="1" xfId="0" applyFill="1" applyBorder="1" applyProtection="1">
      <protection hidden="1"/>
    </xf>
    <xf numFmtId="172" fontId="2" fillId="5" borderId="9" xfId="0" applyNumberFormat="1" applyFont="1" applyFill="1" applyBorder="1" applyAlignment="1" applyProtection="1">
      <alignment horizontal="right"/>
      <protection hidden="1"/>
    </xf>
    <xf numFmtId="43" fontId="2" fillId="5" borderId="17" xfId="25" applyFont="1" applyFill="1" applyBorder="1" applyAlignment="1" applyProtection="1">
      <alignment horizontal="right"/>
      <protection hidden="1"/>
    </xf>
    <xf numFmtId="0" fontId="2" fillId="6" borderId="5" xfId="0" applyFont="1" applyFill="1" applyBorder="1" applyAlignment="1" applyProtection="1">
      <alignment horizontal="right"/>
      <protection hidden="1"/>
    </xf>
    <xf numFmtId="0" fontId="2" fillId="5" borderId="16" xfId="0" applyFont="1" applyFill="1" applyBorder="1" applyProtection="1">
      <protection hidden="1"/>
    </xf>
    <xf numFmtId="0" fontId="2" fillId="5" borderId="17" xfId="0" applyFont="1" applyFill="1" applyBorder="1" applyProtection="1">
      <protection hidden="1"/>
    </xf>
    <xf numFmtId="43" fontId="2" fillId="2" borderId="0" xfId="25" applyFont="1" applyFill="1" applyProtection="1">
      <protection hidden="1"/>
    </xf>
    <xf numFmtId="164" fontId="2" fillId="5" borderId="16" xfId="0" applyNumberFormat="1" applyFont="1" applyFill="1" applyBorder="1" applyProtection="1">
      <protection hidden="1"/>
    </xf>
    <xf numFmtId="164" fontId="2" fillId="5" borderId="23" xfId="0" applyNumberFormat="1" applyFont="1" applyFill="1" applyBorder="1" applyProtection="1">
      <protection hidden="1"/>
    </xf>
    <xf numFmtId="164" fontId="2" fillId="2" borderId="0" xfId="0" applyNumberFormat="1" applyFont="1" applyFill="1" applyProtection="1">
      <protection hidden="1"/>
    </xf>
    <xf numFmtId="172" fontId="2" fillId="5" borderId="17" xfId="0" applyNumberFormat="1" applyFont="1" applyFill="1" applyBorder="1" applyProtection="1">
      <protection hidden="1"/>
    </xf>
    <xf numFmtId="0" fontId="9" fillId="6" borderId="31" xfId="0" applyFont="1" applyFill="1" applyBorder="1" applyAlignment="1" applyProtection="1">
      <alignment horizontal="center"/>
      <protection hidden="1"/>
    </xf>
    <xf numFmtId="0" fontId="9" fillId="6" borderId="0" xfId="0" applyFont="1" applyFill="1" applyAlignment="1" applyProtection="1">
      <alignment horizontal="center"/>
      <protection hidden="1"/>
    </xf>
    <xf numFmtId="0" fontId="9" fillId="6" borderId="32" xfId="0" applyFont="1" applyFill="1" applyBorder="1" applyAlignment="1" applyProtection="1">
      <alignment horizontal="center"/>
      <protection hidden="1"/>
    </xf>
    <xf numFmtId="0" fontId="9" fillId="6" borderId="33" xfId="0" applyFont="1" applyFill="1" applyBorder="1" applyProtection="1">
      <protection hidden="1"/>
    </xf>
    <xf numFmtId="0" fontId="0" fillId="6" borderId="34" xfId="0" applyFill="1" applyBorder="1" applyProtection="1">
      <protection hidden="1"/>
    </xf>
    <xf numFmtId="0" fontId="0" fillId="6" borderId="35" xfId="0" applyFill="1" applyBorder="1" applyProtection="1">
      <protection hidden="1"/>
    </xf>
    <xf numFmtId="0" fontId="2" fillId="6" borderId="15" xfId="0" applyFont="1" applyFill="1" applyBorder="1" applyAlignment="1" applyProtection="1">
      <alignment horizontal="center"/>
      <protection hidden="1"/>
    </xf>
    <xf numFmtId="0" fontId="0" fillId="5" borderId="18" xfId="0" applyFill="1" applyBorder="1" applyAlignment="1" applyProtection="1">
      <alignment horizontal="right"/>
      <protection hidden="1"/>
    </xf>
    <xf numFmtId="172" fontId="2" fillId="5" borderId="16" xfId="0" applyNumberFormat="1" applyFont="1" applyFill="1" applyBorder="1" applyProtection="1">
      <protection hidden="1"/>
    </xf>
    <xf numFmtId="43" fontId="2" fillId="5" borderId="16" xfId="25" applyFont="1" applyFill="1" applyBorder="1" applyAlignment="1" applyProtection="1">
      <alignment horizontal="right"/>
      <protection hidden="1"/>
    </xf>
    <xf numFmtId="0" fontId="0" fillId="6" borderId="4" xfId="0" applyFill="1" applyBorder="1" applyAlignment="1" applyProtection="1">
      <alignment horizontal="center"/>
      <protection hidden="1"/>
    </xf>
    <xf numFmtId="0" fontId="0" fillId="5" borderId="26" xfId="0" applyFill="1" applyBorder="1" applyAlignment="1" applyProtection="1">
      <alignment horizontal="right"/>
      <protection hidden="1"/>
    </xf>
    <xf numFmtId="0" fontId="2" fillId="6" borderId="13" xfId="0" applyFont="1" applyFill="1" applyBorder="1" applyAlignment="1" applyProtection="1">
      <alignment horizontal="center"/>
      <protection hidden="1"/>
    </xf>
    <xf numFmtId="0" fontId="2" fillId="6" borderId="14" xfId="0" applyFont="1" applyFill="1" applyBorder="1" applyAlignment="1" applyProtection="1">
      <alignment horizontal="center"/>
      <protection hidden="1"/>
    </xf>
    <xf numFmtId="0" fontId="2" fillId="6" borderId="12" xfId="0" applyFont="1" applyFill="1" applyBorder="1" applyAlignment="1" applyProtection="1">
      <alignment horizontal="center"/>
      <protection hidden="1"/>
    </xf>
    <xf numFmtId="0" fontId="2" fillId="5" borderId="15" xfId="0" applyFont="1" applyFill="1" applyBorder="1" applyAlignment="1" applyProtection="1">
      <alignment horizontal="left"/>
      <protection hidden="1"/>
    </xf>
    <xf numFmtId="0" fontId="0" fillId="6" borderId="15" xfId="0" applyFill="1" applyBorder="1" applyProtection="1">
      <protection hidden="1"/>
    </xf>
    <xf numFmtId="0" fontId="2" fillId="5" borderId="18" xfId="0" applyFont="1" applyFill="1" applyBorder="1" applyAlignment="1" applyProtection="1">
      <alignment horizontal="right"/>
      <protection hidden="1"/>
    </xf>
    <xf numFmtId="172" fontId="2" fillId="5" borderId="16" xfId="0" applyNumberFormat="1" applyFont="1" applyFill="1" applyBorder="1" applyAlignment="1" applyProtection="1">
      <alignment horizontal="right"/>
      <protection hidden="1"/>
    </xf>
    <xf numFmtId="172" fontId="2" fillId="5" borderId="21" xfId="0" applyNumberFormat="1" applyFont="1" applyFill="1" applyBorder="1" applyAlignment="1" applyProtection="1">
      <alignment horizontal="right"/>
      <protection hidden="1"/>
    </xf>
    <xf numFmtId="0" fontId="2" fillId="5" borderId="16" xfId="0" applyFont="1" applyFill="1" applyBorder="1" applyAlignment="1" applyProtection="1">
      <alignment horizontal="left"/>
      <protection hidden="1"/>
    </xf>
    <xf numFmtId="0" fontId="2" fillId="5" borderId="22" xfId="0" applyFont="1" applyFill="1" applyBorder="1" applyAlignment="1" applyProtection="1">
      <alignment horizontal="right"/>
      <protection hidden="1"/>
    </xf>
    <xf numFmtId="172" fontId="2" fillId="5" borderId="23" xfId="0" applyNumberFormat="1" applyFont="1" applyFill="1" applyBorder="1" applyProtection="1">
      <protection hidden="1"/>
    </xf>
    <xf numFmtId="43" fontId="2" fillId="5" borderId="23" xfId="25" applyFont="1" applyFill="1" applyBorder="1" applyAlignment="1" applyProtection="1">
      <alignment horizontal="right"/>
      <protection hidden="1"/>
    </xf>
    <xf numFmtId="164" fontId="2" fillId="5" borderId="23" xfId="0" applyNumberFormat="1" applyFont="1" applyFill="1" applyBorder="1" applyAlignment="1" applyProtection="1">
      <alignment horizontal="right"/>
      <protection hidden="1"/>
    </xf>
    <xf numFmtId="172" fontId="2" fillId="5" borderId="25" xfId="0" applyNumberFormat="1" applyFont="1" applyFill="1" applyBorder="1" applyAlignment="1" applyProtection="1">
      <alignment horizontal="right"/>
      <protection hidden="1"/>
    </xf>
    <xf numFmtId="0" fontId="2" fillId="5" borderId="23" xfId="0" applyFont="1" applyFill="1" applyBorder="1" applyAlignment="1" applyProtection="1">
      <alignment horizontal="left"/>
      <protection hidden="1"/>
    </xf>
    <xf numFmtId="0" fontId="2" fillId="5" borderId="36" xfId="0" applyFont="1" applyFill="1" applyBorder="1" applyAlignment="1" applyProtection="1">
      <alignment horizontal="right"/>
      <protection hidden="1"/>
    </xf>
    <xf numFmtId="172" fontId="2" fillId="5" borderId="37" xfId="0" applyNumberFormat="1" applyFont="1" applyFill="1" applyBorder="1" applyProtection="1">
      <protection hidden="1"/>
    </xf>
    <xf numFmtId="43" fontId="2" fillId="5" borderId="37" xfId="25" applyFont="1" applyFill="1" applyBorder="1" applyAlignment="1" applyProtection="1">
      <alignment horizontal="right"/>
      <protection hidden="1"/>
    </xf>
    <xf numFmtId="164" fontId="2" fillId="5" borderId="37" xfId="0" applyNumberFormat="1" applyFont="1" applyFill="1" applyBorder="1" applyAlignment="1" applyProtection="1">
      <alignment horizontal="right"/>
      <protection hidden="1"/>
    </xf>
    <xf numFmtId="172" fontId="2" fillId="5" borderId="37" xfId="0" applyNumberFormat="1" applyFont="1" applyFill="1" applyBorder="1" applyAlignment="1" applyProtection="1">
      <alignment horizontal="right"/>
      <protection hidden="1"/>
    </xf>
    <xf numFmtId="0" fontId="2" fillId="5" borderId="17" xfId="0" applyFont="1" applyFill="1" applyBorder="1" applyAlignment="1" applyProtection="1">
      <alignment horizontal="left"/>
      <protection hidden="1"/>
    </xf>
    <xf numFmtId="0" fontId="2" fillId="2" borderId="2" xfId="0" applyFont="1" applyFill="1" applyBorder="1" applyProtection="1">
      <protection hidden="1"/>
    </xf>
    <xf numFmtId="164" fontId="2" fillId="2" borderId="2" xfId="0" applyNumberFormat="1" applyFont="1" applyFill="1" applyBorder="1" applyProtection="1">
      <protection hidden="1"/>
    </xf>
    <xf numFmtId="172" fontId="2" fillId="5" borderId="15" xfId="0" applyNumberFormat="1" applyFont="1" applyFill="1" applyBorder="1" applyAlignment="1" applyProtection="1">
      <alignment horizontal="right"/>
      <protection hidden="1"/>
    </xf>
    <xf numFmtId="172" fontId="2" fillId="5" borderId="14" xfId="0" applyNumberFormat="1" applyFont="1" applyFill="1" applyBorder="1" applyAlignment="1" applyProtection="1">
      <alignment horizontal="right"/>
      <protection hidden="1"/>
    </xf>
    <xf numFmtId="0" fontId="11" fillId="6" borderId="28" xfId="0" applyFont="1" applyFill="1" applyBorder="1" applyProtection="1">
      <protection hidden="1"/>
    </xf>
    <xf numFmtId="0" fontId="11" fillId="6" borderId="29" xfId="0" applyFont="1" applyFill="1" applyBorder="1" applyProtection="1">
      <protection hidden="1"/>
    </xf>
    <xf numFmtId="0" fontId="11" fillId="6" borderId="30" xfId="0" applyFont="1" applyFill="1" applyBorder="1" applyProtection="1">
      <protection hidden="1"/>
    </xf>
    <xf numFmtId="0" fontId="2" fillId="5" borderId="15" xfId="0" applyFont="1" applyFill="1" applyBorder="1" applyAlignment="1" applyProtection="1">
      <alignment horizontal="right"/>
      <protection hidden="1"/>
    </xf>
    <xf numFmtId="0" fontId="11" fillId="6" borderId="31" xfId="0" applyFont="1" applyFill="1" applyBorder="1" applyProtection="1">
      <protection hidden="1"/>
    </xf>
    <xf numFmtId="172" fontId="2" fillId="5" borderId="17" xfId="0" applyNumberFormat="1" applyFont="1" applyFill="1" applyBorder="1" applyAlignment="1" applyProtection="1">
      <alignment horizontal="right"/>
      <protection hidden="1"/>
    </xf>
    <xf numFmtId="0" fontId="0" fillId="5" borderId="16" xfId="0" applyFill="1" applyBorder="1" applyProtection="1">
      <protection hidden="1"/>
    </xf>
    <xf numFmtId="0" fontId="0" fillId="5" borderId="17" xfId="0" applyFill="1" applyBorder="1" applyProtection="1">
      <protection hidden="1"/>
    </xf>
    <xf numFmtId="0" fontId="0" fillId="6" borderId="15" xfId="0" applyFill="1" applyBorder="1" applyAlignment="1" applyProtection="1">
      <alignment horizontal="center"/>
      <protection hidden="1"/>
    </xf>
    <xf numFmtId="46" fontId="2" fillId="6" borderId="15" xfId="0" applyNumberFormat="1" applyFont="1" applyFill="1" applyBorder="1" applyAlignment="1" applyProtection="1">
      <alignment horizontal="right"/>
      <protection hidden="1"/>
    </xf>
    <xf numFmtId="0" fontId="2" fillId="6" borderId="15" xfId="0" applyFont="1" applyFill="1" applyBorder="1" applyAlignment="1" applyProtection="1">
      <alignment horizontal="right"/>
      <protection hidden="1"/>
    </xf>
    <xf numFmtId="0" fontId="2" fillId="5" borderId="16" xfId="0" applyFont="1" applyFill="1" applyBorder="1" applyAlignment="1" applyProtection="1">
      <alignment horizontal="right"/>
      <protection hidden="1"/>
    </xf>
    <xf numFmtId="164" fontId="2" fillId="5" borderId="21" xfId="0" applyNumberFormat="1" applyFont="1" applyFill="1" applyBorder="1" applyAlignment="1" applyProtection="1">
      <alignment horizontal="right"/>
      <protection hidden="1"/>
    </xf>
    <xf numFmtId="0" fontId="2" fillId="5" borderId="9" xfId="0" applyFont="1" applyFill="1" applyBorder="1" applyAlignment="1" applyProtection="1">
      <alignment horizontal="left"/>
      <protection hidden="1"/>
    </xf>
    <xf numFmtId="0" fontId="2" fillId="5" borderId="23" xfId="0" applyFont="1" applyFill="1" applyBorder="1" applyAlignment="1" applyProtection="1">
      <alignment horizontal="right"/>
      <protection hidden="1"/>
    </xf>
    <xf numFmtId="164" fontId="2" fillId="5" borderId="25" xfId="0" applyNumberFormat="1" applyFont="1" applyFill="1" applyBorder="1" applyAlignment="1" applyProtection="1">
      <alignment horizontal="right"/>
      <protection hidden="1"/>
    </xf>
    <xf numFmtId="0" fontId="2" fillId="5" borderId="37" xfId="0" applyFont="1" applyFill="1" applyBorder="1" applyAlignment="1" applyProtection="1">
      <alignment horizontal="right"/>
      <protection hidden="1"/>
    </xf>
    <xf numFmtId="164" fontId="2" fillId="5" borderId="38" xfId="0" applyNumberFormat="1" applyFont="1" applyFill="1" applyBorder="1" applyAlignment="1" applyProtection="1">
      <alignment horizontal="right"/>
      <protection hidden="1"/>
    </xf>
    <xf numFmtId="0" fontId="0" fillId="2" borderId="2" xfId="0" applyFill="1" applyBorder="1" applyProtection="1">
      <protection hidden="1"/>
    </xf>
    <xf numFmtId="164" fontId="2" fillId="3" borderId="39" xfId="0" applyNumberFormat="1" applyFont="1" applyFill="1" applyBorder="1" applyAlignment="1" applyProtection="1">
      <alignment horizontal="right"/>
      <protection locked="0"/>
    </xf>
    <xf numFmtId="172" fontId="2" fillId="3" borderId="20" xfId="0" applyNumberFormat="1" applyFont="1" applyFill="1" applyBorder="1" applyAlignment="1" applyProtection="1">
      <alignment horizontal="right"/>
      <protection locked="0"/>
    </xf>
    <xf numFmtId="164" fontId="2" fillId="3" borderId="20" xfId="0" applyNumberFormat="1" applyFont="1" applyFill="1" applyBorder="1" applyProtection="1">
      <protection locked="0"/>
    </xf>
    <xf numFmtId="172" fontId="2" fillId="3" borderId="37" xfId="0" applyNumberFormat="1" applyFont="1" applyFill="1" applyBorder="1" applyAlignment="1" applyProtection="1">
      <alignment horizontal="right"/>
      <protection locked="0"/>
    </xf>
    <xf numFmtId="0" fontId="2" fillId="3" borderId="36" xfId="0" applyFont="1" applyFill="1" applyBorder="1" applyAlignment="1" applyProtection="1">
      <alignment horizontal="right"/>
      <protection locked="0"/>
    </xf>
    <xf numFmtId="0" fontId="2" fillId="3" borderId="37" xfId="0" applyFont="1" applyFill="1" applyBorder="1" applyAlignment="1" applyProtection="1">
      <alignment horizontal="right"/>
      <protection locked="0"/>
    </xf>
    <xf numFmtId="164" fontId="2" fillId="3" borderId="40" xfId="0" applyNumberFormat="1" applyFont="1" applyFill="1" applyBorder="1" applyAlignment="1" applyProtection="1">
      <alignment horizontal="right"/>
      <protection locked="0"/>
    </xf>
    <xf numFmtId="168" fontId="6" fillId="0" borderId="0" xfId="0" applyNumberFormat="1" applyFont="1"/>
    <xf numFmtId="168" fontId="6" fillId="0" borderId="5" xfId="0" applyNumberFormat="1" applyFont="1" applyBorder="1"/>
    <xf numFmtId="0" fontId="2" fillId="0" borderId="2" xfId="0" applyFont="1" applyBorder="1"/>
    <xf numFmtId="172" fontId="2" fillId="3" borderId="15" xfId="0" applyNumberFormat="1" applyFont="1" applyFill="1" applyBorder="1" applyAlignment="1" applyProtection="1">
      <alignment horizontal="right"/>
      <protection locked="0"/>
    </xf>
    <xf numFmtId="0" fontId="2" fillId="3" borderId="17" xfId="0" applyFont="1" applyFill="1" applyBorder="1" applyAlignment="1" applyProtection="1">
      <alignment horizontal="right"/>
      <protection locked="0"/>
    </xf>
    <xf numFmtId="0" fontId="2" fillId="5" borderId="11" xfId="0" applyFont="1" applyFill="1" applyBorder="1" applyProtection="1">
      <protection hidden="1"/>
    </xf>
    <xf numFmtId="0" fontId="2" fillId="5" borderId="23" xfId="0" applyFont="1" applyFill="1" applyBorder="1" applyProtection="1">
      <protection hidden="1"/>
    </xf>
    <xf numFmtId="1" fontId="2" fillId="5" borderId="8" xfId="0" applyNumberFormat="1" applyFont="1" applyFill="1" applyBorder="1" applyProtection="1">
      <protection hidden="1"/>
    </xf>
    <xf numFmtId="164" fontId="2" fillId="3" borderId="16" xfId="0" applyNumberFormat="1" applyFont="1" applyFill="1" applyBorder="1" applyAlignment="1" applyProtection="1">
      <alignment horizontal="right"/>
      <protection locked="0"/>
    </xf>
    <xf numFmtId="164" fontId="2" fillId="3" borderId="20" xfId="0" applyNumberFormat="1" applyFont="1" applyFill="1" applyBorder="1" applyAlignment="1" applyProtection="1">
      <alignment horizontal="right"/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164" fontId="2" fillId="3" borderId="7" xfId="0" applyNumberFormat="1" applyFont="1" applyFill="1" applyBorder="1" applyAlignment="1" applyProtection="1">
      <alignment horizontal="right"/>
      <protection locked="0"/>
    </xf>
    <xf numFmtId="164" fontId="2" fillId="3" borderId="11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23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center"/>
      <protection locked="0"/>
    </xf>
    <xf numFmtId="0" fontId="2" fillId="3" borderId="22" xfId="0" applyFont="1" applyFill="1" applyBorder="1" applyAlignment="1" applyProtection="1">
      <alignment horizontal="center"/>
      <protection locked="0"/>
    </xf>
    <xf numFmtId="0" fontId="2" fillId="3" borderId="26" xfId="0" applyFont="1" applyFill="1" applyBorder="1" applyAlignment="1" applyProtection="1">
      <alignment horizontal="center"/>
      <protection locked="0"/>
    </xf>
    <xf numFmtId="0" fontId="20" fillId="15" borderId="0" xfId="445" applyFill="1"/>
    <xf numFmtId="0" fontId="20" fillId="0" borderId="0" xfId="445"/>
    <xf numFmtId="0" fontId="20" fillId="0" borderId="0" xfId="445" applyAlignment="1">
      <alignment horizontal="right"/>
    </xf>
    <xf numFmtId="164" fontId="20" fillId="0" borderId="0" xfId="445" applyNumberFormat="1"/>
    <xf numFmtId="0" fontId="20" fillId="16" borderId="0" xfId="445" applyFill="1"/>
    <xf numFmtId="0" fontId="20" fillId="15" borderId="1" xfId="445" applyFill="1" applyBorder="1"/>
    <xf numFmtId="0" fontId="20" fillId="15" borderId="2" xfId="445" applyFill="1" applyBorder="1"/>
    <xf numFmtId="0" fontId="20" fillId="15" borderId="3" xfId="445" applyFill="1" applyBorder="1"/>
    <xf numFmtId="0" fontId="20" fillId="15" borderId="4" xfId="445" applyFill="1" applyBorder="1"/>
    <xf numFmtId="0" fontId="20" fillId="15" borderId="5" xfId="445" applyFill="1" applyBorder="1"/>
    <xf numFmtId="0" fontId="20" fillId="0" borderId="0" xfId="445" applyAlignment="1">
      <alignment horizontal="center"/>
    </xf>
    <xf numFmtId="0" fontId="20" fillId="17" borderId="0" xfId="445" applyFill="1" applyAlignment="1">
      <alignment horizontal="right"/>
    </xf>
    <xf numFmtId="165" fontId="20" fillId="3" borderId="0" xfId="445" applyNumberFormat="1" applyFill="1"/>
    <xf numFmtId="164" fontId="22" fillId="11" borderId="0" xfId="445" applyNumberFormat="1" applyFont="1" applyFill="1"/>
    <xf numFmtId="0" fontId="23" fillId="0" borderId="0" xfId="445" applyFont="1"/>
    <xf numFmtId="179" fontId="20" fillId="3" borderId="0" xfId="445" applyNumberFormat="1" applyFill="1"/>
    <xf numFmtId="164" fontId="24" fillId="3" borderId="0" xfId="445" applyNumberFormat="1" applyFont="1" applyFill="1"/>
    <xf numFmtId="179" fontId="20" fillId="0" borderId="0" xfId="445" applyNumberFormat="1"/>
    <xf numFmtId="180" fontId="20" fillId="0" borderId="0" xfId="445" applyNumberFormat="1"/>
    <xf numFmtId="0" fontId="23" fillId="18" borderId="0" xfId="445" applyFont="1" applyFill="1"/>
    <xf numFmtId="0" fontId="20" fillId="18" borderId="0" xfId="445" applyFill="1"/>
    <xf numFmtId="164" fontId="23" fillId="18" borderId="0" xfId="445" applyNumberFormat="1" applyFont="1" applyFill="1"/>
    <xf numFmtId="164" fontId="20" fillId="18" borderId="0" xfId="445" applyNumberFormat="1" applyFill="1"/>
    <xf numFmtId="164" fontId="20" fillId="16" borderId="0" xfId="445" applyNumberFormat="1" applyFill="1"/>
    <xf numFmtId="164" fontId="20" fillId="19" borderId="0" xfId="445" applyNumberFormat="1" applyFill="1"/>
    <xf numFmtId="164" fontId="23" fillId="17" borderId="0" xfId="445" applyNumberFormat="1" applyFont="1" applyFill="1"/>
    <xf numFmtId="164" fontId="20" fillId="17" borderId="0" xfId="445" applyNumberFormat="1" applyFill="1"/>
    <xf numFmtId="0" fontId="20" fillId="19" borderId="0" xfId="445" applyFill="1"/>
    <xf numFmtId="165" fontId="20" fillId="16" borderId="0" xfId="445" applyNumberFormat="1" applyFill="1"/>
    <xf numFmtId="164" fontId="23" fillId="0" borderId="0" xfId="445" applyNumberFormat="1" applyFont="1"/>
    <xf numFmtId="164" fontId="21" fillId="16" borderId="0" xfId="445" applyNumberFormat="1" applyFont="1" applyFill="1"/>
    <xf numFmtId="167" fontId="20" fillId="0" borderId="0" xfId="445" applyNumberFormat="1"/>
    <xf numFmtId="0" fontId="20" fillId="20" borderId="0" xfId="445" applyFill="1"/>
    <xf numFmtId="164" fontId="20" fillId="11" borderId="0" xfId="445" applyNumberFormat="1" applyFill="1"/>
    <xf numFmtId="0" fontId="20" fillId="0" borderId="7" xfId="445" applyBorder="1"/>
    <xf numFmtId="164" fontId="20" fillId="0" borderId="7" xfId="445" applyNumberFormat="1" applyBorder="1"/>
    <xf numFmtId="0" fontId="20" fillId="16" borderId="7" xfId="445" applyFill="1" applyBorder="1"/>
    <xf numFmtId="164" fontId="20" fillId="11" borderId="7" xfId="445" applyNumberFormat="1" applyFill="1" applyBorder="1"/>
    <xf numFmtId="0" fontId="20" fillId="20" borderId="7" xfId="445" applyFill="1" applyBorder="1"/>
    <xf numFmtId="0" fontId="21" fillId="16" borderId="0" xfId="445" applyFont="1" applyFill="1"/>
    <xf numFmtId="0" fontId="21" fillId="3" borderId="0" xfId="445" applyFont="1" applyFill="1"/>
    <xf numFmtId="0" fontId="21" fillId="11" borderId="0" xfId="445" applyFont="1" applyFill="1"/>
    <xf numFmtId="179" fontId="21" fillId="3" borderId="0" xfId="445" applyNumberFormat="1" applyFont="1" applyFill="1"/>
    <xf numFmtId="0" fontId="24" fillId="3" borderId="0" xfId="445" applyFont="1" applyFill="1"/>
    <xf numFmtId="180" fontId="21" fillId="16" borderId="0" xfId="445" applyNumberFormat="1" applyFont="1" applyFill="1"/>
    <xf numFmtId="0" fontId="21" fillId="0" borderId="0" xfId="445" applyFont="1"/>
    <xf numFmtId="0" fontId="21" fillId="19" borderId="0" xfId="445" applyFont="1" applyFill="1"/>
    <xf numFmtId="0" fontId="21" fillId="17" borderId="0" xfId="445" applyFont="1" applyFill="1"/>
    <xf numFmtId="165" fontId="21" fillId="16" borderId="0" xfId="445" applyNumberFormat="1" applyFont="1" applyFill="1"/>
    <xf numFmtId="167" fontId="21" fillId="16" borderId="0" xfId="445" applyNumberFormat="1" applyFont="1" applyFill="1"/>
    <xf numFmtId="2" fontId="21" fillId="16" borderId="0" xfId="445" applyNumberFormat="1" applyFont="1" applyFill="1"/>
    <xf numFmtId="0" fontId="25" fillId="17" borderId="0" xfId="445" applyFont="1" applyFill="1"/>
    <xf numFmtId="0" fontId="21" fillId="20" borderId="0" xfId="445" applyFont="1" applyFill="1"/>
    <xf numFmtId="0" fontId="20" fillId="3" borderId="0" xfId="445" applyFill="1"/>
    <xf numFmtId="0" fontId="20" fillId="11" borderId="0" xfId="445" applyFill="1"/>
    <xf numFmtId="0" fontId="20" fillId="17" borderId="0" xfId="445" applyFill="1"/>
    <xf numFmtId="2" fontId="20" fillId="0" borderId="0" xfId="445" applyNumberFormat="1"/>
    <xf numFmtId="0" fontId="2" fillId="6" borderId="0" xfId="0" applyFont="1" applyFill="1" applyAlignment="1" applyProtection="1">
      <alignment horizontal="center"/>
      <protection hidden="1"/>
    </xf>
    <xf numFmtId="0" fontId="2" fillId="6" borderId="9" xfId="0" applyFont="1" applyFill="1" applyBorder="1" applyAlignment="1" applyProtection="1">
      <alignment horizontal="center"/>
      <protection hidden="1"/>
    </xf>
    <xf numFmtId="0" fontId="2" fillId="6" borderId="11" xfId="0" applyFont="1" applyFill="1" applyBorder="1" applyAlignment="1" applyProtection="1">
      <alignment horizontal="center"/>
      <protection hidden="1"/>
    </xf>
    <xf numFmtId="0" fontId="2" fillId="6" borderId="1" xfId="0" applyFont="1" applyFill="1" applyBorder="1" applyAlignment="1" applyProtection="1">
      <alignment horizontal="center"/>
      <protection hidden="1"/>
    </xf>
    <xf numFmtId="0" fontId="2" fillId="6" borderId="6" xfId="0" applyFont="1" applyFill="1" applyBorder="1" applyAlignment="1" applyProtection="1">
      <alignment horizontal="center"/>
      <protection hidden="1"/>
    </xf>
    <xf numFmtId="0" fontId="2" fillId="6" borderId="4" xfId="0" applyFont="1" applyFill="1" applyBorder="1" applyAlignment="1" applyProtection="1">
      <alignment horizontal="center"/>
      <protection hidden="1"/>
    </xf>
    <xf numFmtId="0" fontId="2" fillId="6" borderId="2" xfId="0" applyFont="1" applyFill="1" applyBorder="1" applyAlignment="1" applyProtection="1">
      <alignment horizontal="center"/>
      <protection hidden="1"/>
    </xf>
    <xf numFmtId="0" fontId="2" fillId="6" borderId="7" xfId="0" applyFont="1" applyFill="1" applyBorder="1" applyAlignment="1" applyProtection="1">
      <alignment horizontal="center"/>
      <protection hidden="1"/>
    </xf>
    <xf numFmtId="0" fontId="2" fillId="4" borderId="9" xfId="0" applyFont="1" applyFill="1" applyBorder="1" applyAlignment="1" applyProtection="1">
      <alignment horizontal="center"/>
      <protection locked="0"/>
    </xf>
    <xf numFmtId="0" fontId="15" fillId="2" borderId="0" xfId="398" applyFont="1" applyFill="1" applyAlignment="1" applyProtection="1">
      <alignment horizontal="left"/>
      <protection hidden="1"/>
    </xf>
    <xf numFmtId="172" fontId="0" fillId="5" borderId="5" xfId="0" applyNumberFormat="1" applyFill="1" applyBorder="1" applyAlignment="1" applyProtection="1">
      <alignment horizontal="right"/>
      <protection hidden="1"/>
    </xf>
    <xf numFmtId="0" fontId="7" fillId="21" borderId="0" xfId="0" applyFont="1" applyFill="1"/>
    <xf numFmtId="0" fontId="7" fillId="22" borderId="0" xfId="0" applyFont="1" applyFill="1"/>
    <xf numFmtId="164" fontId="2" fillId="4" borderId="11" xfId="0" applyNumberFormat="1" applyFont="1" applyFill="1" applyBorder="1" applyAlignment="1" applyProtection="1">
      <alignment horizontal="right"/>
      <protection locked="0"/>
    </xf>
    <xf numFmtId="172" fontId="2" fillId="2" borderId="0" xfId="0" applyNumberFormat="1" applyFont="1" applyFill="1" applyProtection="1">
      <protection hidden="1"/>
    </xf>
    <xf numFmtId="0" fontId="0" fillId="0" borderId="0" xfId="0" applyProtection="1">
      <protection hidden="1"/>
    </xf>
    <xf numFmtId="181" fontId="20" fillId="15" borderId="0" xfId="445" applyNumberFormat="1" applyFill="1"/>
    <xf numFmtId="0" fontId="2" fillId="3" borderId="16" xfId="0" applyFont="1" applyFill="1" applyBorder="1" applyAlignment="1" applyProtection="1">
      <alignment horizontal="right"/>
      <protection locked="0"/>
    </xf>
    <xf numFmtId="14" fontId="2" fillId="0" borderId="0" xfId="0" applyNumberFormat="1" applyFont="1"/>
    <xf numFmtId="0" fontId="15" fillId="2" borderId="0" xfId="398" applyFont="1" applyFill="1" applyAlignment="1" applyProtection="1">
      <alignment horizontal="left"/>
      <protection hidden="1"/>
    </xf>
    <xf numFmtId="0" fontId="9" fillId="2" borderId="12" xfId="0" applyFont="1" applyFill="1" applyBorder="1" applyAlignment="1" applyProtection="1">
      <alignment horizontal="center"/>
      <protection hidden="1"/>
    </xf>
    <xf numFmtId="0" fontId="9" fillId="2" borderId="13" xfId="0" applyFont="1" applyFill="1" applyBorder="1" applyAlignment="1" applyProtection="1">
      <alignment horizontal="center"/>
      <protection hidden="1"/>
    </xf>
    <xf numFmtId="0" fontId="9" fillId="2" borderId="14" xfId="0" applyFont="1" applyFill="1" applyBorder="1" applyAlignment="1" applyProtection="1">
      <alignment horizontal="center"/>
      <protection hidden="1"/>
    </xf>
    <xf numFmtId="0" fontId="2" fillId="6" borderId="12" xfId="0" applyFont="1" applyFill="1" applyBorder="1" applyAlignment="1" applyProtection="1">
      <alignment horizontal="center"/>
      <protection hidden="1"/>
    </xf>
    <xf numFmtId="0" fontId="2" fillId="6" borderId="14" xfId="0" applyFont="1" applyFill="1" applyBorder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9" fillId="6" borderId="31" xfId="0" applyFont="1" applyFill="1" applyBorder="1" applyAlignment="1" applyProtection="1">
      <alignment horizontal="left" vertical="center" textRotation="90"/>
      <protection hidden="1"/>
    </xf>
    <xf numFmtId="0" fontId="2" fillId="6" borderId="13" xfId="0" applyFont="1" applyFill="1" applyBorder="1" applyAlignment="1" applyProtection="1">
      <alignment horizontal="center"/>
      <protection hidden="1"/>
    </xf>
    <xf numFmtId="0" fontId="2" fillId="6" borderId="1" xfId="0" applyFont="1" applyFill="1" applyBorder="1" applyAlignment="1" applyProtection="1">
      <alignment horizontal="center"/>
      <protection hidden="1"/>
    </xf>
    <xf numFmtId="0" fontId="2" fillId="6" borderId="2" xfId="0" applyFont="1" applyFill="1" applyBorder="1" applyAlignment="1" applyProtection="1">
      <alignment horizontal="center"/>
      <protection hidden="1"/>
    </xf>
  </cellXfs>
  <cellStyles count="490">
    <cellStyle name="Comma" xfId="25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/>
    <cellStyle name="Normal" xfId="0" builtinId="0"/>
    <cellStyle name="Normal 2" xfId="445" xr:uid="{00000000-0005-0000-0000-0000E9010000}"/>
  </cellStyles>
  <dxfs count="7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strike/>
        <color theme="1"/>
      </font>
      <fill>
        <patternFill patternType="solid">
          <fgColor indexed="64"/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41759790943194E-2"/>
          <c:y val="9.0736316497023198E-2"/>
          <c:w val="0.89751260687673395"/>
          <c:h val="0.85783297563887495"/>
        </c:manualLayout>
      </c:layout>
      <c:scatterChart>
        <c:scatterStyle val="lineMarker"/>
        <c:varyColors val="0"/>
        <c:ser>
          <c:idx val="0"/>
          <c:order val="0"/>
          <c:tx>
            <c:strRef>
              <c:f>'CALCUL-XY'!$CI$20</c:f>
              <c:strCache>
                <c:ptCount val="1"/>
                <c:pt idx="0">
                  <c:v>1</c:v>
                </c:pt>
              </c:strCache>
            </c:strRef>
          </c:tx>
          <c:spPr>
            <a:ln>
              <a:tailEnd type="triangle"/>
            </a:ln>
            <a:effectLst>
              <a:outerShdw blurRad="50800" dist="38100" dir="2700000" algn="tl" rotWithShape="0">
                <a:schemeClr val="tx1">
                  <a:lumMod val="65000"/>
                  <a:lumOff val="35000"/>
                  <a:alpha val="43000"/>
                </a:schemeClr>
              </a:outerShdw>
            </a:effectLst>
          </c:spPr>
          <c:marker>
            <c:symbol val="none"/>
          </c:marker>
          <c:dPt>
            <c:idx val="0"/>
            <c:marker>
              <c:symbol val="circle"/>
              <c:size val="9"/>
              <c:spPr>
                <a:solidFill>
                  <a:schemeClr val="bg1">
                    <a:lumMod val="95000"/>
                  </a:schemeClr>
                </a:solidFill>
                <a:ln w="12700">
                  <a:solidFill>
                    <a:schemeClr val="tx1"/>
                  </a:solidFill>
                </a:ln>
                <a:effectLst>
                  <a:outerShdw blurRad="50800" dist="38100" dir="2700000" algn="tl" rotWithShape="0">
                    <a:schemeClr val="tx1">
                      <a:lumMod val="65000"/>
                      <a:lumOff val="35000"/>
                      <a:alpha val="43000"/>
                    </a:schemeClr>
                  </a:outerShdw>
                </a:effectLst>
              </c:spPr>
            </c:marker>
            <c:bubble3D val="0"/>
            <c:spPr>
              <a:ln w="114300" cap="flat">
                <a:noFill/>
                <a:bevel/>
                <a:tailEnd type="none"/>
              </a:ln>
              <a:effectLst>
                <a:outerShdw blurRad="50800" dist="38100" dir="2700000" algn="tl" rotWithShape="0">
                  <a:schemeClr val="tx1">
                    <a:lumMod val="65000"/>
                    <a:lumOff val="35000"/>
                    <a:alpha val="43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A54-FB49-9765-5A88657869E2}"/>
              </c:ext>
            </c:extLst>
          </c:dPt>
          <c:xVal>
            <c:numRef>
              <c:f>'CALCUL-XY'!$CJ$20:$CJ$120</c:f>
              <c:numCache>
                <c:formatCode>0.0000</c:formatCode>
                <c:ptCount val="101"/>
                <c:pt idx="0">
                  <c:v>100000000</c:v>
                </c:pt>
                <c:pt idx="1">
                  <c:v>100000020.62755586</c:v>
                </c:pt>
                <c:pt idx="2">
                  <c:v>99999999.999531344</c:v>
                </c:pt>
                <c:pt idx="3">
                  <c:v>99999999.999999985</c:v>
                </c:pt>
                <c:pt idx="4">
                  <c:v>99999999.999999985</c:v>
                </c:pt>
                <c:pt idx="5">
                  <c:v>99999999.999999985</c:v>
                </c:pt>
                <c:pt idx="6">
                  <c:v>99999999.999999985</c:v>
                </c:pt>
                <c:pt idx="7">
                  <c:v>99999999.999999985</c:v>
                </c:pt>
                <c:pt idx="8">
                  <c:v>99999999.999999985</c:v>
                </c:pt>
                <c:pt idx="9">
                  <c:v>99999999.999999985</c:v>
                </c:pt>
                <c:pt idx="10">
                  <c:v>99999999.999999985</c:v>
                </c:pt>
                <c:pt idx="11">
                  <c:v>99999999.999999985</c:v>
                </c:pt>
                <c:pt idx="12">
                  <c:v>99999999.999999985</c:v>
                </c:pt>
                <c:pt idx="13">
                  <c:v>99999999.999999985</c:v>
                </c:pt>
                <c:pt idx="14">
                  <c:v>99999999.999999985</c:v>
                </c:pt>
                <c:pt idx="15">
                  <c:v>99999999.999999985</c:v>
                </c:pt>
                <c:pt idx="16">
                  <c:v>99999999.999999985</c:v>
                </c:pt>
                <c:pt idx="17">
                  <c:v>99999999.999999985</c:v>
                </c:pt>
                <c:pt idx="18">
                  <c:v>99999999.999999985</c:v>
                </c:pt>
                <c:pt idx="19">
                  <c:v>99999999.999999985</c:v>
                </c:pt>
                <c:pt idx="20">
                  <c:v>99999999.999999985</c:v>
                </c:pt>
                <c:pt idx="21">
                  <c:v>99999999.999999985</c:v>
                </c:pt>
                <c:pt idx="22">
                  <c:v>99999999.999999985</c:v>
                </c:pt>
                <c:pt idx="23">
                  <c:v>99999999.999999985</c:v>
                </c:pt>
                <c:pt idx="24">
                  <c:v>99999999.999999985</c:v>
                </c:pt>
                <c:pt idx="25">
                  <c:v>99999999.999999985</c:v>
                </c:pt>
                <c:pt idx="26">
                  <c:v>99999999.999999985</c:v>
                </c:pt>
                <c:pt idx="27">
                  <c:v>99999999.999999985</c:v>
                </c:pt>
                <c:pt idx="28">
                  <c:v>99999999.999999985</c:v>
                </c:pt>
                <c:pt idx="29">
                  <c:v>99999999.999999985</c:v>
                </c:pt>
                <c:pt idx="30">
                  <c:v>99999999.999999985</c:v>
                </c:pt>
                <c:pt idx="31">
                  <c:v>99999999.999999985</c:v>
                </c:pt>
                <c:pt idx="32">
                  <c:v>99999999.999999985</c:v>
                </c:pt>
                <c:pt idx="33">
                  <c:v>99999999.999999985</c:v>
                </c:pt>
                <c:pt idx="34">
                  <c:v>99999999.999999985</c:v>
                </c:pt>
                <c:pt idx="35">
                  <c:v>99999999.999999985</c:v>
                </c:pt>
                <c:pt idx="36">
                  <c:v>99999999.999999985</c:v>
                </c:pt>
                <c:pt idx="37">
                  <c:v>99999999.999999985</c:v>
                </c:pt>
                <c:pt idx="38">
                  <c:v>99999999.999999985</c:v>
                </c:pt>
                <c:pt idx="39">
                  <c:v>99999999.999999985</c:v>
                </c:pt>
                <c:pt idx="40">
                  <c:v>99999999.999999985</c:v>
                </c:pt>
                <c:pt idx="41">
                  <c:v>99999999.999999985</c:v>
                </c:pt>
                <c:pt idx="42">
                  <c:v>99999999.999999985</c:v>
                </c:pt>
                <c:pt idx="43">
                  <c:v>99999999.999999985</c:v>
                </c:pt>
                <c:pt idx="44">
                  <c:v>99999999.999999985</c:v>
                </c:pt>
                <c:pt idx="45">
                  <c:v>99999999.999999985</c:v>
                </c:pt>
                <c:pt idx="46">
                  <c:v>99999999.999999985</c:v>
                </c:pt>
                <c:pt idx="47">
                  <c:v>99999999.999999985</c:v>
                </c:pt>
                <c:pt idx="48">
                  <c:v>99999999.999999985</c:v>
                </c:pt>
                <c:pt idx="49">
                  <c:v>99999999.999999985</c:v>
                </c:pt>
                <c:pt idx="50">
                  <c:v>99999999.999999985</c:v>
                </c:pt>
                <c:pt idx="51">
                  <c:v>99999999.999999985</c:v>
                </c:pt>
                <c:pt idx="52">
                  <c:v>99999999.999999985</c:v>
                </c:pt>
                <c:pt idx="53">
                  <c:v>99999999.999999985</c:v>
                </c:pt>
                <c:pt idx="54">
                  <c:v>99999999.999999985</c:v>
                </c:pt>
                <c:pt idx="55">
                  <c:v>99999999.999999985</c:v>
                </c:pt>
                <c:pt idx="56">
                  <c:v>99999999.999999985</c:v>
                </c:pt>
                <c:pt idx="57">
                  <c:v>99999999.999999985</c:v>
                </c:pt>
                <c:pt idx="58">
                  <c:v>99999999.999999985</c:v>
                </c:pt>
                <c:pt idx="59">
                  <c:v>99999999.999999985</c:v>
                </c:pt>
                <c:pt idx="60">
                  <c:v>99999999.999999985</c:v>
                </c:pt>
                <c:pt idx="61">
                  <c:v>99999999.999999985</c:v>
                </c:pt>
                <c:pt idx="62">
                  <c:v>99999999.999999985</c:v>
                </c:pt>
                <c:pt idx="63">
                  <c:v>99999999.999999985</c:v>
                </c:pt>
                <c:pt idx="64">
                  <c:v>99999999.999999985</c:v>
                </c:pt>
                <c:pt idx="65">
                  <c:v>99999999.999999985</c:v>
                </c:pt>
                <c:pt idx="66">
                  <c:v>99999999.999999985</c:v>
                </c:pt>
                <c:pt idx="67">
                  <c:v>99999999.999999985</c:v>
                </c:pt>
                <c:pt idx="68">
                  <c:v>99999999.999999985</c:v>
                </c:pt>
                <c:pt idx="69">
                  <c:v>99999999.999999985</c:v>
                </c:pt>
                <c:pt idx="70">
                  <c:v>99999999.999999985</c:v>
                </c:pt>
                <c:pt idx="71">
                  <c:v>99999999.999999985</c:v>
                </c:pt>
                <c:pt idx="72">
                  <c:v>99999999.999999985</c:v>
                </c:pt>
                <c:pt idx="73">
                  <c:v>99999999.999999985</c:v>
                </c:pt>
                <c:pt idx="74">
                  <c:v>99999999.999999985</c:v>
                </c:pt>
                <c:pt idx="75">
                  <c:v>99999999.999999985</c:v>
                </c:pt>
                <c:pt idx="76">
                  <c:v>99999999.999999985</c:v>
                </c:pt>
                <c:pt idx="77">
                  <c:v>99999999.999999985</c:v>
                </c:pt>
                <c:pt idx="78">
                  <c:v>99999999.999999985</c:v>
                </c:pt>
                <c:pt idx="79">
                  <c:v>99999999.999999985</c:v>
                </c:pt>
                <c:pt idx="80">
                  <c:v>99999999.999999985</c:v>
                </c:pt>
                <c:pt idx="81">
                  <c:v>99999999.999999985</c:v>
                </c:pt>
                <c:pt idx="82">
                  <c:v>99999999.999999985</c:v>
                </c:pt>
                <c:pt idx="83">
                  <c:v>99999999.999999985</c:v>
                </c:pt>
                <c:pt idx="84">
                  <c:v>99999999.999999985</c:v>
                </c:pt>
                <c:pt idx="85">
                  <c:v>99999999.999999985</c:v>
                </c:pt>
                <c:pt idx="86">
                  <c:v>99999999.999999985</c:v>
                </c:pt>
                <c:pt idx="87">
                  <c:v>99999999.999999985</c:v>
                </c:pt>
                <c:pt idx="88">
                  <c:v>99999999.999999985</c:v>
                </c:pt>
                <c:pt idx="89">
                  <c:v>99999999.999999985</c:v>
                </c:pt>
                <c:pt idx="90">
                  <c:v>99999999.999999985</c:v>
                </c:pt>
                <c:pt idx="91">
                  <c:v>99999999.999999985</c:v>
                </c:pt>
                <c:pt idx="92">
                  <c:v>99999999.999999985</c:v>
                </c:pt>
                <c:pt idx="93">
                  <c:v>99999999.999999985</c:v>
                </c:pt>
                <c:pt idx="94">
                  <c:v>99999999.999999985</c:v>
                </c:pt>
                <c:pt idx="95">
                  <c:v>99999999.999999985</c:v>
                </c:pt>
                <c:pt idx="96">
                  <c:v>99999999.999999985</c:v>
                </c:pt>
                <c:pt idx="97">
                  <c:v>99999999.999999985</c:v>
                </c:pt>
                <c:pt idx="98">
                  <c:v>99999999.999999985</c:v>
                </c:pt>
                <c:pt idx="99">
                  <c:v>99999999.999999985</c:v>
                </c:pt>
                <c:pt idx="100">
                  <c:v>99999999.999999985</c:v>
                </c:pt>
              </c:numCache>
            </c:numRef>
          </c:xVal>
          <c:yVal>
            <c:numRef>
              <c:f>'CALCUL-XY'!$CK$20:$CK$120</c:f>
              <c:numCache>
                <c:formatCode>0.0000</c:formatCode>
                <c:ptCount val="101"/>
                <c:pt idx="0">
                  <c:v>100000000</c:v>
                </c:pt>
                <c:pt idx="1">
                  <c:v>100000012.12113863</c:v>
                </c:pt>
                <c:pt idx="2">
                  <c:v>100000023.78128755</c:v>
                </c:pt>
                <c:pt idx="3">
                  <c:v>100000000</c:v>
                </c:pt>
                <c:pt idx="4">
                  <c:v>100000000</c:v>
                </c:pt>
                <c:pt idx="5">
                  <c:v>100000000</c:v>
                </c:pt>
                <c:pt idx="6">
                  <c:v>100000000</c:v>
                </c:pt>
                <c:pt idx="7">
                  <c:v>100000000</c:v>
                </c:pt>
                <c:pt idx="8">
                  <c:v>100000000</c:v>
                </c:pt>
                <c:pt idx="9">
                  <c:v>100000000</c:v>
                </c:pt>
                <c:pt idx="10">
                  <c:v>100000000</c:v>
                </c:pt>
                <c:pt idx="11">
                  <c:v>100000000</c:v>
                </c:pt>
                <c:pt idx="12">
                  <c:v>100000000</c:v>
                </c:pt>
                <c:pt idx="13">
                  <c:v>100000000</c:v>
                </c:pt>
                <c:pt idx="14">
                  <c:v>100000000</c:v>
                </c:pt>
                <c:pt idx="15">
                  <c:v>100000000</c:v>
                </c:pt>
                <c:pt idx="16">
                  <c:v>100000000</c:v>
                </c:pt>
                <c:pt idx="17">
                  <c:v>100000000</c:v>
                </c:pt>
                <c:pt idx="18">
                  <c:v>100000000</c:v>
                </c:pt>
                <c:pt idx="19">
                  <c:v>100000000</c:v>
                </c:pt>
                <c:pt idx="20">
                  <c:v>100000000</c:v>
                </c:pt>
                <c:pt idx="21">
                  <c:v>100000000</c:v>
                </c:pt>
                <c:pt idx="22">
                  <c:v>100000000</c:v>
                </c:pt>
                <c:pt idx="23">
                  <c:v>100000000</c:v>
                </c:pt>
                <c:pt idx="24">
                  <c:v>100000000</c:v>
                </c:pt>
                <c:pt idx="25">
                  <c:v>100000000</c:v>
                </c:pt>
                <c:pt idx="26">
                  <c:v>100000000</c:v>
                </c:pt>
                <c:pt idx="27">
                  <c:v>100000000</c:v>
                </c:pt>
                <c:pt idx="28">
                  <c:v>100000000</c:v>
                </c:pt>
                <c:pt idx="29">
                  <c:v>100000000</c:v>
                </c:pt>
                <c:pt idx="30">
                  <c:v>100000000</c:v>
                </c:pt>
                <c:pt idx="31">
                  <c:v>100000000</c:v>
                </c:pt>
                <c:pt idx="32">
                  <c:v>100000000</c:v>
                </c:pt>
                <c:pt idx="33">
                  <c:v>100000000</c:v>
                </c:pt>
                <c:pt idx="34">
                  <c:v>100000000</c:v>
                </c:pt>
                <c:pt idx="35">
                  <c:v>100000000</c:v>
                </c:pt>
                <c:pt idx="36">
                  <c:v>100000000</c:v>
                </c:pt>
                <c:pt idx="37">
                  <c:v>100000000</c:v>
                </c:pt>
                <c:pt idx="38">
                  <c:v>100000000</c:v>
                </c:pt>
                <c:pt idx="39">
                  <c:v>100000000</c:v>
                </c:pt>
                <c:pt idx="40">
                  <c:v>100000000</c:v>
                </c:pt>
                <c:pt idx="41">
                  <c:v>100000000</c:v>
                </c:pt>
                <c:pt idx="42">
                  <c:v>100000000</c:v>
                </c:pt>
                <c:pt idx="43">
                  <c:v>100000000</c:v>
                </c:pt>
                <c:pt idx="44">
                  <c:v>100000000</c:v>
                </c:pt>
                <c:pt idx="45">
                  <c:v>100000000</c:v>
                </c:pt>
                <c:pt idx="46">
                  <c:v>100000000</c:v>
                </c:pt>
                <c:pt idx="47">
                  <c:v>100000000</c:v>
                </c:pt>
                <c:pt idx="48">
                  <c:v>100000000</c:v>
                </c:pt>
                <c:pt idx="49">
                  <c:v>100000000</c:v>
                </c:pt>
                <c:pt idx="50">
                  <c:v>100000000</c:v>
                </c:pt>
                <c:pt idx="51">
                  <c:v>100000000</c:v>
                </c:pt>
                <c:pt idx="52">
                  <c:v>100000000</c:v>
                </c:pt>
                <c:pt idx="53">
                  <c:v>100000000</c:v>
                </c:pt>
                <c:pt idx="54">
                  <c:v>100000000</c:v>
                </c:pt>
                <c:pt idx="55">
                  <c:v>100000000</c:v>
                </c:pt>
                <c:pt idx="56">
                  <c:v>100000000</c:v>
                </c:pt>
                <c:pt idx="57">
                  <c:v>100000000</c:v>
                </c:pt>
                <c:pt idx="58">
                  <c:v>100000000</c:v>
                </c:pt>
                <c:pt idx="59">
                  <c:v>100000000</c:v>
                </c:pt>
                <c:pt idx="60">
                  <c:v>100000000</c:v>
                </c:pt>
                <c:pt idx="61">
                  <c:v>100000000</c:v>
                </c:pt>
                <c:pt idx="62">
                  <c:v>100000000</c:v>
                </c:pt>
                <c:pt idx="63">
                  <c:v>100000000</c:v>
                </c:pt>
                <c:pt idx="64">
                  <c:v>100000000</c:v>
                </c:pt>
                <c:pt idx="65">
                  <c:v>100000000</c:v>
                </c:pt>
                <c:pt idx="66">
                  <c:v>100000000</c:v>
                </c:pt>
                <c:pt idx="67">
                  <c:v>100000000</c:v>
                </c:pt>
                <c:pt idx="68">
                  <c:v>100000000</c:v>
                </c:pt>
                <c:pt idx="69">
                  <c:v>100000000</c:v>
                </c:pt>
                <c:pt idx="70">
                  <c:v>100000000</c:v>
                </c:pt>
                <c:pt idx="71">
                  <c:v>100000000</c:v>
                </c:pt>
                <c:pt idx="72">
                  <c:v>100000000</c:v>
                </c:pt>
                <c:pt idx="73">
                  <c:v>100000000</c:v>
                </c:pt>
                <c:pt idx="74">
                  <c:v>100000000</c:v>
                </c:pt>
                <c:pt idx="75">
                  <c:v>100000000</c:v>
                </c:pt>
                <c:pt idx="76">
                  <c:v>100000000</c:v>
                </c:pt>
                <c:pt idx="77">
                  <c:v>100000000</c:v>
                </c:pt>
                <c:pt idx="78">
                  <c:v>100000000</c:v>
                </c:pt>
                <c:pt idx="79">
                  <c:v>100000000</c:v>
                </c:pt>
                <c:pt idx="80">
                  <c:v>100000000</c:v>
                </c:pt>
                <c:pt idx="81">
                  <c:v>100000000</c:v>
                </c:pt>
                <c:pt idx="82">
                  <c:v>100000000</c:v>
                </c:pt>
                <c:pt idx="83">
                  <c:v>100000000</c:v>
                </c:pt>
                <c:pt idx="84">
                  <c:v>100000000</c:v>
                </c:pt>
                <c:pt idx="85">
                  <c:v>100000000</c:v>
                </c:pt>
                <c:pt idx="86">
                  <c:v>100000000</c:v>
                </c:pt>
                <c:pt idx="87">
                  <c:v>100000000</c:v>
                </c:pt>
                <c:pt idx="88">
                  <c:v>100000000</c:v>
                </c:pt>
                <c:pt idx="89">
                  <c:v>100000000</c:v>
                </c:pt>
                <c:pt idx="90">
                  <c:v>100000000</c:v>
                </c:pt>
                <c:pt idx="91">
                  <c:v>100000000</c:v>
                </c:pt>
                <c:pt idx="92">
                  <c:v>100000000</c:v>
                </c:pt>
                <c:pt idx="93">
                  <c:v>100000000</c:v>
                </c:pt>
                <c:pt idx="94">
                  <c:v>100000000</c:v>
                </c:pt>
                <c:pt idx="95">
                  <c:v>100000000</c:v>
                </c:pt>
                <c:pt idx="96">
                  <c:v>100000000</c:v>
                </c:pt>
                <c:pt idx="97">
                  <c:v>100000000</c:v>
                </c:pt>
                <c:pt idx="98">
                  <c:v>100000000</c:v>
                </c:pt>
                <c:pt idx="99">
                  <c:v>100000000</c:v>
                </c:pt>
                <c:pt idx="100">
                  <c:v>100000000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A54-FB49-9765-5A8865786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6672632"/>
        <c:axId val="2086676808"/>
      </c:scatterChart>
      <c:valAx>
        <c:axId val="2086672632"/>
        <c:scaling>
          <c:orientation val="minMax"/>
        </c:scaling>
        <c:delete val="0"/>
        <c:axPos val="b"/>
        <c:majorGridlines/>
        <c:numFmt formatCode="0.0000" sourceLinked="1"/>
        <c:majorTickMark val="out"/>
        <c:minorTickMark val="none"/>
        <c:tickLblPos val="none"/>
        <c:spPr>
          <a:ln w="12700" cmpd="sng">
            <a:solidFill>
              <a:schemeClr val="tx1"/>
            </a:solidFill>
            <a:tailEnd type="triangle" w="med" len="lg"/>
          </a:ln>
        </c:spPr>
        <c:txPr>
          <a:bodyPr/>
          <a:lstStyle/>
          <a:p>
            <a:pPr>
              <a:defRPr b="1" i="0"/>
            </a:pPr>
            <a:endParaRPr lang="en-US"/>
          </a:p>
        </c:txPr>
        <c:crossAx val="2086676808"/>
        <c:crosses val="autoZero"/>
        <c:crossBetween val="midCat"/>
        <c:majorUnit val="5"/>
        <c:minorUnit val="2"/>
      </c:valAx>
      <c:valAx>
        <c:axId val="2086676808"/>
        <c:scaling>
          <c:orientation val="minMax"/>
        </c:scaling>
        <c:delete val="0"/>
        <c:axPos val="l"/>
        <c:majorGridlines/>
        <c:numFmt formatCode="0.0000" sourceLinked="1"/>
        <c:majorTickMark val="out"/>
        <c:minorTickMark val="none"/>
        <c:tickLblPos val="none"/>
        <c:spPr>
          <a:ln w="12700" cmpd="sng">
            <a:solidFill>
              <a:schemeClr val="tx1"/>
            </a:solidFill>
            <a:tailEnd type="triangle" w="med" len="lg"/>
          </a:ln>
        </c:spPr>
        <c:txPr>
          <a:bodyPr/>
          <a:lstStyle/>
          <a:p>
            <a:pPr>
              <a:defRPr b="1" i="0"/>
            </a:pPr>
            <a:endParaRPr lang="en-US"/>
          </a:p>
        </c:txPr>
        <c:crossAx val="2086672632"/>
        <c:crosses val="autoZero"/>
        <c:crossBetween val="midCat"/>
        <c:majorUnit val="5"/>
        <c:minorUnit val="2"/>
      </c:valAx>
      <c:spPr>
        <a:solidFill>
          <a:schemeClr val="accent1">
            <a:lumMod val="20000"/>
            <a:lumOff val="80000"/>
          </a:schemeClr>
        </a:solidFill>
        <a:ln w="12700" cmpd="sng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19050" cmpd="sng">
      <a:noFill/>
    </a:ln>
  </c:sp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660803673621403E-2"/>
          <c:y val="0.103244668045092"/>
          <c:w val="0.88874853554205402"/>
          <c:h val="0.83307228233161501"/>
        </c:manualLayout>
      </c:layout>
      <c:scatterChart>
        <c:scatterStyle val="lineMarker"/>
        <c:varyColors val="0"/>
        <c:ser>
          <c:idx val="0"/>
          <c:order val="0"/>
          <c:tx>
            <c:strRef>
              <c:f>'CALCUL-XY'!$EZ$20</c:f>
              <c:strCache>
                <c:ptCount val="1"/>
              </c:strCache>
            </c:strRef>
          </c:tx>
          <c:spPr>
            <a:ln>
              <a:solidFill>
                <a:schemeClr val="accent1">
                  <a:shade val="95000"/>
                  <a:satMod val="105000"/>
                </a:schemeClr>
              </a:solidFill>
              <a:headEnd type="none"/>
              <a:tailEnd type="triangle" w="med" len="med"/>
            </a:ln>
            <a:effectLst>
              <a:outerShdw blurRad="50800" dist="38100" dir="2700000" algn="tl" rotWithShape="0">
                <a:schemeClr val="tx1">
                  <a:lumMod val="65000"/>
                  <a:lumOff val="35000"/>
                  <a:alpha val="43000"/>
                </a:schemeClr>
              </a:outerShdw>
            </a:effectLst>
          </c:spPr>
          <c:marker>
            <c:symbol val="none"/>
          </c:marker>
          <c:dPt>
            <c:idx val="0"/>
            <c:marker>
              <c:symbol val="circle"/>
              <c:size val="9"/>
              <c:spPr>
                <a:solidFill>
                  <a:schemeClr val="bg1">
                    <a:lumMod val="95000"/>
                  </a:schemeClr>
                </a:solidFill>
                <a:ln w="12700">
                  <a:solidFill>
                    <a:schemeClr val="tx1"/>
                  </a:solidFill>
                </a:ln>
              </c:spPr>
            </c:marker>
            <c:bubble3D val="0"/>
            <c:spPr>
              <a:ln>
                <a:noFill/>
                <a:headEnd type="none"/>
                <a:tailEnd type="triangle" w="med" len="med"/>
              </a:ln>
              <a:effectLst>
                <a:outerShdw blurRad="50800" dist="38100" dir="2700000" algn="tl" rotWithShape="0">
                  <a:schemeClr val="tx1">
                    <a:lumMod val="65000"/>
                    <a:lumOff val="35000"/>
                    <a:alpha val="43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6B9-3341-B15B-E233D6B423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2-B6B9-3341-B15B-E233D6B42362}"/>
              </c:ext>
            </c:extLst>
          </c:dPt>
          <c:xVal>
            <c:numRef>
              <c:f>'CALCUL-XY'!$FA$20:$FA$120</c:f>
              <c:numCache>
                <c:formatCode>0.0000</c:formatCode>
                <c:ptCount val="101"/>
                <c:pt idx="0">
                  <c:v>100000000</c:v>
                </c:pt>
                <c:pt idx="1">
                  <c:v>100000072.45026481</c:v>
                </c:pt>
                <c:pt idx="2">
                  <c:v>100000069.64719972</c:v>
                </c:pt>
                <c:pt idx="3">
                  <c:v>100000153.69028756</c:v>
                </c:pt>
                <c:pt idx="4">
                  <c:v>100000150.277</c:v>
                </c:pt>
                <c:pt idx="5">
                  <c:v>100000150.277</c:v>
                </c:pt>
                <c:pt idx="6">
                  <c:v>100000150.277</c:v>
                </c:pt>
                <c:pt idx="7">
                  <c:v>100000150.277</c:v>
                </c:pt>
                <c:pt idx="8">
                  <c:v>100000150.277</c:v>
                </c:pt>
                <c:pt idx="9">
                  <c:v>100000150.277</c:v>
                </c:pt>
                <c:pt idx="10">
                  <c:v>100000150.277</c:v>
                </c:pt>
                <c:pt idx="11">
                  <c:v>100000150.277</c:v>
                </c:pt>
                <c:pt idx="12">
                  <c:v>100000150.277</c:v>
                </c:pt>
                <c:pt idx="13">
                  <c:v>100000150.277</c:v>
                </c:pt>
                <c:pt idx="14">
                  <c:v>100000150.277</c:v>
                </c:pt>
                <c:pt idx="15">
                  <c:v>100000150.277</c:v>
                </c:pt>
                <c:pt idx="16">
                  <c:v>100000150.277</c:v>
                </c:pt>
                <c:pt idx="17">
                  <c:v>100000150.277</c:v>
                </c:pt>
                <c:pt idx="18">
                  <c:v>100000150.277</c:v>
                </c:pt>
                <c:pt idx="19">
                  <c:v>100000150.277</c:v>
                </c:pt>
                <c:pt idx="20">
                  <c:v>100000150.277</c:v>
                </c:pt>
                <c:pt idx="21">
                  <c:v>100000150.277</c:v>
                </c:pt>
                <c:pt idx="22">
                  <c:v>100000150.277</c:v>
                </c:pt>
                <c:pt idx="23">
                  <c:v>100000150.277</c:v>
                </c:pt>
                <c:pt idx="24">
                  <c:v>100000150.277</c:v>
                </c:pt>
                <c:pt idx="25">
                  <c:v>100000150.277</c:v>
                </c:pt>
                <c:pt idx="26">
                  <c:v>100000150.277</c:v>
                </c:pt>
                <c:pt idx="27">
                  <c:v>100000150.277</c:v>
                </c:pt>
                <c:pt idx="28">
                  <c:v>100000150.277</c:v>
                </c:pt>
                <c:pt idx="29">
                  <c:v>100000150.277</c:v>
                </c:pt>
                <c:pt idx="30">
                  <c:v>100000150.277</c:v>
                </c:pt>
                <c:pt idx="31">
                  <c:v>100000150.277</c:v>
                </c:pt>
                <c:pt idx="32">
                  <c:v>100000150.277</c:v>
                </c:pt>
                <c:pt idx="33">
                  <c:v>100000150.277</c:v>
                </c:pt>
                <c:pt idx="34">
                  <c:v>100000150.277</c:v>
                </c:pt>
                <c:pt idx="35">
                  <c:v>100000150.277</c:v>
                </c:pt>
                <c:pt idx="36">
                  <c:v>100000150.277</c:v>
                </c:pt>
                <c:pt idx="37">
                  <c:v>100000150.277</c:v>
                </c:pt>
                <c:pt idx="38">
                  <c:v>100000150.277</c:v>
                </c:pt>
                <c:pt idx="39">
                  <c:v>100000150.277</c:v>
                </c:pt>
                <c:pt idx="40">
                  <c:v>100000150.277</c:v>
                </c:pt>
                <c:pt idx="41">
                  <c:v>100000150.277</c:v>
                </c:pt>
                <c:pt idx="42">
                  <c:v>100000150.277</c:v>
                </c:pt>
                <c:pt idx="43">
                  <c:v>100000150.277</c:v>
                </c:pt>
                <c:pt idx="44">
                  <c:v>100000150.277</c:v>
                </c:pt>
                <c:pt idx="45">
                  <c:v>100000150.277</c:v>
                </c:pt>
                <c:pt idx="46">
                  <c:v>100000150.277</c:v>
                </c:pt>
                <c:pt idx="47">
                  <c:v>100000150.277</c:v>
                </c:pt>
                <c:pt idx="48">
                  <c:v>100000150.277</c:v>
                </c:pt>
                <c:pt idx="49">
                  <c:v>100000150.277</c:v>
                </c:pt>
                <c:pt idx="50">
                  <c:v>100000150.277</c:v>
                </c:pt>
                <c:pt idx="51">
                  <c:v>100000150.277</c:v>
                </c:pt>
                <c:pt idx="52">
                  <c:v>100000150.277</c:v>
                </c:pt>
                <c:pt idx="53">
                  <c:v>100000150.277</c:v>
                </c:pt>
                <c:pt idx="54">
                  <c:v>100000150.277</c:v>
                </c:pt>
                <c:pt idx="55">
                  <c:v>100000150.277</c:v>
                </c:pt>
                <c:pt idx="56">
                  <c:v>100000150.277</c:v>
                </c:pt>
                <c:pt idx="57">
                  <c:v>100000150.277</c:v>
                </c:pt>
                <c:pt idx="58">
                  <c:v>100000150.277</c:v>
                </c:pt>
                <c:pt idx="59">
                  <c:v>100000150.277</c:v>
                </c:pt>
                <c:pt idx="60">
                  <c:v>100000150.277</c:v>
                </c:pt>
                <c:pt idx="61">
                  <c:v>100000150.277</c:v>
                </c:pt>
                <c:pt idx="62">
                  <c:v>100000150.277</c:v>
                </c:pt>
                <c:pt idx="63">
                  <c:v>100000150.277</c:v>
                </c:pt>
                <c:pt idx="64">
                  <c:v>100000150.277</c:v>
                </c:pt>
                <c:pt idx="65">
                  <c:v>100000150.277</c:v>
                </c:pt>
                <c:pt idx="66">
                  <c:v>100000150.277</c:v>
                </c:pt>
                <c:pt idx="67">
                  <c:v>100000150.277</c:v>
                </c:pt>
                <c:pt idx="68">
                  <c:v>100000150.277</c:v>
                </c:pt>
                <c:pt idx="69">
                  <c:v>100000150.277</c:v>
                </c:pt>
                <c:pt idx="70">
                  <c:v>100000150.277</c:v>
                </c:pt>
                <c:pt idx="71">
                  <c:v>100000150.277</c:v>
                </c:pt>
                <c:pt idx="72">
                  <c:v>100000150.277</c:v>
                </c:pt>
                <c:pt idx="73">
                  <c:v>100000150.277</c:v>
                </c:pt>
                <c:pt idx="74">
                  <c:v>100000150.277</c:v>
                </c:pt>
                <c:pt idx="75">
                  <c:v>100000150.277</c:v>
                </c:pt>
                <c:pt idx="76">
                  <c:v>100000150.277</c:v>
                </c:pt>
                <c:pt idx="77">
                  <c:v>100000150.277</c:v>
                </c:pt>
                <c:pt idx="78">
                  <c:v>100000150.277</c:v>
                </c:pt>
                <c:pt idx="79">
                  <c:v>100000150.277</c:v>
                </c:pt>
                <c:pt idx="80">
                  <c:v>100000150.277</c:v>
                </c:pt>
                <c:pt idx="81">
                  <c:v>100000150.277</c:v>
                </c:pt>
                <c:pt idx="82">
                  <c:v>100000150.277</c:v>
                </c:pt>
                <c:pt idx="83">
                  <c:v>100000150.277</c:v>
                </c:pt>
                <c:pt idx="84">
                  <c:v>100000150.277</c:v>
                </c:pt>
                <c:pt idx="85">
                  <c:v>100000150.277</c:v>
                </c:pt>
                <c:pt idx="86">
                  <c:v>100000150.277</c:v>
                </c:pt>
                <c:pt idx="87">
                  <c:v>100000150.277</c:v>
                </c:pt>
                <c:pt idx="88">
                  <c:v>100000150.277</c:v>
                </c:pt>
                <c:pt idx="89">
                  <c:v>100000150.277</c:v>
                </c:pt>
                <c:pt idx="90">
                  <c:v>100000150.277</c:v>
                </c:pt>
                <c:pt idx="91">
                  <c:v>100000150.277</c:v>
                </c:pt>
                <c:pt idx="92">
                  <c:v>100000150.277</c:v>
                </c:pt>
                <c:pt idx="93">
                  <c:v>100000150.277</c:v>
                </c:pt>
                <c:pt idx="94">
                  <c:v>100000150.277</c:v>
                </c:pt>
                <c:pt idx="95">
                  <c:v>100000150.277</c:v>
                </c:pt>
                <c:pt idx="96">
                  <c:v>100000150.277</c:v>
                </c:pt>
                <c:pt idx="97">
                  <c:v>100000150.277</c:v>
                </c:pt>
                <c:pt idx="98">
                  <c:v>100000150.277</c:v>
                </c:pt>
                <c:pt idx="99">
                  <c:v>100000150.277</c:v>
                </c:pt>
                <c:pt idx="100">
                  <c:v>100000150.277</c:v>
                </c:pt>
              </c:numCache>
            </c:numRef>
          </c:xVal>
          <c:yVal>
            <c:numRef>
              <c:f>'CALCUL-XY'!$FB$20:$FB$120</c:f>
              <c:numCache>
                <c:formatCode>0.0000</c:formatCode>
                <c:ptCount val="101"/>
                <c:pt idx="0">
                  <c:v>100000000</c:v>
                </c:pt>
                <c:pt idx="1">
                  <c:v>100000015.12672378</c:v>
                </c:pt>
                <c:pt idx="2">
                  <c:v>100000040.94446154</c:v>
                </c:pt>
                <c:pt idx="3">
                  <c:v>100000063.50607884</c:v>
                </c:pt>
                <c:pt idx="4">
                  <c:v>100000103.27700001</c:v>
                </c:pt>
                <c:pt idx="5">
                  <c:v>100000103.27700001</c:v>
                </c:pt>
                <c:pt idx="6">
                  <c:v>100000103.27700001</c:v>
                </c:pt>
                <c:pt idx="7">
                  <c:v>100000103.27700001</c:v>
                </c:pt>
                <c:pt idx="8">
                  <c:v>100000103.27700001</c:v>
                </c:pt>
                <c:pt idx="9">
                  <c:v>100000103.27700001</c:v>
                </c:pt>
                <c:pt idx="10">
                  <c:v>100000103.27700001</c:v>
                </c:pt>
                <c:pt idx="11">
                  <c:v>100000103.27700001</c:v>
                </c:pt>
                <c:pt idx="12">
                  <c:v>100000103.27700001</c:v>
                </c:pt>
                <c:pt idx="13">
                  <c:v>100000103.27700001</c:v>
                </c:pt>
                <c:pt idx="14">
                  <c:v>100000103.27700001</c:v>
                </c:pt>
                <c:pt idx="15">
                  <c:v>100000103.27700001</c:v>
                </c:pt>
                <c:pt idx="16">
                  <c:v>100000103.27700001</c:v>
                </c:pt>
                <c:pt idx="17">
                  <c:v>100000103.27700001</c:v>
                </c:pt>
                <c:pt idx="18">
                  <c:v>100000103.27700001</c:v>
                </c:pt>
                <c:pt idx="19">
                  <c:v>100000103.27700001</c:v>
                </c:pt>
                <c:pt idx="20">
                  <c:v>100000103.27700001</c:v>
                </c:pt>
                <c:pt idx="21">
                  <c:v>100000103.27700001</c:v>
                </c:pt>
                <c:pt idx="22">
                  <c:v>100000103.27700001</c:v>
                </c:pt>
                <c:pt idx="23">
                  <c:v>100000103.27700001</c:v>
                </c:pt>
                <c:pt idx="24">
                  <c:v>100000103.27700001</c:v>
                </c:pt>
                <c:pt idx="25">
                  <c:v>100000103.27700001</c:v>
                </c:pt>
                <c:pt idx="26">
                  <c:v>100000103.27700001</c:v>
                </c:pt>
                <c:pt idx="27">
                  <c:v>100000103.27700001</c:v>
                </c:pt>
                <c:pt idx="28">
                  <c:v>100000103.27700001</c:v>
                </c:pt>
                <c:pt idx="29">
                  <c:v>100000103.27700001</c:v>
                </c:pt>
                <c:pt idx="30">
                  <c:v>100000103.27700001</c:v>
                </c:pt>
                <c:pt idx="31">
                  <c:v>100000103.27700001</c:v>
                </c:pt>
                <c:pt idx="32">
                  <c:v>100000103.27700001</c:v>
                </c:pt>
                <c:pt idx="33">
                  <c:v>100000103.27700001</c:v>
                </c:pt>
                <c:pt idx="34">
                  <c:v>100000103.27700001</c:v>
                </c:pt>
                <c:pt idx="35">
                  <c:v>100000103.27700001</c:v>
                </c:pt>
                <c:pt idx="36">
                  <c:v>100000103.27700001</c:v>
                </c:pt>
                <c:pt idx="37">
                  <c:v>100000103.27700001</c:v>
                </c:pt>
                <c:pt idx="38">
                  <c:v>100000103.27700001</c:v>
                </c:pt>
                <c:pt idx="39">
                  <c:v>100000103.27700001</c:v>
                </c:pt>
                <c:pt idx="40">
                  <c:v>100000103.27700001</c:v>
                </c:pt>
                <c:pt idx="41">
                  <c:v>100000103.27700001</c:v>
                </c:pt>
                <c:pt idx="42">
                  <c:v>100000103.27700001</c:v>
                </c:pt>
                <c:pt idx="43">
                  <c:v>100000103.27700001</c:v>
                </c:pt>
                <c:pt idx="44">
                  <c:v>100000103.27700001</c:v>
                </c:pt>
                <c:pt idx="45">
                  <c:v>100000103.27700001</c:v>
                </c:pt>
                <c:pt idx="46">
                  <c:v>100000103.27700001</c:v>
                </c:pt>
                <c:pt idx="47">
                  <c:v>100000103.27700001</c:v>
                </c:pt>
                <c:pt idx="48">
                  <c:v>100000103.27700001</c:v>
                </c:pt>
                <c:pt idx="49">
                  <c:v>100000103.27700001</c:v>
                </c:pt>
                <c:pt idx="50">
                  <c:v>100000103.27700001</c:v>
                </c:pt>
                <c:pt idx="51">
                  <c:v>100000103.27700001</c:v>
                </c:pt>
                <c:pt idx="52">
                  <c:v>100000103.27700001</c:v>
                </c:pt>
                <c:pt idx="53">
                  <c:v>100000103.27700001</c:v>
                </c:pt>
                <c:pt idx="54">
                  <c:v>100000103.27700001</c:v>
                </c:pt>
                <c:pt idx="55">
                  <c:v>100000103.27700001</c:v>
                </c:pt>
                <c:pt idx="56">
                  <c:v>100000103.27700001</c:v>
                </c:pt>
                <c:pt idx="57">
                  <c:v>100000103.27700001</c:v>
                </c:pt>
                <c:pt idx="58">
                  <c:v>100000103.27700001</c:v>
                </c:pt>
                <c:pt idx="59">
                  <c:v>100000103.27700001</c:v>
                </c:pt>
                <c:pt idx="60">
                  <c:v>100000103.27700001</c:v>
                </c:pt>
                <c:pt idx="61">
                  <c:v>100000103.27700001</c:v>
                </c:pt>
                <c:pt idx="62">
                  <c:v>100000103.27700001</c:v>
                </c:pt>
                <c:pt idx="63">
                  <c:v>100000103.27700001</c:v>
                </c:pt>
                <c:pt idx="64">
                  <c:v>100000103.27700001</c:v>
                </c:pt>
                <c:pt idx="65">
                  <c:v>100000103.27700001</c:v>
                </c:pt>
                <c:pt idx="66">
                  <c:v>100000103.27700001</c:v>
                </c:pt>
                <c:pt idx="67">
                  <c:v>100000103.27700001</c:v>
                </c:pt>
                <c:pt idx="68">
                  <c:v>100000103.27700001</c:v>
                </c:pt>
                <c:pt idx="69">
                  <c:v>100000103.27700001</c:v>
                </c:pt>
                <c:pt idx="70">
                  <c:v>100000103.27700001</c:v>
                </c:pt>
                <c:pt idx="71">
                  <c:v>100000103.27700001</c:v>
                </c:pt>
                <c:pt idx="72">
                  <c:v>100000103.27700001</c:v>
                </c:pt>
                <c:pt idx="73">
                  <c:v>100000103.27700001</c:v>
                </c:pt>
                <c:pt idx="74">
                  <c:v>100000103.27700001</c:v>
                </c:pt>
                <c:pt idx="75">
                  <c:v>100000103.27700001</c:v>
                </c:pt>
                <c:pt idx="76">
                  <c:v>100000103.27700001</c:v>
                </c:pt>
                <c:pt idx="77">
                  <c:v>100000103.27700001</c:v>
                </c:pt>
                <c:pt idx="78">
                  <c:v>100000103.27700001</c:v>
                </c:pt>
                <c:pt idx="79">
                  <c:v>100000103.27700001</c:v>
                </c:pt>
                <c:pt idx="80">
                  <c:v>100000103.27700001</c:v>
                </c:pt>
                <c:pt idx="81">
                  <c:v>100000103.27700001</c:v>
                </c:pt>
                <c:pt idx="82">
                  <c:v>100000103.27700001</c:v>
                </c:pt>
                <c:pt idx="83">
                  <c:v>100000103.27700001</c:v>
                </c:pt>
                <c:pt idx="84">
                  <c:v>100000103.27700001</c:v>
                </c:pt>
                <c:pt idx="85">
                  <c:v>100000103.27700001</c:v>
                </c:pt>
                <c:pt idx="86">
                  <c:v>100000103.27700001</c:v>
                </c:pt>
                <c:pt idx="87">
                  <c:v>100000103.27700001</c:v>
                </c:pt>
                <c:pt idx="88">
                  <c:v>100000103.27700001</c:v>
                </c:pt>
                <c:pt idx="89">
                  <c:v>100000103.27700001</c:v>
                </c:pt>
                <c:pt idx="90">
                  <c:v>100000103.27700001</c:v>
                </c:pt>
                <c:pt idx="91">
                  <c:v>100000103.27700001</c:v>
                </c:pt>
                <c:pt idx="92">
                  <c:v>100000103.27700001</c:v>
                </c:pt>
                <c:pt idx="93">
                  <c:v>100000103.27700001</c:v>
                </c:pt>
                <c:pt idx="94">
                  <c:v>100000103.27700001</c:v>
                </c:pt>
                <c:pt idx="95">
                  <c:v>100000103.27700001</c:v>
                </c:pt>
                <c:pt idx="96">
                  <c:v>100000103.27700001</c:v>
                </c:pt>
                <c:pt idx="97">
                  <c:v>100000103.27700001</c:v>
                </c:pt>
                <c:pt idx="98">
                  <c:v>100000103.27700001</c:v>
                </c:pt>
                <c:pt idx="99">
                  <c:v>100000103.27700001</c:v>
                </c:pt>
                <c:pt idx="100">
                  <c:v>100000103.27700001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6B9-3341-B15B-E233D6B42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6098872"/>
        <c:axId val="2136102216"/>
      </c:scatterChart>
      <c:valAx>
        <c:axId val="2136098872"/>
        <c:scaling>
          <c:orientation val="minMax"/>
        </c:scaling>
        <c:delete val="0"/>
        <c:axPos val="b"/>
        <c:majorGridlines/>
        <c:numFmt formatCode="0.0000" sourceLinked="1"/>
        <c:majorTickMark val="out"/>
        <c:minorTickMark val="none"/>
        <c:tickLblPos val="none"/>
        <c:spPr>
          <a:ln w="12700" cmpd="sng">
            <a:solidFill>
              <a:schemeClr val="tx1"/>
            </a:solidFill>
            <a:tailEnd type="triangle" w="med" len="lg"/>
          </a:ln>
        </c:spPr>
        <c:txPr>
          <a:bodyPr/>
          <a:lstStyle/>
          <a:p>
            <a:pPr>
              <a:defRPr b="1" i="0"/>
            </a:pPr>
            <a:endParaRPr lang="en-US"/>
          </a:p>
        </c:txPr>
        <c:crossAx val="2136102216"/>
        <c:crosses val="autoZero"/>
        <c:crossBetween val="midCat"/>
        <c:majorUnit val="5"/>
        <c:minorUnit val="2"/>
      </c:valAx>
      <c:valAx>
        <c:axId val="2136102216"/>
        <c:scaling>
          <c:orientation val="minMax"/>
        </c:scaling>
        <c:delete val="0"/>
        <c:axPos val="l"/>
        <c:majorGridlines/>
        <c:numFmt formatCode="0.0000" sourceLinked="1"/>
        <c:majorTickMark val="out"/>
        <c:minorTickMark val="none"/>
        <c:tickLblPos val="none"/>
        <c:spPr>
          <a:ln w="12700" cmpd="sng">
            <a:solidFill>
              <a:schemeClr val="tx1"/>
            </a:solidFill>
            <a:tailEnd type="triangle" w="med" len="lg"/>
          </a:ln>
        </c:spPr>
        <c:txPr>
          <a:bodyPr/>
          <a:lstStyle/>
          <a:p>
            <a:pPr>
              <a:defRPr b="1" i="0">
                <a:effectLst/>
              </a:defRPr>
            </a:pPr>
            <a:endParaRPr lang="en-US"/>
          </a:p>
        </c:txPr>
        <c:crossAx val="2136098872"/>
        <c:crosses val="autoZero"/>
        <c:crossBetween val="midCat"/>
        <c:majorUnit val="5"/>
        <c:minorUnit val="2"/>
      </c:valAx>
      <c:spPr>
        <a:solidFill>
          <a:schemeClr val="accent1">
            <a:lumMod val="20000"/>
            <a:lumOff val="80000"/>
          </a:schemeClr>
        </a:solidFill>
        <a:ln w="12700" cmpd="sng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19050" cmpd="sng">
      <a:noFill/>
    </a:ln>
  </c:sp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331577119036601E-2"/>
          <c:y val="6.9387711671176203E-2"/>
          <c:w val="0.91275389390194805"/>
          <c:h val="0.90159942844982199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none"/>
              <a:tailEnd type="triangle"/>
            </a:ln>
          </c:spPr>
          <c:marker>
            <c:symbol val="none"/>
          </c:marker>
          <c:dPt>
            <c:idx val="0"/>
            <c:marker>
              <c:symbol val="circle"/>
              <c:size val="9"/>
              <c:spPr>
                <a:solidFill>
                  <a:schemeClr val="bg1">
                    <a:lumMod val="95000"/>
                  </a:schemeClr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8A1-E445-8C4B-BC4A27D55B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A1-E445-8C4B-BC4A27D55B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A1-E445-8C4B-BC4A27D55B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8A1-E445-8C4B-BC4A27D55B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8A1-E445-8C4B-BC4A27D55B1E}"/>
              </c:ext>
            </c:extLst>
          </c:dPt>
          <c:xVal>
            <c:numRef>
              <c:f>'RAPPORT-XYZ'!$H$2:$H$101</c:f>
              <c:numCache>
                <c:formatCode>0.000000</c:formatCode>
                <c:ptCount val="100"/>
                <c:pt idx="0">
                  <c:v>999.99999999999989</c:v>
                </c:pt>
                <c:pt idx="1">
                  <c:v>1072.9537934014581</c:v>
                </c:pt>
                <c:pt idx="2">
                  <c:v>1103.5036159880387</c:v>
                </c:pt>
                <c:pt idx="3">
                  <c:v>1000.0005251620188</c:v>
                </c:pt>
                <c:pt idx="4">
                  <c:v>999.99999999999989</c:v>
                </c:pt>
                <c:pt idx="5">
                  <c:v>999.99999999999989</c:v>
                </c:pt>
                <c:pt idx="6">
                  <c:v>999.99999999999989</c:v>
                </c:pt>
                <c:pt idx="7">
                  <c:v>999.99999999999989</c:v>
                </c:pt>
                <c:pt idx="8">
                  <c:v>999.99999999999989</c:v>
                </c:pt>
                <c:pt idx="9">
                  <c:v>999.99999999999989</c:v>
                </c:pt>
                <c:pt idx="10">
                  <c:v>999.99999999999989</c:v>
                </c:pt>
                <c:pt idx="11">
                  <c:v>999.99999999999989</c:v>
                </c:pt>
                <c:pt idx="12">
                  <c:v>999.99999999999989</c:v>
                </c:pt>
                <c:pt idx="13">
                  <c:v>999.99999999999989</c:v>
                </c:pt>
                <c:pt idx="14">
                  <c:v>999.99999999999989</c:v>
                </c:pt>
                <c:pt idx="15">
                  <c:v>999.99999999999989</c:v>
                </c:pt>
                <c:pt idx="16">
                  <c:v>999.99999999999989</c:v>
                </c:pt>
                <c:pt idx="17">
                  <c:v>999.99999999999989</c:v>
                </c:pt>
                <c:pt idx="18">
                  <c:v>999.99999999999989</c:v>
                </c:pt>
                <c:pt idx="19">
                  <c:v>999.99999999999989</c:v>
                </c:pt>
                <c:pt idx="20">
                  <c:v>999.99999999999989</c:v>
                </c:pt>
                <c:pt idx="21">
                  <c:v>999.99999999999989</c:v>
                </c:pt>
                <c:pt idx="22">
                  <c:v>999.99999999999989</c:v>
                </c:pt>
                <c:pt idx="23">
                  <c:v>999.99999999999989</c:v>
                </c:pt>
                <c:pt idx="24">
                  <c:v>999.99999999999989</c:v>
                </c:pt>
                <c:pt idx="25">
                  <c:v>999.99999999999989</c:v>
                </c:pt>
                <c:pt idx="26">
                  <c:v>999.99999999999989</c:v>
                </c:pt>
                <c:pt idx="27">
                  <c:v>999.99999999999989</c:v>
                </c:pt>
                <c:pt idx="28">
                  <c:v>999.99999999999989</c:v>
                </c:pt>
                <c:pt idx="29">
                  <c:v>999.99999999999989</c:v>
                </c:pt>
                <c:pt idx="30">
                  <c:v>999.99999999999989</c:v>
                </c:pt>
                <c:pt idx="31">
                  <c:v>999.99999999999989</c:v>
                </c:pt>
                <c:pt idx="32">
                  <c:v>999.99999999999989</c:v>
                </c:pt>
                <c:pt idx="33">
                  <c:v>999.99999999999989</c:v>
                </c:pt>
                <c:pt idx="34">
                  <c:v>999.99999999999989</c:v>
                </c:pt>
                <c:pt idx="35">
                  <c:v>999.99999999999989</c:v>
                </c:pt>
                <c:pt idx="36">
                  <c:v>999.99999999999989</c:v>
                </c:pt>
                <c:pt idx="37">
                  <c:v>999.99999999999989</c:v>
                </c:pt>
                <c:pt idx="38">
                  <c:v>999.99999999999989</c:v>
                </c:pt>
                <c:pt idx="39">
                  <c:v>999.99999999999989</c:v>
                </c:pt>
                <c:pt idx="40">
                  <c:v>999.99999999999989</c:v>
                </c:pt>
                <c:pt idx="41">
                  <c:v>999.99999999999989</c:v>
                </c:pt>
                <c:pt idx="42">
                  <c:v>999.99999999999989</c:v>
                </c:pt>
                <c:pt idx="43">
                  <c:v>999.99999999999989</c:v>
                </c:pt>
                <c:pt idx="44">
                  <c:v>999.99999999999989</c:v>
                </c:pt>
                <c:pt idx="45">
                  <c:v>999.99999999999989</c:v>
                </c:pt>
                <c:pt idx="46">
                  <c:v>999.99999999999989</c:v>
                </c:pt>
                <c:pt idx="47">
                  <c:v>999.99999999999989</c:v>
                </c:pt>
                <c:pt idx="48">
                  <c:v>999.99999999999989</c:v>
                </c:pt>
                <c:pt idx="49">
                  <c:v>999.99999999999989</c:v>
                </c:pt>
                <c:pt idx="50">
                  <c:v>999.99999999999989</c:v>
                </c:pt>
                <c:pt idx="51">
                  <c:v>999.99999999999989</c:v>
                </c:pt>
                <c:pt idx="52">
                  <c:v>999.99999999999989</c:v>
                </c:pt>
                <c:pt idx="53">
                  <c:v>999.99999999999989</c:v>
                </c:pt>
                <c:pt idx="54">
                  <c:v>999.99999999999989</c:v>
                </c:pt>
                <c:pt idx="55">
                  <c:v>999.99999999999989</c:v>
                </c:pt>
                <c:pt idx="56">
                  <c:v>999.99999999999989</c:v>
                </c:pt>
                <c:pt idx="57">
                  <c:v>999.99999999999989</c:v>
                </c:pt>
                <c:pt idx="58">
                  <c:v>999.99999999999989</c:v>
                </c:pt>
                <c:pt idx="59">
                  <c:v>999.99999999999989</c:v>
                </c:pt>
                <c:pt idx="60">
                  <c:v>999.99999999999989</c:v>
                </c:pt>
                <c:pt idx="61">
                  <c:v>999.99999999999989</c:v>
                </c:pt>
                <c:pt idx="62">
                  <c:v>999.99999999999989</c:v>
                </c:pt>
                <c:pt idx="63">
                  <c:v>999.99999999999989</c:v>
                </c:pt>
                <c:pt idx="64">
                  <c:v>999.99999999999989</c:v>
                </c:pt>
                <c:pt idx="65">
                  <c:v>999.99999999999989</c:v>
                </c:pt>
                <c:pt idx="66">
                  <c:v>999.99999999999989</c:v>
                </c:pt>
                <c:pt idx="67">
                  <c:v>999.99999999999989</c:v>
                </c:pt>
                <c:pt idx="68">
                  <c:v>999.99999999999989</c:v>
                </c:pt>
                <c:pt idx="69">
                  <c:v>999.99999999999989</c:v>
                </c:pt>
                <c:pt idx="70">
                  <c:v>999.99999999999989</c:v>
                </c:pt>
                <c:pt idx="71">
                  <c:v>999.99999999999989</c:v>
                </c:pt>
                <c:pt idx="72">
                  <c:v>999.99999999999989</c:v>
                </c:pt>
                <c:pt idx="73">
                  <c:v>999.99999999999989</c:v>
                </c:pt>
                <c:pt idx="74">
                  <c:v>999.99999999999989</c:v>
                </c:pt>
                <c:pt idx="75">
                  <c:v>999.99999999999989</c:v>
                </c:pt>
                <c:pt idx="76">
                  <c:v>999.99999999999989</c:v>
                </c:pt>
                <c:pt idx="77">
                  <c:v>999.99999999999989</c:v>
                </c:pt>
                <c:pt idx="78">
                  <c:v>999.99999999999989</c:v>
                </c:pt>
                <c:pt idx="79">
                  <c:v>999.99999999999989</c:v>
                </c:pt>
                <c:pt idx="80">
                  <c:v>999.99999999999989</c:v>
                </c:pt>
                <c:pt idx="81">
                  <c:v>999.99999999999989</c:v>
                </c:pt>
                <c:pt idx="82">
                  <c:v>999.99999999999989</c:v>
                </c:pt>
                <c:pt idx="83">
                  <c:v>999.99999999999989</c:v>
                </c:pt>
                <c:pt idx="84">
                  <c:v>999.99999999999989</c:v>
                </c:pt>
                <c:pt idx="85">
                  <c:v>999.99999999999989</c:v>
                </c:pt>
                <c:pt idx="86">
                  <c:v>999.99999999999989</c:v>
                </c:pt>
                <c:pt idx="87">
                  <c:v>999.99999999999989</c:v>
                </c:pt>
                <c:pt idx="88">
                  <c:v>999.99999999999989</c:v>
                </c:pt>
                <c:pt idx="89">
                  <c:v>999.99999999999989</c:v>
                </c:pt>
                <c:pt idx="90">
                  <c:v>999.99999999999989</c:v>
                </c:pt>
                <c:pt idx="91">
                  <c:v>999.99999999999989</c:v>
                </c:pt>
                <c:pt idx="92">
                  <c:v>999.99999999999989</c:v>
                </c:pt>
                <c:pt idx="93">
                  <c:v>999.99999999999989</c:v>
                </c:pt>
                <c:pt idx="94">
                  <c:v>999.99999999999989</c:v>
                </c:pt>
                <c:pt idx="95">
                  <c:v>999.99999999999989</c:v>
                </c:pt>
                <c:pt idx="96">
                  <c:v>999.99999999999989</c:v>
                </c:pt>
                <c:pt idx="97">
                  <c:v>999.99999999999989</c:v>
                </c:pt>
                <c:pt idx="98">
                  <c:v>999.99999999999989</c:v>
                </c:pt>
                <c:pt idx="99">
                  <c:v>999.99999999999989</c:v>
                </c:pt>
              </c:numCache>
            </c:numRef>
          </c:xVal>
          <c:yVal>
            <c:numRef>
              <c:f>'RAPPORT-XYZ'!$I$2:$I$101</c:f>
              <c:numCache>
                <c:formatCode>0.000000</c:formatCode>
                <c:ptCount val="100"/>
                <c:pt idx="0">
                  <c:v>2000</c:v>
                </c:pt>
                <c:pt idx="1">
                  <c:v>2005.2364871312977</c:v>
                </c:pt>
                <c:pt idx="2">
                  <c:v>2123.7054205347217</c:v>
                </c:pt>
                <c:pt idx="3">
                  <c:v>2162.9013189500783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2000</c:v>
                </c:pt>
                <c:pt idx="13">
                  <c:v>2000</c:v>
                </c:pt>
                <c:pt idx="14">
                  <c:v>2000</c:v>
                </c:pt>
                <c:pt idx="15">
                  <c:v>2000</c:v>
                </c:pt>
                <c:pt idx="16">
                  <c:v>2000</c:v>
                </c:pt>
                <c:pt idx="17">
                  <c:v>2000</c:v>
                </c:pt>
                <c:pt idx="18">
                  <c:v>2000</c:v>
                </c:pt>
                <c:pt idx="19">
                  <c:v>2000</c:v>
                </c:pt>
                <c:pt idx="20">
                  <c:v>2000</c:v>
                </c:pt>
                <c:pt idx="21">
                  <c:v>2000</c:v>
                </c:pt>
                <c:pt idx="22">
                  <c:v>2000</c:v>
                </c:pt>
                <c:pt idx="23">
                  <c:v>2000</c:v>
                </c:pt>
                <c:pt idx="24">
                  <c:v>2000</c:v>
                </c:pt>
                <c:pt idx="25">
                  <c:v>2000</c:v>
                </c:pt>
                <c:pt idx="26">
                  <c:v>2000</c:v>
                </c:pt>
                <c:pt idx="27">
                  <c:v>2000</c:v>
                </c:pt>
                <c:pt idx="28">
                  <c:v>2000</c:v>
                </c:pt>
                <c:pt idx="29">
                  <c:v>2000</c:v>
                </c:pt>
                <c:pt idx="30">
                  <c:v>2000</c:v>
                </c:pt>
                <c:pt idx="31">
                  <c:v>2000</c:v>
                </c:pt>
                <c:pt idx="32">
                  <c:v>2000</c:v>
                </c:pt>
                <c:pt idx="33">
                  <c:v>2000</c:v>
                </c:pt>
                <c:pt idx="34">
                  <c:v>2000</c:v>
                </c:pt>
                <c:pt idx="35">
                  <c:v>2000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2000</c:v>
                </c:pt>
                <c:pt idx="49">
                  <c:v>2000</c:v>
                </c:pt>
                <c:pt idx="50">
                  <c:v>2000</c:v>
                </c:pt>
                <c:pt idx="51">
                  <c:v>2000</c:v>
                </c:pt>
                <c:pt idx="52">
                  <c:v>2000</c:v>
                </c:pt>
                <c:pt idx="53">
                  <c:v>2000</c:v>
                </c:pt>
                <c:pt idx="54">
                  <c:v>2000</c:v>
                </c:pt>
                <c:pt idx="55">
                  <c:v>2000</c:v>
                </c:pt>
                <c:pt idx="56">
                  <c:v>2000</c:v>
                </c:pt>
                <c:pt idx="57">
                  <c:v>2000</c:v>
                </c:pt>
                <c:pt idx="58">
                  <c:v>2000</c:v>
                </c:pt>
                <c:pt idx="59">
                  <c:v>2000</c:v>
                </c:pt>
                <c:pt idx="60">
                  <c:v>2000</c:v>
                </c:pt>
                <c:pt idx="61">
                  <c:v>2000</c:v>
                </c:pt>
                <c:pt idx="62">
                  <c:v>2000</c:v>
                </c:pt>
                <c:pt idx="63">
                  <c:v>2000</c:v>
                </c:pt>
                <c:pt idx="64">
                  <c:v>2000</c:v>
                </c:pt>
                <c:pt idx="65">
                  <c:v>2000</c:v>
                </c:pt>
                <c:pt idx="66">
                  <c:v>2000</c:v>
                </c:pt>
                <c:pt idx="67">
                  <c:v>2000</c:v>
                </c:pt>
                <c:pt idx="68">
                  <c:v>2000</c:v>
                </c:pt>
                <c:pt idx="69">
                  <c:v>2000</c:v>
                </c:pt>
                <c:pt idx="70">
                  <c:v>2000</c:v>
                </c:pt>
                <c:pt idx="71">
                  <c:v>2000</c:v>
                </c:pt>
                <c:pt idx="72">
                  <c:v>2000</c:v>
                </c:pt>
                <c:pt idx="73">
                  <c:v>2000</c:v>
                </c:pt>
                <c:pt idx="74">
                  <c:v>2000</c:v>
                </c:pt>
                <c:pt idx="75">
                  <c:v>2000</c:v>
                </c:pt>
                <c:pt idx="76">
                  <c:v>2000</c:v>
                </c:pt>
                <c:pt idx="77">
                  <c:v>2000</c:v>
                </c:pt>
                <c:pt idx="78">
                  <c:v>2000</c:v>
                </c:pt>
                <c:pt idx="79">
                  <c:v>2000</c:v>
                </c:pt>
                <c:pt idx="80">
                  <c:v>2000</c:v>
                </c:pt>
                <c:pt idx="81">
                  <c:v>2000</c:v>
                </c:pt>
                <c:pt idx="82">
                  <c:v>2000</c:v>
                </c:pt>
                <c:pt idx="83">
                  <c:v>2000</c:v>
                </c:pt>
                <c:pt idx="84">
                  <c:v>2000</c:v>
                </c:pt>
                <c:pt idx="85">
                  <c:v>2000</c:v>
                </c:pt>
                <c:pt idx="86">
                  <c:v>2000</c:v>
                </c:pt>
                <c:pt idx="87">
                  <c:v>2000</c:v>
                </c:pt>
                <c:pt idx="88">
                  <c:v>2000</c:v>
                </c:pt>
                <c:pt idx="89">
                  <c:v>2000</c:v>
                </c:pt>
                <c:pt idx="90">
                  <c:v>2000</c:v>
                </c:pt>
                <c:pt idx="91">
                  <c:v>2000</c:v>
                </c:pt>
                <c:pt idx="92">
                  <c:v>2000</c:v>
                </c:pt>
                <c:pt idx="93">
                  <c:v>2000</c:v>
                </c:pt>
                <c:pt idx="94">
                  <c:v>2000</c:v>
                </c:pt>
                <c:pt idx="95">
                  <c:v>2000</c:v>
                </c:pt>
                <c:pt idx="96">
                  <c:v>2000</c:v>
                </c:pt>
                <c:pt idx="97">
                  <c:v>2000</c:v>
                </c:pt>
                <c:pt idx="98">
                  <c:v>2000</c:v>
                </c:pt>
                <c:pt idx="99">
                  <c:v>2000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8A1-E445-8C4B-BC4A27D55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6259672"/>
        <c:axId val="2136263048"/>
      </c:scatterChart>
      <c:valAx>
        <c:axId val="2136259672"/>
        <c:scaling>
          <c:orientation val="minMax"/>
        </c:scaling>
        <c:delete val="0"/>
        <c:axPos val="b"/>
        <c:majorGridlines/>
        <c:numFmt formatCode="0.000000" sourceLinked="1"/>
        <c:majorTickMark val="out"/>
        <c:minorTickMark val="none"/>
        <c:tickLblPos val="none"/>
        <c:spPr>
          <a:solidFill>
            <a:schemeClr val="tx1"/>
          </a:solidFill>
          <a:ln>
            <a:solidFill>
              <a:schemeClr val="tx1"/>
            </a:solidFill>
            <a:headEnd type="none"/>
            <a:tailEnd type="triangle" w="sm" len="lg"/>
          </a:ln>
        </c:spPr>
        <c:crossAx val="2136263048"/>
        <c:crosses val="autoZero"/>
        <c:crossBetween val="midCat"/>
      </c:valAx>
      <c:valAx>
        <c:axId val="2136263048"/>
        <c:scaling>
          <c:orientation val="minMax"/>
        </c:scaling>
        <c:delete val="0"/>
        <c:axPos val="l"/>
        <c:majorGridlines/>
        <c:numFmt formatCode="0.000000" sourceLinked="1"/>
        <c:majorTickMark val="out"/>
        <c:minorTickMark val="none"/>
        <c:tickLblPos val="none"/>
        <c:spPr>
          <a:solidFill>
            <a:schemeClr val="tx1"/>
          </a:solidFill>
          <a:ln>
            <a:solidFill>
              <a:schemeClr val="tx1"/>
            </a:solidFill>
            <a:tailEnd type="triangle" w="sm" len="lg"/>
          </a:ln>
        </c:spPr>
        <c:crossAx val="2136259672"/>
        <c:crosses val="autoZero"/>
        <c:crossBetween val="midCat"/>
      </c:valAx>
      <c:spPr>
        <a:solidFill>
          <a:schemeClr val="accent1">
            <a:lumMod val="20000"/>
            <a:lumOff val="80000"/>
          </a:schemeClr>
        </a:solidFill>
        <a:ln w="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606425</xdr:colOff>
      <xdr:row>3</xdr:row>
      <xdr:rowOff>139700</xdr:rowOff>
    </xdr:from>
    <xdr:to>
      <xdr:col>4</xdr:col>
      <xdr:colOff>557318</xdr:colOff>
      <xdr:row>8</xdr:row>
      <xdr:rowOff>38100</xdr:rowOff>
    </xdr:to>
    <xdr:pic>
      <xdr:nvPicPr>
        <xdr:cNvPr id="2" name="Picture 1" descr="lss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425" y="749300"/>
          <a:ext cx="2490893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325119</xdr:colOff>
      <xdr:row>2</xdr:row>
      <xdr:rowOff>174626</xdr:rowOff>
    </xdr:from>
    <xdr:to>
      <xdr:col>22</xdr:col>
      <xdr:colOff>15875</xdr:colOff>
      <xdr:row>20</xdr:row>
      <xdr:rowOff>174626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127000</xdr:colOff>
      <xdr:row>20</xdr:row>
      <xdr:rowOff>31750</xdr:rowOff>
    </xdr:from>
    <xdr:to>
      <xdr:col>19</xdr:col>
      <xdr:colOff>237066</xdr:colOff>
      <xdr:row>20</xdr:row>
      <xdr:rowOff>143933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flipH="1">
          <a:off x="16366067" y="3926417"/>
          <a:ext cx="110066" cy="112183"/>
        </a:xfrm>
        <a:prstGeom prst="ellipse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ln w="12700" cmpd="sng">
              <a:solidFill>
                <a:schemeClr val="tx1"/>
              </a:solidFill>
            </a:ln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8043</xdr:colOff>
      <xdr:row>2</xdr:row>
      <xdr:rowOff>177801</xdr:rowOff>
    </xdr:from>
    <xdr:to>
      <xdr:col>16</xdr:col>
      <xdr:colOff>88900</xdr:colOff>
      <xdr:row>19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101597</xdr:colOff>
      <xdr:row>19</xdr:row>
      <xdr:rowOff>33867</xdr:rowOff>
    </xdr:from>
    <xdr:to>
      <xdr:col>13</xdr:col>
      <xdr:colOff>220133</xdr:colOff>
      <xdr:row>19</xdr:row>
      <xdr:rowOff>152400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11904130" y="4191000"/>
          <a:ext cx="118536" cy="118533"/>
        </a:xfrm>
        <a:prstGeom prst="ellipse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ln w="12700" cmpd="sng">
              <a:solidFill>
                <a:schemeClr val="tx1"/>
              </a:solidFill>
            </a:ln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88900</xdr:colOff>
      <xdr:row>3</xdr:row>
      <xdr:rowOff>177800</xdr:rowOff>
    </xdr:from>
    <xdr:to>
      <xdr:col>21</xdr:col>
      <xdr:colOff>25400</xdr:colOff>
      <xdr:row>20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127000</xdr:colOff>
      <xdr:row>20</xdr:row>
      <xdr:rowOff>31750</xdr:rowOff>
    </xdr:from>
    <xdr:to>
      <xdr:col>18</xdr:col>
      <xdr:colOff>237066</xdr:colOff>
      <xdr:row>20</xdr:row>
      <xdr:rowOff>143933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 flipH="1">
          <a:off x="16370300" y="4095750"/>
          <a:ext cx="110066" cy="112183"/>
        </a:xfrm>
        <a:prstGeom prst="ellipse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ln w="12700" cmpd="sng">
              <a:solidFill>
                <a:schemeClr val="tx1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acebook.com/pages/Land-Surveyors-Spreadsheets/145494062267924" TargetMode="External"/><Relationship Id="rId13" Type="http://schemas.openxmlformats.org/officeDocument/2006/relationships/hyperlink" Target="mailto:info@landsurveyorsspreadsheets.com" TargetMode="External"/><Relationship Id="rId18" Type="http://schemas.openxmlformats.org/officeDocument/2006/relationships/hyperlink" Target="mailto:danygiguere23@gmail.com" TargetMode="External"/><Relationship Id="rId3" Type="http://schemas.openxmlformats.org/officeDocument/2006/relationships/hyperlink" Target="http://www.facebook.com/pages/Land-Surveyors-Spreadsheets/145494062267924" TargetMode="External"/><Relationship Id="rId7" Type="http://schemas.openxmlformats.org/officeDocument/2006/relationships/hyperlink" Target="http://www.facebook.com/pages/Land-Surveyors-Spreadsheets/145494062267924" TargetMode="External"/><Relationship Id="rId12" Type="http://schemas.openxmlformats.org/officeDocument/2006/relationships/hyperlink" Target="http://www.landsurveyorsspreadsheets.com/" TargetMode="External"/><Relationship Id="rId17" Type="http://schemas.openxmlformats.org/officeDocument/2006/relationships/hyperlink" Target="http://www.facebook.com/pages/Land-Surveyors-Spreadsheets/145494062267924" TargetMode="External"/><Relationship Id="rId2" Type="http://schemas.openxmlformats.org/officeDocument/2006/relationships/hyperlink" Target="http://www.landsurveyorsspreadsheets.com/" TargetMode="External"/><Relationship Id="rId16" Type="http://schemas.openxmlformats.org/officeDocument/2006/relationships/hyperlink" Target="http://www.landsurveyorsspreadsheets.com/" TargetMode="External"/><Relationship Id="rId1" Type="http://schemas.openxmlformats.org/officeDocument/2006/relationships/hyperlink" Target="mailto:danygiguere23@gmail.com" TargetMode="External"/><Relationship Id="rId6" Type="http://schemas.openxmlformats.org/officeDocument/2006/relationships/hyperlink" Target="http://www.facebook.com/pages/Land-Surveyors-Spreadsheets/145494062267924" TargetMode="External"/><Relationship Id="rId11" Type="http://schemas.openxmlformats.org/officeDocument/2006/relationships/hyperlink" Target="http://www.landsurveyorsspreadsheets.com/" TargetMode="External"/><Relationship Id="rId5" Type="http://schemas.openxmlformats.org/officeDocument/2006/relationships/hyperlink" Target="http://www.facebook.com/pages/Land-Surveyors-Spreadsheets/145494062267924" TargetMode="External"/><Relationship Id="rId15" Type="http://schemas.openxmlformats.org/officeDocument/2006/relationships/hyperlink" Target="mailto:info@landsurveyorsspreadsheets.com" TargetMode="External"/><Relationship Id="rId10" Type="http://schemas.openxmlformats.org/officeDocument/2006/relationships/hyperlink" Target="http://www.landsurveyorsspreadsheets.com/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://www.facebook.com/pages/Land-Surveyors-Spreadsheets/145494062267924" TargetMode="External"/><Relationship Id="rId9" Type="http://schemas.openxmlformats.org/officeDocument/2006/relationships/hyperlink" Target="http://www.facebook.com/pages/Land-Surveyors-Spreadsheets/145494062267924" TargetMode="External"/><Relationship Id="rId14" Type="http://schemas.openxmlformats.org/officeDocument/2006/relationships/hyperlink" Target="mailto:info@landsurveyorsspreadsheets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A1:N74"/>
  <sheetViews>
    <sheetView showRowColHeaders="0" tabSelected="1" workbookViewId="0">
      <selection activeCell="I68" sqref="I68"/>
    </sheetView>
  </sheetViews>
  <sheetFormatPr baseColWidth="10" defaultColWidth="11" defaultRowHeight="16" x14ac:dyDescent="0.2"/>
  <cols>
    <col min="1" max="1" width="8.33203125" customWidth="1"/>
    <col min="2" max="2" width="3" customWidth="1"/>
    <col min="5" max="5" width="15.1640625" customWidth="1"/>
    <col min="6" max="6" width="10" customWidth="1"/>
    <col min="9" max="9" width="24.33203125" customWidth="1"/>
  </cols>
  <sheetData>
    <row r="1" spans="1:14" x14ac:dyDescent="0.2">
      <c r="A1" s="18"/>
      <c r="B1" s="185"/>
      <c r="C1" s="185"/>
      <c r="D1" s="185"/>
      <c r="E1" s="185"/>
      <c r="F1" s="185"/>
      <c r="G1" s="185"/>
      <c r="H1" s="185"/>
      <c r="I1" s="185"/>
      <c r="J1" s="18"/>
      <c r="K1" s="18"/>
      <c r="L1" s="18"/>
      <c r="M1" s="18"/>
      <c r="N1" s="18"/>
    </row>
    <row r="2" spans="1:14" x14ac:dyDescent="0.2">
      <c r="A2" s="18"/>
      <c r="B2" s="185"/>
      <c r="C2" s="185"/>
      <c r="D2" s="185"/>
      <c r="E2" s="185"/>
      <c r="F2" s="185"/>
      <c r="G2" s="185"/>
      <c r="H2" s="185"/>
      <c r="I2" s="185"/>
      <c r="J2" s="18"/>
      <c r="K2" s="18"/>
      <c r="L2" s="18"/>
      <c r="M2" s="18"/>
      <c r="N2" s="18"/>
    </row>
    <row r="3" spans="1:14" x14ac:dyDescent="0.2">
      <c r="A3" s="18"/>
      <c r="B3" s="185"/>
      <c r="C3" s="185"/>
      <c r="D3" s="185"/>
      <c r="E3" s="185"/>
      <c r="F3" s="185"/>
      <c r="G3" s="185"/>
      <c r="H3" s="185"/>
      <c r="I3" s="185"/>
      <c r="J3" s="18"/>
      <c r="K3" s="18"/>
      <c r="L3" s="18"/>
      <c r="M3" s="18"/>
      <c r="N3" s="18"/>
    </row>
    <row r="4" spans="1:14" x14ac:dyDescent="0.2">
      <c r="A4" s="18"/>
      <c r="B4" s="185"/>
      <c r="C4" s="185"/>
      <c r="D4" s="185"/>
      <c r="E4" s="185"/>
      <c r="F4" s="185"/>
      <c r="G4" s="185"/>
      <c r="H4" s="185"/>
      <c r="I4" s="185"/>
      <c r="J4" s="18"/>
      <c r="K4" s="18"/>
      <c r="L4" s="18"/>
      <c r="M4" s="18"/>
      <c r="N4" s="18"/>
    </row>
    <row r="5" spans="1:14" x14ac:dyDescent="0.2">
      <c r="A5" s="18"/>
      <c r="B5" s="185"/>
      <c r="C5" s="185"/>
      <c r="D5" s="185"/>
      <c r="E5" s="185"/>
      <c r="F5" s="185"/>
      <c r="G5" s="185"/>
      <c r="H5" s="185"/>
      <c r="I5" s="185"/>
      <c r="J5" s="18"/>
      <c r="K5" s="18"/>
      <c r="L5" s="18"/>
      <c r="M5" s="18"/>
      <c r="N5" s="18"/>
    </row>
    <row r="6" spans="1:14" x14ac:dyDescent="0.2">
      <c r="A6" s="18"/>
      <c r="B6" s="185"/>
      <c r="C6" s="185"/>
      <c r="D6" s="185"/>
      <c r="E6" s="185"/>
      <c r="F6" s="185"/>
      <c r="G6" s="185"/>
      <c r="H6" s="185"/>
      <c r="I6" s="185"/>
      <c r="J6" s="18"/>
      <c r="K6" s="18"/>
      <c r="L6" s="18"/>
      <c r="M6" s="18"/>
      <c r="N6" s="18"/>
    </row>
    <row r="7" spans="1:14" x14ac:dyDescent="0.2">
      <c r="A7" s="18"/>
      <c r="B7" s="185"/>
      <c r="C7" s="185"/>
      <c r="D7" s="185"/>
      <c r="E7" s="185"/>
      <c r="F7" s="185"/>
      <c r="G7" s="185"/>
      <c r="H7" s="185"/>
      <c r="I7" s="185"/>
      <c r="J7" s="18"/>
      <c r="K7" s="18"/>
      <c r="L7" s="18"/>
      <c r="M7" s="18"/>
      <c r="N7" s="18"/>
    </row>
    <row r="8" spans="1:14" x14ac:dyDescent="0.2">
      <c r="A8" s="18"/>
      <c r="B8" s="185"/>
      <c r="C8" s="185"/>
      <c r="D8" s="185"/>
      <c r="E8" s="185"/>
      <c r="F8" s="185"/>
      <c r="G8" s="185"/>
      <c r="H8" s="185"/>
      <c r="I8" s="185"/>
      <c r="J8" s="18"/>
      <c r="K8" s="18"/>
      <c r="L8" s="18"/>
      <c r="M8" s="18"/>
      <c r="N8" s="18"/>
    </row>
    <row r="9" spans="1:14" x14ac:dyDescent="0.2">
      <c r="A9" s="18"/>
      <c r="B9" s="185"/>
      <c r="C9" s="185"/>
      <c r="D9" s="185"/>
      <c r="E9" s="185"/>
      <c r="F9" s="185"/>
      <c r="G9" s="185"/>
      <c r="H9" s="185"/>
      <c r="I9" s="185"/>
      <c r="J9" s="18"/>
      <c r="K9" s="18"/>
      <c r="L9" s="18"/>
      <c r="M9" s="18"/>
      <c r="N9" s="18"/>
    </row>
    <row r="10" spans="1:14" x14ac:dyDescent="0.2">
      <c r="A10" s="18"/>
      <c r="B10" s="396" t="str">
        <f>IF(LANGUE=EN,IF('CALCUL-XY'!C64="","",'CALCUL-XY'!C64),IF('CALCUL-XY'!C110="","",'CALCUL-XY'!C110))</f>
        <v>LAND SURVEYORS SPREADSHEETS 1.5</v>
      </c>
      <c r="C10" s="397"/>
      <c r="D10" s="397"/>
      <c r="E10" s="397"/>
      <c r="F10" s="397"/>
      <c r="G10" s="397"/>
      <c r="H10" s="397"/>
      <c r="I10" s="398"/>
      <c r="J10" s="18"/>
      <c r="K10" s="18"/>
      <c r="L10" s="18"/>
      <c r="M10" s="18"/>
      <c r="N10" s="18"/>
    </row>
    <row r="11" spans="1:14" x14ac:dyDescent="0.2">
      <c r="A11" s="18"/>
      <c r="B11" s="186"/>
      <c r="C11" s="187"/>
      <c r="D11" s="187"/>
      <c r="E11" s="187"/>
      <c r="F11" s="187"/>
      <c r="G11" s="187"/>
      <c r="H11" s="188" t="str">
        <f>'CALCUL-XY'!E53</f>
        <v>LANGUAGE/LANGUE:</v>
      </c>
      <c r="I11" s="136" t="s">
        <v>121</v>
      </c>
      <c r="J11" s="18"/>
      <c r="K11" s="18"/>
      <c r="L11" s="18"/>
      <c r="M11" s="18"/>
      <c r="N11" s="18"/>
    </row>
    <row r="12" spans="1:14" x14ac:dyDescent="0.2">
      <c r="A12" s="18"/>
      <c r="B12" s="186"/>
      <c r="C12" s="187"/>
      <c r="D12" s="187"/>
      <c r="E12" s="187"/>
      <c r="F12" s="187"/>
      <c r="G12" s="187"/>
      <c r="H12" s="188" t="str">
        <f ca="1">IF(LANGUE=EN,IF('CALCUL-XY'!C65="","",'CALCUL-XY'!C65),IF('CALCUL-XY'!C111="","",'CALCUL-XY'!C111))</f>
        <v>PLEASE NOTE THAT THIS VERSION WILL EXPIRE ON:</v>
      </c>
      <c r="I12" s="189">
        <f>'CALCUL-XY'!H4</f>
        <v>775046.99998842587</v>
      </c>
      <c r="J12" s="18"/>
      <c r="K12" s="18"/>
      <c r="L12" s="18"/>
      <c r="M12" s="18"/>
      <c r="N12" s="18"/>
    </row>
    <row r="13" spans="1:14" x14ac:dyDescent="0.2">
      <c r="A13" s="18"/>
      <c r="B13" s="186"/>
      <c r="C13" s="187"/>
      <c r="D13" s="187"/>
      <c r="E13" s="187"/>
      <c r="F13" s="187"/>
      <c r="G13" s="187"/>
      <c r="H13" s="188" t="str">
        <f>IF(LANGUE=EN,IF('CALCUL-XY'!C66="","",'CALCUL-XY'!C66),IF('CALCUL-XY'!C112="","",'CALCUL-XY'!C112))</f>
        <v>CLICK HERE TO GET A NEWLY UPDATED VERSION ON MY WEBSITE:</v>
      </c>
      <c r="I13" s="190" t="s">
        <v>235</v>
      </c>
      <c r="J13" s="18"/>
      <c r="K13" s="18"/>
      <c r="L13" s="18"/>
      <c r="M13" s="18"/>
      <c r="N13" s="18"/>
    </row>
    <row r="14" spans="1:14" x14ac:dyDescent="0.2">
      <c r="A14" s="18"/>
      <c r="B14" s="186"/>
      <c r="C14" s="187"/>
      <c r="D14" s="187"/>
      <c r="E14" s="187"/>
      <c r="F14" s="187"/>
      <c r="G14" s="187"/>
      <c r="H14" s="188" t="str">
        <f>IF(LANGUE=EN,IF('CALCUL-XY'!C67="","",'CALCUL-XY'!C67),IF('CALCUL-XY'!C113="","",'CALCUL-XY'!C113))</f>
        <v>CLICK HERE TO VISIT MY FACEBOOK PAGE:</v>
      </c>
      <c r="I14" s="191" t="s">
        <v>204</v>
      </c>
      <c r="J14" s="18"/>
      <c r="K14" s="18"/>
      <c r="L14" s="18"/>
      <c r="M14" s="18"/>
      <c r="N14" s="18"/>
    </row>
    <row r="15" spans="1:14" x14ac:dyDescent="0.2">
      <c r="A15" s="18"/>
      <c r="B15" s="192"/>
      <c r="C15" s="185"/>
      <c r="D15" s="185"/>
      <c r="E15" s="185"/>
      <c r="F15" s="185"/>
      <c r="G15" s="185"/>
      <c r="H15" s="185"/>
      <c r="I15" s="193"/>
      <c r="J15" s="18"/>
      <c r="K15" s="18"/>
      <c r="L15" s="18"/>
      <c r="M15" s="18"/>
      <c r="N15" s="18"/>
    </row>
    <row r="16" spans="1:14" x14ac:dyDescent="0.2">
      <c r="A16" s="18"/>
      <c r="B16" s="185"/>
      <c r="C16" s="185"/>
      <c r="D16" s="185"/>
      <c r="E16" s="185"/>
      <c r="F16" s="185"/>
      <c r="G16" s="185"/>
      <c r="H16" s="185"/>
      <c r="I16" s="185"/>
      <c r="J16" s="18"/>
      <c r="K16" s="18"/>
      <c r="L16" s="18"/>
      <c r="M16" s="18"/>
      <c r="N16" s="18"/>
    </row>
    <row r="17" spans="1:14" ht="21" x14ac:dyDescent="0.25">
      <c r="A17" s="18"/>
      <c r="B17" s="194" t="str">
        <f>IF(LANGUE=EN,IF('CALCUL-XY'!C70="","",'CALCUL-XY'!C70),IF('CALCUL-XY'!C116="","",'CALCUL-XY'!C116))</f>
        <v>PLEASE READ CAREFULLY</v>
      </c>
      <c r="C17" s="185"/>
      <c r="D17" s="185"/>
      <c r="E17" s="185"/>
      <c r="F17" s="185"/>
      <c r="G17" s="185"/>
      <c r="H17" s="185"/>
      <c r="I17" s="185"/>
      <c r="J17" s="18"/>
      <c r="K17" s="18"/>
      <c r="L17" s="18"/>
      <c r="M17" s="18"/>
      <c r="N17" s="18"/>
    </row>
    <row r="18" spans="1:14" x14ac:dyDescent="0.2">
      <c r="A18" s="18"/>
      <c r="B18" s="192" t="str">
        <f>IF(LANGUE=EN,IF('CALCUL-XY'!C71="","",'CALCUL-XY'!C71),IF('CALCUL-XY'!C117="","",'CALCUL-XY'!C117))</f>
        <v/>
      </c>
      <c r="C18" s="185"/>
      <c r="D18" s="185"/>
      <c r="E18" s="185"/>
      <c r="F18" s="185"/>
      <c r="G18" s="185"/>
      <c r="H18" s="185"/>
      <c r="I18" s="185"/>
      <c r="J18" s="18"/>
      <c r="K18" s="18"/>
      <c r="L18" s="18"/>
      <c r="M18" s="18"/>
      <c r="N18" s="18"/>
    </row>
    <row r="19" spans="1:14" x14ac:dyDescent="0.2">
      <c r="A19" s="18"/>
      <c r="B19" s="192" t="str">
        <f>IF(LANGUE=EN,IF('CALCUL-XY'!C72="","",'CALCUL-XY'!C72),IF('CALCUL-XY'!C118="","",'CALCUL-XY'!C118))</f>
        <v>Hi ! And thank you for using Land Surveyors Spreadsheets</v>
      </c>
      <c r="C19" s="185"/>
      <c r="D19" s="185"/>
      <c r="E19" s="185"/>
      <c r="F19" s="185"/>
      <c r="G19" s="185"/>
      <c r="H19" s="185"/>
      <c r="I19" s="185"/>
      <c r="J19" s="18"/>
      <c r="K19" s="18"/>
      <c r="L19" s="18"/>
      <c r="M19" s="18"/>
      <c r="N19" s="18"/>
    </row>
    <row r="20" spans="1:14" x14ac:dyDescent="0.2">
      <c r="A20" s="18"/>
      <c r="B20" s="192" t="str">
        <f>IF(LANGUE=EN,IF('CALCUL-XY'!C73="","",'CALCUL-XY'!C73),IF('CALCUL-XY'!C119="","",'CALCUL-XY'!C119))</f>
        <v>Please note that you must use at least Microsoft Excel 2010 for this worbook to be functional.</v>
      </c>
      <c r="C20" s="185"/>
      <c r="D20" s="185"/>
      <c r="E20" s="185"/>
      <c r="F20" s="185"/>
      <c r="G20" s="185"/>
      <c r="H20" s="185"/>
      <c r="I20" s="185"/>
      <c r="J20" s="18"/>
      <c r="K20" s="18"/>
      <c r="L20" s="18"/>
      <c r="M20" s="18"/>
      <c r="N20" s="18"/>
    </row>
    <row r="21" spans="1:14" x14ac:dyDescent="0.2">
      <c r="A21" s="18"/>
      <c r="B21" s="192" t="str">
        <f>IF(LANGUE=EN,IF('CALCUL-XY'!C74="","",'CALCUL-XY'!C74),IF('CALCUL-XY'!C120="","",'CALCUL-XY'!C120))</f>
        <v>This workbook will do the XYZ traverse adjustments for you. All you need to do is enter the information in the light</v>
      </c>
      <c r="C21" s="185"/>
      <c r="D21" s="185"/>
      <c r="E21" s="185"/>
      <c r="F21" s="185"/>
      <c r="G21" s="185"/>
      <c r="H21" s="185"/>
      <c r="I21" s="185"/>
      <c r="J21" s="18"/>
      <c r="K21" s="18"/>
      <c r="L21" s="18"/>
      <c r="M21" s="18"/>
      <c r="N21" s="18"/>
    </row>
    <row r="22" spans="1:14" x14ac:dyDescent="0.2">
      <c r="A22" s="18"/>
      <c r="B22" s="192" t="str">
        <f>IF(LANGUE=EN,IF('CALCUL-XY'!C75="","",'CALCUL-XY'!C75),IF('CALCUL-XY'!C121="","",'CALCUL-XY'!C121))</f>
        <v>green cells and choose the appropriate options in the dark green cells.</v>
      </c>
      <c r="C22" s="185"/>
      <c r="D22" s="185"/>
      <c r="E22" s="185"/>
      <c r="F22" s="185"/>
      <c r="G22" s="185"/>
      <c r="H22" s="185"/>
      <c r="I22" s="185"/>
      <c r="J22" s="18"/>
      <c r="K22" s="18"/>
      <c r="L22" s="18"/>
      <c r="M22" s="18"/>
      <c r="N22" s="18"/>
    </row>
    <row r="23" spans="1:14" x14ac:dyDescent="0.2">
      <c r="A23" s="18"/>
      <c r="B23" s="192" t="str">
        <f>IF(LANGUE=EN,IF('CALCUL-XY'!C76="","",'CALCUL-XY'!C76),IF('CALCUL-XY'!C122="","",'CALCUL-XY'!C122))</f>
        <v/>
      </c>
      <c r="C23" s="185"/>
      <c r="D23" s="185"/>
      <c r="E23" s="185"/>
      <c r="F23" s="185"/>
      <c r="G23" s="185"/>
      <c r="H23" s="185"/>
      <c r="I23" s="185"/>
      <c r="J23" s="18"/>
      <c r="K23" s="18"/>
      <c r="L23" s="18"/>
      <c r="M23" s="18"/>
      <c r="N23" s="18"/>
    </row>
    <row r="24" spans="1:14" x14ac:dyDescent="0.2">
      <c r="A24" s="18"/>
      <c r="B24" s="192" t="str">
        <f>IF(LANGUE=EN,IF('CALCUL-XY'!C77="","",'CALCUL-XY'!C77),IF('CALCUL-XY'!C123="","",'CALCUL-XY'!C123))</f>
        <v>The XYZ and XY1 sheet are for closed traverses and the XY2 is for open traverses.</v>
      </c>
      <c r="C24" s="185"/>
      <c r="D24" s="185"/>
      <c r="E24" s="185"/>
      <c r="F24" s="185"/>
      <c r="G24" s="185"/>
      <c r="H24" s="185"/>
      <c r="I24" s="185"/>
      <c r="J24" s="18"/>
      <c r="K24" s="18"/>
      <c r="L24" s="18"/>
      <c r="M24" s="18"/>
      <c r="N24" s="18"/>
    </row>
    <row r="25" spans="1:14" x14ac:dyDescent="0.2">
      <c r="A25" s="18"/>
      <c r="B25" s="192" t="str">
        <f>IF(LANGUE=EN,IF('CALCUL-XY'!C78="","",'CALCUL-XY'!C78),IF('CALCUL-XY'!C124="","",'CALCUL-XY'!C124))</f>
        <v/>
      </c>
      <c r="C25" s="185"/>
      <c r="D25" s="185"/>
      <c r="E25" s="185"/>
      <c r="F25" s="185"/>
      <c r="G25" s="185"/>
      <c r="H25" s="185"/>
      <c r="I25" s="185"/>
      <c r="J25" s="18"/>
      <c r="K25" s="18"/>
      <c r="L25" s="18"/>
      <c r="M25" s="18"/>
      <c r="N25" s="18"/>
    </row>
    <row r="26" spans="1:14" x14ac:dyDescent="0.2">
      <c r="A26" s="18"/>
      <c r="B26" s="192" t="str">
        <f>IF(LANGUE=EN,IF('CALCUL-XY'!C79="","",'CALCUL-XY'!C79),IF('CALCUL-XY'!C125="","",'CALCUL-XY'!C125))</f>
        <v>Rules that apply to this workbook:</v>
      </c>
      <c r="C26" s="185"/>
      <c r="D26" s="185"/>
      <c r="E26" s="185"/>
      <c r="F26" s="185"/>
      <c r="G26" s="185"/>
      <c r="H26" s="185"/>
      <c r="I26" s="185"/>
      <c r="J26" s="18"/>
      <c r="K26" s="18"/>
      <c r="L26" s="18"/>
      <c r="M26" s="18"/>
      <c r="N26" s="18"/>
    </row>
    <row r="27" spans="1:14" x14ac:dyDescent="0.2">
      <c r="A27" s="18"/>
      <c r="B27" s="192" t="str">
        <f>IF(LANGUE=EN,IF('CALCUL-XY'!C80="","",'CALCUL-XY'!C80),IF('CALCUL-XY'!C126="","",'CALCUL-XY'!C126))</f>
        <v xml:space="preserve">Do not ever cut and paste or drag and drop any green cell in this workbook. If you do it, the worbook will be </v>
      </c>
      <c r="C27" s="185"/>
      <c r="D27" s="185"/>
      <c r="E27" s="185"/>
      <c r="F27" s="185"/>
      <c r="G27" s="185"/>
      <c r="H27" s="185"/>
      <c r="I27" s="185"/>
      <c r="J27" s="18"/>
      <c r="K27" s="18"/>
      <c r="L27" s="18"/>
      <c r="M27" s="18"/>
      <c r="N27" s="18"/>
    </row>
    <row r="28" spans="1:14" x14ac:dyDescent="0.2">
      <c r="A28" s="18"/>
      <c r="B28" s="192" t="str">
        <f>IF(LANGUE=EN,IF('CALCUL-XY'!C81="","",'CALCUL-XY'!C81),IF('CALCUL-XY'!C127="","",'CALCUL-XY'!C127))</f>
        <v xml:space="preserve">permanently damaged. Once moved, the green cell(s) will become white. That is how you would know that </v>
      </c>
      <c r="C28" s="185"/>
      <c r="D28" s="185"/>
      <c r="E28" s="185"/>
      <c r="F28" s="185"/>
      <c r="G28" s="185"/>
      <c r="H28" s="185"/>
      <c r="I28" s="185"/>
      <c r="J28" s="18"/>
      <c r="K28" s="18"/>
      <c r="L28" s="18"/>
      <c r="M28" s="18"/>
      <c r="N28" s="18"/>
    </row>
    <row r="29" spans="1:14" x14ac:dyDescent="0.2">
      <c r="A29" s="18"/>
      <c r="B29" s="192" t="str">
        <f>IF(LANGUE=EN,IF('CALCUL-XY'!C82="","",'CALCUL-XY'!C82),IF('CALCUL-XY'!C128="","",'CALCUL-XY'!C128))</f>
        <v>your workbook is corrupt. You can then click undo or close the worbook without saving it or simply get a new</v>
      </c>
      <c r="C29" s="185"/>
      <c r="D29" s="185"/>
      <c r="E29" s="185"/>
      <c r="F29" s="185"/>
      <c r="G29" s="185"/>
      <c r="H29" s="185"/>
      <c r="I29" s="185"/>
      <c r="J29" s="18"/>
      <c r="K29" s="18"/>
      <c r="L29" s="18"/>
      <c r="M29" s="18"/>
      <c r="N29" s="18"/>
    </row>
    <row r="30" spans="1:14" x14ac:dyDescent="0.2">
      <c r="A30" s="18"/>
      <c r="B30" s="192" t="str">
        <f>IF(LANGUE=EN,IF('CALCUL-XY'!C83="","",'CALCUL-XY'!C83),IF('CALCUL-XY'!C129="","",'CALCUL-XY'!C129))</f>
        <v xml:space="preserve">fresh copy from my website. </v>
      </c>
      <c r="C30" s="185"/>
      <c r="D30" s="185"/>
      <c r="E30" s="185"/>
      <c r="F30" s="185"/>
      <c r="G30" s="185"/>
      <c r="H30" s="185"/>
      <c r="I30" s="185"/>
      <c r="J30" s="18"/>
      <c r="K30" s="18"/>
      <c r="L30" s="18"/>
      <c r="M30" s="18"/>
      <c r="N30" s="18"/>
    </row>
    <row r="31" spans="1:14" x14ac:dyDescent="0.2">
      <c r="A31" s="18"/>
      <c r="B31" s="192" t="str">
        <f>IF(LANGUE=EN,IF('CALCUL-XY'!C84="","",'CALCUL-XY'!C84),IF('CALCUL-XY'!C130="","",'CALCUL-XY'!C130))</f>
        <v/>
      </c>
      <c r="C31" s="185"/>
      <c r="D31" s="185"/>
      <c r="E31" s="185"/>
      <c r="F31" s="185"/>
      <c r="G31" s="185"/>
      <c r="H31" s="185"/>
      <c r="I31" s="185"/>
      <c r="J31" s="18"/>
      <c r="K31" s="18"/>
      <c r="L31" s="18"/>
      <c r="M31" s="18"/>
      <c r="N31" s="18"/>
    </row>
    <row r="32" spans="1:14" x14ac:dyDescent="0.2">
      <c r="A32" s="18"/>
      <c r="B32" s="192" t="str">
        <f>IF(LANGUE=EN,IF('CALCUL-XY'!C85="","",'CALCUL-XY'!C85),IF('CALCUL-XY'!C131="","",'CALCUL-XY'!C131))</f>
        <v>Information regarding both spreadsheets:</v>
      </c>
      <c r="C32" s="185"/>
      <c r="D32" s="185"/>
      <c r="E32" s="185"/>
      <c r="F32" s="185"/>
      <c r="G32" s="185"/>
      <c r="H32" s="185"/>
      <c r="I32" s="185"/>
      <c r="J32" s="18"/>
      <c r="K32" s="18"/>
      <c r="L32" s="18"/>
      <c r="M32" s="18"/>
      <c r="N32" s="18"/>
    </row>
    <row r="33" spans="1:14" x14ac:dyDescent="0.2">
      <c r="A33" s="18"/>
      <c r="B33" s="192" t="str">
        <f>IF(LANGUE=EN,IF('CALCUL-XY'!C86="","",'CALCUL-XY'!C86),IF('CALCUL-XY'!C132="","",'CALCUL-XY'!C132))</f>
        <v>Enter your angles as 90:00:45.555 for an angle of 90°00'45.555" for instance. As for the distances and coordinates,</v>
      </c>
      <c r="C33" s="185"/>
      <c r="D33" s="185"/>
      <c r="E33" s="185"/>
      <c r="F33" s="185"/>
      <c r="G33" s="185"/>
      <c r="H33" s="185"/>
      <c r="I33" s="185"/>
      <c r="J33" s="18"/>
      <c r="K33" s="18"/>
      <c r="L33" s="18"/>
      <c r="M33" s="18"/>
      <c r="N33" s="18"/>
    </row>
    <row r="34" spans="1:14" x14ac:dyDescent="0.2">
      <c r="A34" s="18"/>
      <c r="B34" s="192" t="str">
        <f>IF(LANGUE=EN,IF('CALCUL-XY'!C87="","",'CALCUL-XY'!C87),IF('CALCUL-XY'!C133="","",'CALCUL-XY'!C133))</f>
        <v>depending of your computer settings, you will have to enter them with dots or commas.</v>
      </c>
      <c r="C34" s="185"/>
      <c r="D34" s="185"/>
      <c r="E34" s="185"/>
      <c r="F34" s="185"/>
      <c r="G34" s="185"/>
      <c r="H34" s="185"/>
      <c r="I34" s="185"/>
      <c r="J34" s="18"/>
      <c r="K34" s="18"/>
      <c r="L34" s="18"/>
      <c r="M34" s="18"/>
      <c r="N34" s="18"/>
    </row>
    <row r="35" spans="1:14" x14ac:dyDescent="0.2">
      <c r="A35" s="18"/>
      <c r="B35" s="192" t="str">
        <f>IF(LANGUE=EN,IF('CALCUL-XY'!C88="","",'CALCUL-XY'!C88),IF('CALCUL-XY'!C134="","",'CALCUL-XY'!C134))</f>
        <v>Once you have entered all your information in the green cells, you can enter the elevations (Z) (for the XY1 and XY2 spreadsheets) and pcodes (D)</v>
      </c>
      <c r="C35" s="185"/>
      <c r="D35" s="185"/>
      <c r="E35" s="185"/>
      <c r="F35" s="185"/>
      <c r="G35" s="185"/>
      <c r="H35" s="185"/>
      <c r="I35" s="185"/>
      <c r="J35" s="18"/>
      <c r="K35" s="18"/>
      <c r="L35" s="18"/>
      <c r="M35" s="18"/>
      <c r="N35" s="18"/>
    </row>
    <row r="36" spans="1:14" x14ac:dyDescent="0.2">
      <c r="A36" s="18"/>
      <c r="B36" s="192" t="str">
        <f>IF(LANGUE=EN,IF('CALCUL-XY'!C89="","",'CALCUL-XY'!C89),IF('CALCUL-XY'!C135="","",'CALCUL-XY'!C135))</f>
        <v>under the MANUALLY ENTER YOUR DATA* section. You can then select all the cells, copy and</v>
      </c>
      <c r="C36" s="185"/>
      <c r="D36" s="185"/>
      <c r="E36" s="185"/>
      <c r="F36" s="185"/>
      <c r="G36" s="185"/>
      <c r="H36" s="185"/>
      <c r="I36" s="185"/>
      <c r="J36" s="18"/>
      <c r="K36" s="18"/>
      <c r="L36" s="18"/>
      <c r="M36" s="18"/>
      <c r="N36" s="18"/>
    </row>
    <row r="37" spans="1:14" x14ac:dyDescent="0.2">
      <c r="A37" s="18"/>
      <c r="B37" s="192" t="str">
        <f>IF(LANGUE=EN,IF('CALCUL-XY'!C90="","",'CALCUL-XY'!C90),IF('CALCUL-XY'!C136="","",'CALCUL-XY'!C136))</f>
        <v xml:space="preserve">paste it to a TXT file. </v>
      </c>
      <c r="C37" s="185"/>
      <c r="D37" s="185"/>
      <c r="E37" s="185"/>
      <c r="F37" s="185"/>
      <c r="G37" s="185"/>
      <c r="H37" s="185"/>
      <c r="I37" s="185"/>
      <c r="J37" s="18"/>
      <c r="K37" s="18"/>
      <c r="L37" s="18"/>
      <c r="M37" s="18"/>
      <c r="N37" s="18"/>
    </row>
    <row r="38" spans="1:14" x14ac:dyDescent="0.2">
      <c r="A38" s="18"/>
      <c r="B38" s="192" t="str">
        <f>IF(LANGUE=EN,IF('CALCUL-XY'!C91="","",'CALCUL-XY'!C91),IF('CALCUL-XY'!C137="","",'CALCUL-XY'!C137))</f>
        <v/>
      </c>
      <c r="C38" s="185"/>
      <c r="D38" s="185"/>
      <c r="E38" s="185"/>
      <c r="F38" s="185"/>
      <c r="G38" s="185"/>
      <c r="H38" s="185"/>
      <c r="I38" s="185"/>
      <c r="J38" s="18"/>
      <c r="K38" s="18"/>
      <c r="L38" s="18"/>
      <c r="M38" s="18"/>
      <c r="N38" s="18"/>
    </row>
    <row r="39" spans="1:14" x14ac:dyDescent="0.2">
      <c r="A39" s="18"/>
      <c r="B39" s="192" t="str">
        <f>IF(LANGUE=EN,IF('CALCUL-XY'!C92="","",'CALCUL-XY'!C92),IF('CALCUL-XY'!C138="","",'CALCUL-XY'!C138))</f>
        <v>Information regarding the XYZ spreadsheet:</v>
      </c>
      <c r="C39" s="185"/>
      <c r="D39" s="185"/>
      <c r="E39" s="185"/>
      <c r="F39" s="185"/>
      <c r="G39" s="185"/>
      <c r="H39" s="185"/>
      <c r="I39" s="185"/>
      <c r="J39" s="18"/>
      <c r="K39" s="18"/>
      <c r="L39" s="18"/>
      <c r="M39" s="18"/>
      <c r="N39" s="18"/>
    </row>
    <row r="40" spans="1:14" x14ac:dyDescent="0.2">
      <c r="A40" s="18"/>
      <c r="B40" s="192" t="str">
        <f>IF(LANGUE=EN,IF('CALCUL-XY'!C93="","",'CALCUL-XY'!C93),IF('CALCUL-XY'!C139="","",'CALCUL-XY'!C139))</f>
        <v>Enter the letter X in the ERR. column to remove this line from the calculation. In the D/R column,</v>
      </c>
      <c r="C40" s="185"/>
      <c r="D40" s="185"/>
      <c r="E40" s="185"/>
      <c r="F40" s="185"/>
      <c r="G40" s="185"/>
      <c r="H40" s="185"/>
      <c r="I40" s="185"/>
      <c r="J40" s="18"/>
      <c r="K40" s="18"/>
      <c r="L40" s="18"/>
      <c r="M40" s="18"/>
      <c r="N40" s="18"/>
    </row>
    <row r="41" spans="1:14" x14ac:dyDescent="0.2">
      <c r="A41" s="18"/>
      <c r="B41" s="192" t="str">
        <f>IF(LANGUE=EN,IF('CALCUL-XY'!C94="","",'CALCUL-XY'!C94),IF('CALCUL-XY'!C140="","",'CALCUL-XY'!C140))</f>
        <v>enter D for a direct measurement and R for a reversed measurement. You also need to enter</v>
      </c>
      <c r="C41" s="185"/>
      <c r="D41" s="185"/>
      <c r="E41" s="185"/>
      <c r="F41" s="185"/>
      <c r="G41" s="185"/>
      <c r="H41" s="185"/>
      <c r="I41" s="185"/>
      <c r="J41" s="18"/>
      <c r="K41" s="18"/>
      <c r="L41" s="18"/>
      <c r="M41" s="18"/>
      <c r="N41" s="18"/>
    </row>
    <row r="42" spans="1:14" x14ac:dyDescent="0.2">
      <c r="A42" s="18"/>
      <c r="B42" s="192" t="str">
        <f>IF(LANGUE=EN,IF('CALCUL-XY'!C95="","",'CALCUL-XY'!C95),IF('CALCUL-XY'!C141="","",'CALCUL-XY'!C141))</f>
        <v>the height of you instrument in the H.I. column and the target height in the T.H. column. (Be careful to enter the slope distance</v>
      </c>
      <c r="C42" s="185"/>
      <c r="D42" s="185"/>
      <c r="E42" s="185"/>
      <c r="F42" s="185"/>
      <c r="G42" s="185"/>
      <c r="H42" s="185"/>
      <c r="I42" s="185"/>
      <c r="J42" s="18"/>
      <c r="K42" s="18"/>
      <c r="L42" s="18"/>
      <c r="M42" s="18"/>
      <c r="N42" s="18"/>
    </row>
    <row r="43" spans="1:14" x14ac:dyDescent="0.2">
      <c r="A43" s="18"/>
      <c r="B43" s="192" t="str">
        <f>IF(LANGUE=EN,IF('CALCUL-XY'!C96="","",'CALCUL-XY'!C96),IF('CALCUL-XY'!C142="","",'CALCUL-XY'!C142))</f>
        <v>and not the HZ distance in the SLOPE DIST column.)</v>
      </c>
      <c r="C43" s="185"/>
      <c r="D43" s="185"/>
      <c r="E43" s="185"/>
      <c r="F43" s="185"/>
      <c r="G43" s="185"/>
      <c r="H43" s="185"/>
      <c r="I43" s="185"/>
      <c r="J43" s="18"/>
      <c r="K43" s="18"/>
      <c r="L43" s="18"/>
      <c r="M43" s="18"/>
      <c r="N43" s="18"/>
    </row>
    <row r="44" spans="1:14" x14ac:dyDescent="0.2">
      <c r="A44" s="18"/>
      <c r="B44" s="192" t="str">
        <f>IF(LANGUE=EN,IF('CALCUL-XY'!C97="","",'CALCUL-XY'!C97),IF('CALCUL-XY'!C143="","",'CALCUL-XY'!C143))</f>
        <v/>
      </c>
      <c r="C44" s="185"/>
      <c r="D44" s="185"/>
      <c r="E44" s="185"/>
      <c r="F44" s="185"/>
      <c r="G44" s="185"/>
      <c r="H44" s="185"/>
      <c r="I44" s="185"/>
      <c r="J44" s="18"/>
      <c r="K44" s="18"/>
      <c r="L44" s="18"/>
      <c r="M44" s="18"/>
      <c r="N44" s="18"/>
    </row>
    <row r="45" spans="1:14" x14ac:dyDescent="0.2">
      <c r="A45" s="18"/>
      <c r="B45" s="192" t="str">
        <f>IF(LANGUE=EN,IF('CALCUL-XY'!C98="","",'CALCUL-XY'!C98),IF('CALCUL-XY'!C144="","",'CALCUL-XY'!C144))</f>
        <v>Information regarding the XY2 spreadsheet:</v>
      </c>
      <c r="C45" s="185"/>
      <c r="D45" s="185"/>
      <c r="E45" s="185"/>
      <c r="F45" s="185"/>
      <c r="G45" s="185"/>
      <c r="H45" s="185"/>
      <c r="I45" s="185"/>
      <c r="J45" s="18"/>
      <c r="K45" s="18"/>
      <c r="L45" s="18"/>
      <c r="M45" s="18"/>
      <c r="N45" s="18"/>
    </row>
    <row r="46" spans="1:14" x14ac:dyDescent="0.2">
      <c r="A46" s="18"/>
      <c r="B46" s="192" t="str">
        <f>IF(LANGUE=EN,IF('CALCUL-XY'!C99="","",'CALCUL-XY'!C99),IF('CALCUL-XY'!C145="","",'CALCUL-XY'!C145))</f>
        <v>You cannot enter an angle in the first row of the MEAN HZ ANGLE column because you haven't measured any</v>
      </c>
      <c r="C46" s="185"/>
      <c r="D46" s="185"/>
      <c r="E46" s="185"/>
      <c r="F46" s="185"/>
      <c r="G46" s="185"/>
      <c r="H46" s="185"/>
      <c r="I46" s="185"/>
      <c r="J46" s="18"/>
      <c r="K46" s="18"/>
      <c r="L46" s="18"/>
      <c r="M46" s="18"/>
      <c r="N46" s="18"/>
    </row>
    <row r="47" spans="1:14" x14ac:dyDescent="0.2">
      <c r="A47" s="18"/>
      <c r="B47" s="192" t="str">
        <f>IF(LANGUE=EN,IF('CALCUL-XY'!C100="","",'CALCUL-XY'!C100),IF('CALCUL-XY'!C146="","",'CALCUL-XY'!C146))</f>
        <v>angle at that point. You only used it as a backsight or foresight.</v>
      </c>
      <c r="C47" s="185"/>
      <c r="D47" s="185"/>
      <c r="E47" s="185"/>
      <c r="F47" s="185"/>
      <c r="G47" s="185"/>
      <c r="H47" s="185"/>
      <c r="I47" s="185"/>
      <c r="J47" s="18"/>
      <c r="K47" s="18"/>
      <c r="L47" s="18"/>
      <c r="M47" s="18"/>
      <c r="N47" s="18"/>
    </row>
    <row r="48" spans="1:14" x14ac:dyDescent="0.2">
      <c r="A48" s="18"/>
      <c r="B48" s="192" t="str">
        <f>IF(LANGUE=EN,IF('CALCUL-XY'!C101="","",'CALCUL-XY'!C101),IF('CALCUL-XY'!C147="","",'CALCUL-XY'!C147))</f>
        <v>You have to specify if you used the 1st point as a backsight or foresight so that the spreadsheet knows on which</v>
      </c>
      <c r="C48" s="185"/>
      <c r="D48" s="185"/>
      <c r="E48" s="185"/>
      <c r="F48" s="185"/>
      <c r="G48" s="185"/>
      <c r="H48" s="185"/>
      <c r="I48" s="185"/>
      <c r="J48" s="18"/>
      <c r="K48" s="18"/>
      <c r="L48" s="18"/>
      <c r="M48" s="18"/>
      <c r="N48" s="18"/>
    </row>
    <row r="49" spans="1:14" x14ac:dyDescent="0.2">
      <c r="A49" s="18"/>
      <c r="B49" s="192" t="str">
        <f>IF(LANGUE=EN,IF('CALCUL-XY'!C102="","",'CALCUL-XY'!C102),IF('CALCUL-XY'!C148="","",'CALCUL-XY'!C148))</f>
        <v xml:space="preserve">side the first angle is. To understand better, you can go on the XY2 worksheet, enter an exemple and play with </v>
      </c>
      <c r="C49" s="185"/>
      <c r="D49" s="185"/>
      <c r="E49" s="185"/>
      <c r="F49" s="185"/>
      <c r="G49" s="185"/>
      <c r="H49" s="185"/>
      <c r="I49" s="185"/>
      <c r="J49" s="18"/>
      <c r="K49" s="18"/>
      <c r="L49" s="18"/>
      <c r="M49" s="18"/>
      <c r="N49" s="18"/>
    </row>
    <row r="50" spans="1:14" x14ac:dyDescent="0.2">
      <c r="A50" s="153"/>
      <c r="B50" s="192" t="str">
        <f>IF(LANGUE=EN,IF('CALCUL-XY'!C103="","",'CALCUL-XY'!C103),IF('CALCUL-XY'!C149="","",'CALCUL-XY'!C149))</f>
        <v>the BACKSIGHT/FORESIGHT dark green cell.</v>
      </c>
      <c r="C50" s="185"/>
      <c r="D50" s="185"/>
      <c r="E50" s="185"/>
      <c r="F50" s="185"/>
      <c r="G50" s="185"/>
      <c r="H50" s="185"/>
      <c r="I50" s="185"/>
      <c r="J50" s="18"/>
      <c r="K50" s="18"/>
      <c r="L50" s="18"/>
      <c r="M50" s="18"/>
      <c r="N50" s="18"/>
    </row>
    <row r="51" spans="1:14" x14ac:dyDescent="0.2">
      <c r="A51" s="18"/>
      <c r="B51" s="192" t="str">
        <f>IF(LANGUE=EN,IF('CALCUL-XY'!C104="","",'CALCUL-XY'!C104),IF('CALCUL-XY'!C150="","",'CALCUL-XY'!C150))</f>
        <v/>
      </c>
      <c r="C51" s="185"/>
      <c r="D51" s="185"/>
      <c r="E51" s="185"/>
      <c r="F51" s="185"/>
      <c r="G51" s="185"/>
      <c r="H51" s="185"/>
      <c r="I51" s="185"/>
      <c r="J51" s="18"/>
      <c r="K51" s="18"/>
      <c r="L51" s="18"/>
      <c r="M51" s="18"/>
      <c r="N51" s="18"/>
    </row>
    <row r="52" spans="1:14" x14ac:dyDescent="0.2">
      <c r="A52" s="18"/>
      <c r="B52" s="192" t="str">
        <f>IF(LANGUE=EN,IF('CALCUL-XY'!C105="","",'CALCUL-XY'!C105),IF('CALCUL-XY'!C151="","",'CALCUL-XY'!C151))</f>
        <v xml:space="preserve">I hope you will enjoy this workbook. If you have any questions, comments or suggestions please </v>
      </c>
      <c r="C52" s="195"/>
      <c r="D52" s="195"/>
      <c r="E52" s="195"/>
      <c r="F52" s="195"/>
      <c r="G52" s="185"/>
      <c r="H52" s="185"/>
      <c r="I52" s="185"/>
      <c r="J52" s="18"/>
      <c r="K52" s="18"/>
      <c r="L52" s="18"/>
      <c r="M52" s="18"/>
      <c r="N52" s="18"/>
    </row>
    <row r="53" spans="1:14" x14ac:dyDescent="0.2">
      <c r="A53" s="18"/>
      <c r="B53" s="192" t="str">
        <f>IF(LANGUE=EN,IF('CALCUL-XY'!C106="","",'CALCUL-XY'!C106),IF('CALCUL-XY'!C152="","",'CALCUL-XY'!C152))</f>
        <v>email me or reach me through my facebook page.</v>
      </c>
      <c r="C53" s="195"/>
      <c r="D53" s="195"/>
      <c r="E53" s="195"/>
      <c r="F53" s="195"/>
      <c r="G53" s="185"/>
      <c r="H53" s="185"/>
      <c r="I53" s="185"/>
      <c r="J53" s="18"/>
      <c r="K53" s="18"/>
      <c r="L53" s="18"/>
      <c r="M53" s="18"/>
      <c r="N53" s="18"/>
    </row>
    <row r="54" spans="1:14" x14ac:dyDescent="0.2">
      <c r="A54" s="18"/>
      <c r="B54" s="192" t="str">
        <f>IF(LANGUE=EN,IF('CALCUL-XY'!C107="","",'CALCUL-XY'!C107),IF('CALCUL-XY'!C153="","",'CALCUL-XY'!C153))</f>
        <v/>
      </c>
      <c r="C54" s="195"/>
      <c r="D54" s="195"/>
      <c r="E54" s="195"/>
      <c r="F54" s="195"/>
      <c r="G54" s="185"/>
      <c r="H54" s="185"/>
      <c r="I54" s="185"/>
      <c r="J54" s="18"/>
      <c r="K54" s="18"/>
      <c r="L54" s="18"/>
      <c r="M54" s="18"/>
      <c r="N54" s="18"/>
    </row>
    <row r="55" spans="1:14" x14ac:dyDescent="0.2">
      <c r="A55" s="18"/>
      <c r="B55" s="192" t="str">
        <f>IF(LANGUE=EN,IF('CALCUL-XY'!C108="","",'CALCUL-XY'!C108),IF('CALCUL-XY'!C154="","",'CALCUL-XY'!C154))</f>
        <v/>
      </c>
      <c r="C55" s="195"/>
      <c r="D55" s="195"/>
      <c r="E55" s="195"/>
      <c r="F55" s="195"/>
      <c r="G55" s="185"/>
      <c r="H55" s="185"/>
      <c r="I55" s="185"/>
      <c r="J55" s="18"/>
      <c r="K55" s="18"/>
      <c r="L55" s="18"/>
      <c r="M55" s="18"/>
      <c r="N55" s="18"/>
    </row>
    <row r="56" spans="1:14" x14ac:dyDescent="0.2">
      <c r="A56" s="18"/>
      <c r="B56" s="192" t="str">
        <f>IF(LANGUE=EN,IF('CALCUL-XY'!C109="","",'CALCUL-XY'!C109),IF('CALCUL-XY'!C155="","",'CALCUL-XY'!C155))</f>
        <v/>
      </c>
      <c r="C56" s="195"/>
      <c r="D56" s="195"/>
      <c r="E56" s="195"/>
      <c r="F56" s="195"/>
      <c r="G56" s="185"/>
      <c r="H56" s="185"/>
      <c r="I56" s="185"/>
      <c r="J56" s="18"/>
      <c r="K56" s="18"/>
      <c r="L56" s="18"/>
      <c r="M56" s="18"/>
      <c r="N56" s="18"/>
    </row>
    <row r="57" spans="1:14" x14ac:dyDescent="0.2">
      <c r="A57" s="18"/>
      <c r="B57" s="192"/>
      <c r="C57" s="195"/>
      <c r="D57" s="195"/>
      <c r="E57" s="195"/>
      <c r="F57" s="195"/>
      <c r="G57" s="185"/>
      <c r="H57" s="185"/>
      <c r="I57" s="185"/>
      <c r="J57" s="18"/>
      <c r="K57" s="18"/>
      <c r="L57" s="18"/>
      <c r="M57" s="18"/>
      <c r="N57" s="18"/>
    </row>
    <row r="58" spans="1:14" x14ac:dyDescent="0.2">
      <c r="A58" s="18"/>
      <c r="B58" s="395" t="s">
        <v>368</v>
      </c>
      <c r="C58" s="395"/>
      <c r="D58" s="395"/>
      <c r="E58" s="395"/>
      <c r="F58" s="185"/>
      <c r="G58" s="185"/>
      <c r="H58" s="185"/>
      <c r="I58" s="185"/>
      <c r="J58" s="18"/>
      <c r="K58" s="18"/>
      <c r="L58" s="18"/>
      <c r="M58" s="18"/>
      <c r="N58" s="18"/>
    </row>
    <row r="59" spans="1:14" x14ac:dyDescent="0.2">
      <c r="A59" s="18"/>
      <c r="B59" s="395" t="s">
        <v>258</v>
      </c>
      <c r="C59" s="395"/>
      <c r="D59" s="395"/>
      <c r="E59" s="395"/>
      <c r="F59" s="196"/>
      <c r="G59" s="196"/>
      <c r="H59" s="196"/>
      <c r="I59" s="185"/>
      <c r="J59" s="18"/>
      <c r="K59" s="18"/>
      <c r="L59" s="18"/>
      <c r="M59" s="18"/>
      <c r="N59" s="18"/>
    </row>
    <row r="60" spans="1:14" x14ac:dyDescent="0.2">
      <c r="A60" s="18"/>
      <c r="B60" s="385" t="s">
        <v>204</v>
      </c>
      <c r="C60" s="385"/>
      <c r="D60" s="385"/>
      <c r="E60" s="385"/>
      <c r="F60" s="385"/>
      <c r="G60" s="385"/>
      <c r="H60" s="385"/>
      <c r="I60" s="185"/>
      <c r="J60" s="18"/>
      <c r="K60" s="18"/>
      <c r="L60" s="18"/>
      <c r="M60" s="18"/>
      <c r="N60" s="18"/>
    </row>
    <row r="61" spans="1:14" x14ac:dyDescent="0.2">
      <c r="A61" s="18"/>
      <c r="B61" s="185"/>
      <c r="C61" s="185"/>
      <c r="D61" s="185"/>
      <c r="E61" s="185"/>
      <c r="F61" s="185"/>
      <c r="G61" s="185"/>
      <c r="H61" s="185"/>
      <c r="I61" s="185"/>
      <c r="J61" s="18"/>
      <c r="K61" s="18"/>
      <c r="L61" s="18"/>
      <c r="M61" s="18"/>
      <c r="N61" s="18"/>
    </row>
    <row r="62" spans="1:14" x14ac:dyDescent="0.2">
      <c r="A62" s="18"/>
      <c r="B62" s="185"/>
      <c r="C62" s="185"/>
      <c r="D62" s="185"/>
      <c r="E62" s="185"/>
      <c r="F62" s="185"/>
      <c r="G62" s="185"/>
      <c r="H62" s="185"/>
      <c r="I62" s="185"/>
      <c r="J62" s="18"/>
      <c r="K62" s="18"/>
      <c r="L62" s="18"/>
      <c r="M62" s="18"/>
      <c r="N62" s="18"/>
    </row>
    <row r="63" spans="1:14" x14ac:dyDescent="0.2">
      <c r="A63" s="18"/>
      <c r="B63" s="197" t="s">
        <v>183</v>
      </c>
      <c r="C63" s="192" t="str">
        <f>IF(LANGUE=EN,IF('CALCUL-XY'!C156="","",'CALCUL-XY'!C156),IF('CALCUL-XY'!C158="","",'CALCUL-XY'!C158))</f>
        <v xml:space="preserve">I shall not be held liable for any errors or miscalculations related or pertaining to this workbook </v>
      </c>
      <c r="D63" s="185"/>
      <c r="E63" s="185"/>
      <c r="F63" s="185"/>
      <c r="G63" s="185"/>
      <c r="H63" s="185"/>
      <c r="I63" s="185"/>
      <c r="J63" s="18"/>
      <c r="K63" s="18"/>
      <c r="L63" s="18"/>
      <c r="M63" s="18"/>
      <c r="N63" s="18"/>
    </row>
    <row r="64" spans="1:14" x14ac:dyDescent="0.2">
      <c r="A64" s="18"/>
      <c r="B64" s="192" t="str">
        <f>IF(LANGUE=EN,IF('CALCUL-XY'!C157="","",'CALCUL-XY'!C157),IF('CALCUL-XY'!C159="","",'CALCUL-XY'!C159))</f>
        <v>Copyright © 2014 Land Surveyors Spreadsheets. All rights reserved</v>
      </c>
      <c r="C64" s="185"/>
      <c r="D64" s="185"/>
      <c r="E64" s="185"/>
      <c r="F64" s="185"/>
      <c r="G64" s="185"/>
      <c r="H64" s="185"/>
      <c r="I64" s="18"/>
      <c r="J64" s="18"/>
      <c r="K64" s="18"/>
      <c r="L64" s="18"/>
      <c r="M64" s="18"/>
      <c r="N64" s="18"/>
    </row>
    <row r="65" spans="1:14" x14ac:dyDescent="0.2">
      <c r="A65" s="18"/>
      <c r="B65" s="192"/>
      <c r="C65" s="185"/>
      <c r="D65" s="185"/>
      <c r="E65" s="185"/>
      <c r="F65" s="185"/>
      <c r="G65" s="185"/>
      <c r="H65" s="185"/>
      <c r="I65" s="18"/>
      <c r="J65" s="18"/>
      <c r="K65" s="18"/>
      <c r="L65" s="18"/>
      <c r="M65" s="18"/>
      <c r="N65" s="18"/>
    </row>
    <row r="66" spans="1:14" x14ac:dyDescent="0.2">
      <c r="A66" s="18"/>
      <c r="B66" s="192"/>
      <c r="C66" s="185"/>
      <c r="D66" s="185"/>
      <c r="E66" s="185"/>
      <c r="F66" s="185"/>
      <c r="G66" s="185"/>
      <c r="H66" s="185"/>
      <c r="I66" s="18"/>
      <c r="J66" s="18"/>
      <c r="K66" s="18"/>
      <c r="L66" s="18"/>
      <c r="M66" s="18"/>
      <c r="N66" s="18"/>
    </row>
    <row r="67" spans="1:14" x14ac:dyDescent="0.2">
      <c r="A67" s="18"/>
      <c r="B67" s="192" t="str">
        <f>'CALCUL-XY'!E59</f>
        <v>*PLEASE NOTE THAT THERE IS NO ADJUSTMENT COMPUTATION ON ELEVATIONS (Z) FOR THE XY1 AND XY2 SPREADSHEETS</v>
      </c>
      <c r="C67" s="185"/>
      <c r="D67" s="185"/>
      <c r="E67" s="185"/>
      <c r="F67" s="185"/>
      <c r="G67" s="185"/>
      <c r="H67" s="185"/>
      <c r="I67" s="18"/>
      <c r="J67" s="18"/>
      <c r="K67" s="18"/>
      <c r="L67" s="18"/>
      <c r="M67" s="18"/>
      <c r="N67" s="18"/>
    </row>
    <row r="68" spans="1:14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1:14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1:14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spans="1:14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</row>
    <row r="72" spans="1:14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1:14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</row>
    <row r="74" spans="1:14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</sheetData>
  <mergeCells count="3">
    <mergeCell ref="B59:E59"/>
    <mergeCell ref="B10:I10"/>
    <mergeCell ref="B58:E58"/>
  </mergeCells>
  <hyperlinks>
    <hyperlink ref="B58" r:id="rId1" xr:uid="{00000000-0004-0000-0000-000000000000}"/>
    <hyperlink ref="B59" r:id="rId2" xr:uid="{00000000-0004-0000-0000-000001000000}"/>
    <hyperlink ref="B60" r:id="rId3" display="http://www.facebook.com/pages/Land-Surveyors-Spreadsheets/145494062267924" xr:uid="{00000000-0004-0000-0000-000002000000}"/>
    <hyperlink ref="C60" r:id="rId4" display="http://www.facebook.com/pages/Land-Surveyors-Spreadsheets/145494062267924" xr:uid="{00000000-0004-0000-0000-000003000000}"/>
    <hyperlink ref="D60" r:id="rId5" display="http://www.facebook.com/pages/Land-Surveyors-Spreadsheets/145494062267924" xr:uid="{00000000-0004-0000-0000-000004000000}"/>
    <hyperlink ref="E60" r:id="rId6" display="http://www.facebook.com/pages/Land-Surveyors-Spreadsheets/145494062267924" xr:uid="{00000000-0004-0000-0000-000005000000}"/>
    <hyperlink ref="F60" r:id="rId7" display="http://www.facebook.com/pages/Land-Surveyors-Spreadsheets/145494062267924" xr:uid="{00000000-0004-0000-0000-000006000000}"/>
    <hyperlink ref="G60" r:id="rId8" display="http://www.facebook.com/pages/Land-Surveyors-Spreadsheets/145494062267924" xr:uid="{00000000-0004-0000-0000-000007000000}"/>
    <hyperlink ref="H60" r:id="rId9" display="http://www.facebook.com/pages/Land-Surveyors-Spreadsheets/145494062267924" xr:uid="{00000000-0004-0000-0000-000008000000}"/>
    <hyperlink ref="C59" r:id="rId10" display="http://www.landsurveyorsspreadsheets.com" xr:uid="{00000000-0004-0000-0000-000009000000}"/>
    <hyperlink ref="D59" r:id="rId11" display="http://www.landsurveyorsspreadsheets.com" xr:uid="{00000000-0004-0000-0000-00000A000000}"/>
    <hyperlink ref="E59" r:id="rId12" display="http://www.landsurveyorsspreadsheets.com" xr:uid="{00000000-0004-0000-0000-00000B000000}"/>
    <hyperlink ref="C58" r:id="rId13" display="mailto:info@landsurveyorsspreadsheets.com" xr:uid="{00000000-0004-0000-0000-00000C000000}"/>
    <hyperlink ref="D58" r:id="rId14" display="mailto:info@landsurveyorsspreadsheets.com" xr:uid="{00000000-0004-0000-0000-00000D000000}"/>
    <hyperlink ref="E58" r:id="rId15" display="mailto:info@landsurveyorsspreadsheets.com" xr:uid="{00000000-0004-0000-0000-00000E000000}"/>
    <hyperlink ref="I13" r:id="rId16" xr:uid="{00000000-0004-0000-0000-00000F000000}"/>
    <hyperlink ref="I14" r:id="rId17" xr:uid="{00000000-0004-0000-0000-000010000000}"/>
    <hyperlink ref="B58:E58" r:id="rId18" display="danygiguere23@gmail.com" xr:uid="{AD0DB2CF-52AE-7C4C-8935-5204B8898529}"/>
  </hyperlinks>
  <pageMargins left="0.75" right="0.75" top="1" bottom="1" header="0.5" footer="0.5"/>
  <ignoredErrors>
    <ignoredError sqref="B18" emptyCellReference="1"/>
  </ignoredErrors>
  <drawing r:id="rId19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showInputMessage="1" showErrorMessage="1" xr:uid="{00000000-0002-0000-0000-000000000000}">
          <x14:formula1>
            <xm:f>'CALCUL-XY'!$E$1:$E$2</xm:f>
          </x14:formula1>
          <xm:sqref>I11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G130"/>
  <sheetViews>
    <sheetView showRowColHeaders="0" workbookViewId="0">
      <selection activeCell="F19" sqref="F19"/>
    </sheetView>
  </sheetViews>
  <sheetFormatPr baseColWidth="10" defaultColWidth="11" defaultRowHeight="16" x14ac:dyDescent="0.2"/>
  <cols>
    <col min="1" max="1" width="5.6640625" customWidth="1"/>
    <col min="2" max="2" width="6.1640625" customWidth="1"/>
    <col min="3" max="4" width="9.6640625" customWidth="1"/>
    <col min="5" max="5" width="18.83203125" customWidth="1"/>
    <col min="6" max="6" width="19.5" customWidth="1"/>
    <col min="7" max="7" width="3.5" customWidth="1"/>
    <col min="8" max="8" width="2.1640625" customWidth="1"/>
    <col min="9" max="9" width="9.6640625" customWidth="1"/>
    <col min="10" max="11" width="21.5" customWidth="1"/>
    <col min="12" max="12" width="4" customWidth="1"/>
    <col min="13" max="13" width="2.5" customWidth="1"/>
    <col min="14" max="15" width="9.6640625" customWidth="1"/>
    <col min="16" max="17" width="18.83203125" customWidth="1"/>
    <col min="18" max="18" width="16" customWidth="1"/>
    <col min="19" max="19" width="5.83203125" customWidth="1"/>
    <col min="20" max="20" width="8.6640625" customWidth="1"/>
    <col min="21" max="24" width="18.83203125" customWidth="1"/>
    <col min="25" max="25" width="4.83203125" customWidth="1"/>
    <col min="26" max="26" width="53.6640625" customWidth="1"/>
    <col min="27" max="29" width="9.5" customWidth="1"/>
    <col min="30" max="30" width="9.6640625" customWidth="1"/>
  </cols>
  <sheetData>
    <row r="1" spans="1:33" ht="16" customHeight="1" x14ac:dyDescent="0.2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"/>
      <c r="AB1" s="1"/>
      <c r="AC1" s="1"/>
      <c r="AD1" s="1"/>
      <c r="AE1" s="1"/>
      <c r="AF1" s="1"/>
      <c r="AG1" s="1"/>
    </row>
    <row r="2" spans="1:33" ht="16" customHeight="1" x14ac:dyDescent="0.2">
      <c r="A2" s="195"/>
      <c r="B2" s="401" t="str">
        <f>'CALCUL-XY'!E54</f>
        <v>CLOSED TRAVERSE</v>
      </c>
      <c r="C2" s="401"/>
      <c r="D2" s="401"/>
      <c r="E2" s="401"/>
      <c r="F2" s="401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"/>
      <c r="AB2" s="1"/>
      <c r="AC2" s="1"/>
      <c r="AD2" s="1"/>
      <c r="AE2" s="1"/>
      <c r="AF2" s="1"/>
      <c r="AG2" s="1"/>
    </row>
    <row r="3" spans="1:33" ht="16" customHeight="1" x14ac:dyDescent="0.2">
      <c r="A3" s="195"/>
      <c r="B3" s="401"/>
      <c r="C3" s="401"/>
      <c r="D3" s="401"/>
      <c r="E3" s="401"/>
      <c r="F3" s="401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"/>
      <c r="AB3" s="1"/>
      <c r="AC3" s="1"/>
      <c r="AD3" s="1"/>
      <c r="AE3" s="1"/>
      <c r="AF3" s="1"/>
      <c r="AG3" s="1"/>
    </row>
    <row r="4" spans="1:33" ht="16" customHeight="1" thickBot="1" x14ac:dyDescent="0.25">
      <c r="A4" s="195"/>
      <c r="B4" s="195"/>
      <c r="C4" s="195"/>
      <c r="D4" s="195"/>
      <c r="E4" s="195"/>
      <c r="F4" s="198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"/>
      <c r="AB4" s="1"/>
      <c r="AC4" s="1"/>
      <c r="AD4" s="1"/>
      <c r="AE4" s="1"/>
      <c r="AF4" s="1"/>
      <c r="AG4" s="1"/>
    </row>
    <row r="5" spans="1:33" ht="16" customHeight="1" x14ac:dyDescent="0.2">
      <c r="A5" s="195"/>
      <c r="B5" s="199"/>
      <c r="C5" s="200"/>
      <c r="D5" s="200"/>
      <c r="E5" s="201" t="str">
        <f ca="1">IF('CALCUL-XY'!G5&lt;0,'CALCUL-XY'!E10,'CALCUL-XY'!E9)</f>
        <v>THIS VERSION EXPIRES ON:</v>
      </c>
      <c r="F5" s="202">
        <f>'CALCUL-XY'!H4</f>
        <v>775046.99998842587</v>
      </c>
      <c r="G5" s="195"/>
      <c r="H5" s="195"/>
      <c r="I5" s="399" t="str">
        <f>'CALCUL-XY'!E36</f>
        <v>RESULTS AFTER FINAL ADJUSTMENT</v>
      </c>
      <c r="J5" s="403"/>
      <c r="K5" s="400"/>
      <c r="L5" s="195"/>
      <c r="M5" s="195"/>
      <c r="N5" s="195"/>
      <c r="O5" s="195"/>
      <c r="P5" s="195"/>
      <c r="Q5" s="195"/>
      <c r="R5" s="195"/>
      <c r="S5" s="195"/>
      <c r="T5" s="203"/>
      <c r="U5" s="204"/>
      <c r="V5" s="205"/>
      <c r="W5" s="195"/>
      <c r="X5" s="195"/>
      <c r="Y5" s="195"/>
      <c r="Z5" s="195"/>
      <c r="AA5" s="1"/>
      <c r="AB5" s="1"/>
      <c r="AC5" s="1"/>
      <c r="AD5" s="1"/>
      <c r="AE5" s="1"/>
      <c r="AF5" s="1"/>
      <c r="AG5" s="1"/>
    </row>
    <row r="6" spans="1:33" ht="16" customHeight="1" x14ac:dyDescent="0.2">
      <c r="A6" s="195"/>
      <c r="B6" s="206"/>
      <c r="C6" s="207"/>
      <c r="D6" s="207"/>
      <c r="E6" s="208" t="str">
        <f>'CALCUL-XY'!E11</f>
        <v>DAYS BEFORE EXPIRATION:</v>
      </c>
      <c r="F6" s="209">
        <f ca="1">'CALCUL-XY'!H5</f>
        <v>730752</v>
      </c>
      <c r="G6" s="195"/>
      <c r="H6" s="195"/>
      <c r="I6" s="210"/>
      <c r="J6" s="211" t="str">
        <f>'CALCUL-XY'!E29</f>
        <v>ANGULAR CLOSURE:</v>
      </c>
      <c r="K6" s="212">
        <f ca="1">IF(CODE1=1,"",IFERROR('CALCUL-XY'!BS122,""))</f>
        <v>0</v>
      </c>
      <c r="L6" s="195"/>
      <c r="M6" s="195"/>
      <c r="N6" s="195"/>
      <c r="O6" s="195"/>
      <c r="P6" s="195"/>
      <c r="Q6" s="195"/>
      <c r="R6" s="195"/>
      <c r="S6" s="195"/>
      <c r="T6" s="213"/>
      <c r="U6" s="214"/>
      <c r="V6" s="215"/>
      <c r="W6" s="195"/>
      <c r="X6" s="195"/>
      <c r="Y6" s="195"/>
      <c r="Z6" s="195"/>
      <c r="AA6" s="1"/>
      <c r="AB6" s="1"/>
      <c r="AC6" s="1"/>
      <c r="AD6" s="1"/>
      <c r="AE6" s="1"/>
      <c r="AF6" s="1"/>
      <c r="AG6" s="1"/>
    </row>
    <row r="7" spans="1:33" ht="16" customHeight="1" x14ac:dyDescent="0.2">
      <c r="A7" s="195"/>
      <c r="B7" s="195"/>
      <c r="C7" s="195"/>
      <c r="D7" s="195"/>
      <c r="E7" s="195"/>
      <c r="F7" s="195"/>
      <c r="G7" s="195"/>
      <c r="H7" s="195"/>
      <c r="I7" s="210"/>
      <c r="J7" s="211" t="str">
        <f>'CALCUL-XY'!E32</f>
        <v>LINEAR CLOSURE ERROR:</v>
      </c>
      <c r="K7" s="216">
        <f ca="1">IF(CODE1=1,"",IFERROR('CALCUL-XY'!BX121,""))</f>
        <v>1.3002511393966909E-14</v>
      </c>
      <c r="L7" s="195"/>
      <c r="M7" s="195"/>
      <c r="N7" s="195"/>
      <c r="O7" s="195"/>
      <c r="P7" s="195"/>
      <c r="Q7" s="195"/>
      <c r="R7" s="195"/>
      <c r="S7" s="195"/>
      <c r="T7" s="217"/>
      <c r="U7" s="218"/>
      <c r="V7" s="219"/>
      <c r="W7" s="195"/>
      <c r="X7" s="195"/>
      <c r="Y7" s="195"/>
      <c r="Z7" s="195"/>
      <c r="AA7" s="1"/>
      <c r="AB7" s="1"/>
      <c r="AC7" s="1"/>
      <c r="AD7" s="1"/>
      <c r="AE7" s="1"/>
      <c r="AF7" s="1"/>
      <c r="AG7" s="1"/>
    </row>
    <row r="8" spans="1:33" ht="16" customHeight="1" x14ac:dyDescent="0.2">
      <c r="A8" s="195"/>
      <c r="B8" s="195"/>
      <c r="C8" s="195"/>
      <c r="D8" s="195"/>
      <c r="E8" s="195"/>
      <c r="F8" s="195"/>
      <c r="G8" s="195"/>
      <c r="H8" s="195"/>
      <c r="I8" s="210"/>
      <c r="J8" s="211" t="str">
        <f>'CALCUL-XY'!E30</f>
        <v>POLYGON PERIMETER:</v>
      </c>
      <c r="K8" s="216">
        <f ca="1">IF(CODE1=1,"",IFERROR('CALCUL-XY'!BT120,""))</f>
        <v>71.401999971439437</v>
      </c>
      <c r="L8" s="195"/>
      <c r="M8" s="195"/>
      <c r="N8" s="195"/>
      <c r="O8" s="195"/>
      <c r="P8" s="195"/>
      <c r="Q8" s="195"/>
      <c r="R8" s="195"/>
      <c r="S8" s="195"/>
      <c r="T8" s="217"/>
      <c r="U8" s="218"/>
      <c r="V8" s="219"/>
      <c r="W8" s="195"/>
      <c r="X8" s="195"/>
      <c r="Y8" s="195"/>
      <c r="Z8" s="195"/>
      <c r="AA8" s="1"/>
      <c r="AB8" s="1"/>
      <c r="AC8" s="1"/>
      <c r="AD8" s="1"/>
      <c r="AE8" s="1"/>
      <c r="AF8" s="1"/>
      <c r="AG8" s="1"/>
    </row>
    <row r="9" spans="1:33" ht="16" customHeight="1" x14ac:dyDescent="0.2">
      <c r="A9" s="195"/>
      <c r="B9" s="199"/>
      <c r="C9" s="200"/>
      <c r="D9" s="200"/>
      <c r="E9" s="220" t="str">
        <f>'CALCUL-XY'!E13</f>
        <v>TRAVERSE:</v>
      </c>
      <c r="F9" s="136" t="s">
        <v>136</v>
      </c>
      <c r="G9" s="195"/>
      <c r="H9" s="195"/>
      <c r="I9" s="221"/>
      <c r="J9" s="222" t="str">
        <f>'CALCUL-XY'!E38</f>
        <v>AREA OF POLYGON:</v>
      </c>
      <c r="K9" s="223" t="str">
        <f ca="1">IF(CODE1=1,"",IFERROR('CALCUL-XY'!CN126,""))</f>
        <v>245.27775908m²</v>
      </c>
      <c r="L9" s="195"/>
      <c r="M9" s="195"/>
      <c r="N9" s="195"/>
      <c r="O9" s="195"/>
      <c r="P9" s="195"/>
      <c r="Q9" s="195"/>
      <c r="R9" s="195"/>
      <c r="S9" s="195"/>
      <c r="T9" s="402"/>
      <c r="U9" s="218"/>
      <c r="V9" s="219"/>
      <c r="W9" s="195"/>
      <c r="X9" s="195"/>
      <c r="Y9" s="195"/>
      <c r="Z9" s="195"/>
      <c r="AA9" s="1"/>
      <c r="AB9" s="1"/>
      <c r="AC9" s="1"/>
      <c r="AD9" s="1"/>
      <c r="AE9" s="1"/>
      <c r="AF9" s="1"/>
      <c r="AG9" s="1"/>
    </row>
    <row r="10" spans="1:33" ht="16" customHeight="1" x14ac:dyDescent="0.2">
      <c r="A10" s="195"/>
      <c r="B10" s="224"/>
      <c r="C10" s="225"/>
      <c r="D10" s="225"/>
      <c r="E10" s="211" t="str">
        <f>'CALCUL-XY'!E15</f>
        <v>ADJUSTMENT METHOD:</v>
      </c>
      <c r="F10" s="137" t="s">
        <v>15</v>
      </c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402"/>
      <c r="U10" s="218"/>
      <c r="V10" s="219"/>
      <c r="W10" s="195"/>
      <c r="X10" s="195"/>
      <c r="Y10" s="195"/>
      <c r="Z10" s="195"/>
      <c r="AA10" s="1"/>
      <c r="AB10" s="1"/>
      <c r="AC10" s="1"/>
      <c r="AD10" s="1"/>
      <c r="AE10" s="1"/>
      <c r="AF10" s="1"/>
      <c r="AG10" s="1"/>
    </row>
    <row r="11" spans="1:33" ht="16" customHeight="1" x14ac:dyDescent="0.2">
      <c r="A11" s="195"/>
      <c r="B11" s="224"/>
      <c r="C11" s="225"/>
      <c r="D11" s="225"/>
      <c r="E11" s="211" t="str">
        <f>'CALCUL-XY'!E20</f>
        <v>SCALE FACTOR:</v>
      </c>
      <c r="F11" s="140"/>
      <c r="G11" s="195"/>
      <c r="H11" s="195"/>
      <c r="I11" s="399" t="str">
        <f>'CALCUL-XY'!E31</f>
        <v>RESULTS AFTER ANGULAR ADJUSTMENT</v>
      </c>
      <c r="J11" s="403"/>
      <c r="K11" s="400"/>
      <c r="L11" s="195"/>
      <c r="M11" s="195"/>
      <c r="N11" s="195"/>
      <c r="O11" s="195"/>
      <c r="P11" s="195"/>
      <c r="Q11" s="195"/>
      <c r="R11" s="195"/>
      <c r="S11" s="195"/>
      <c r="T11" s="402"/>
      <c r="U11" s="218"/>
      <c r="V11" s="219"/>
      <c r="W11" s="195"/>
      <c r="X11" s="195"/>
      <c r="Y11" s="195"/>
      <c r="Z11" s="195"/>
      <c r="AA11" s="1"/>
      <c r="AB11" s="1"/>
      <c r="AC11" s="1"/>
      <c r="AD11" s="1"/>
      <c r="AE11" s="1"/>
      <c r="AF11" s="1"/>
      <c r="AG11" s="1"/>
    </row>
    <row r="12" spans="1:33" ht="16" customHeight="1" x14ac:dyDescent="0.2">
      <c r="A12" s="195"/>
      <c r="B12" s="224"/>
      <c r="C12" s="225"/>
      <c r="D12" s="225"/>
      <c r="E12" s="211" t="str">
        <f>'CALCUL-XY'!E16</f>
        <v>STARTING X COORDINATE:</v>
      </c>
      <c r="F12" s="138">
        <v>1000</v>
      </c>
      <c r="G12" s="195"/>
      <c r="H12" s="195"/>
      <c r="I12" s="226"/>
      <c r="J12" s="201" t="str">
        <f>'CALCUL-XY'!E32</f>
        <v>LINEAR CLOSURE ERROR:</v>
      </c>
      <c r="K12" s="227">
        <f ca="1">IF(CODE1=1,"",IFERROR('CALCUL-XY'!AS16,""))</f>
        <v>1.6508653588088152E-3</v>
      </c>
      <c r="L12" s="195"/>
      <c r="M12" s="195"/>
      <c r="N12" s="195"/>
      <c r="O12" s="195"/>
      <c r="P12" s="195"/>
      <c r="Q12" s="195"/>
      <c r="R12" s="195"/>
      <c r="S12" s="195"/>
      <c r="T12" s="402"/>
      <c r="U12" s="218"/>
      <c r="V12" s="219"/>
      <c r="W12" s="195"/>
      <c r="X12" s="195"/>
      <c r="Y12" s="195"/>
      <c r="Z12" s="195"/>
      <c r="AA12" s="1"/>
      <c r="AB12" s="1"/>
      <c r="AC12" s="1"/>
      <c r="AD12" s="1"/>
      <c r="AE12" s="1"/>
      <c r="AF12" s="1"/>
      <c r="AG12" s="1"/>
    </row>
    <row r="13" spans="1:33" ht="16" customHeight="1" x14ac:dyDescent="0.2">
      <c r="A13" s="195"/>
      <c r="B13" s="224"/>
      <c r="C13" s="225"/>
      <c r="D13" s="225"/>
      <c r="E13" s="211" t="str">
        <f>'CALCUL-XY'!E17</f>
        <v>STARTING Y COORDINATE:</v>
      </c>
      <c r="F13" s="139">
        <v>2000</v>
      </c>
      <c r="G13" s="195"/>
      <c r="H13" s="195"/>
      <c r="I13" s="221"/>
      <c r="J13" s="208" t="str">
        <f>'CALCUL-XY'!E33</f>
        <v>PRECISION RATIO:</v>
      </c>
      <c r="K13" s="228">
        <f ca="1">IF(CODE1=1,"",IFERROR('CALCUL-XY'!AS18,""))</f>
        <v>43251.255845310268</v>
      </c>
      <c r="L13" s="195"/>
      <c r="M13" s="195"/>
      <c r="N13" s="195"/>
      <c r="O13" s="195"/>
      <c r="P13" s="195"/>
      <c r="Q13" s="195"/>
      <c r="R13" s="195"/>
      <c r="S13" s="195"/>
      <c r="T13" s="402"/>
      <c r="U13" s="218"/>
      <c r="V13" s="219"/>
      <c r="W13" s="195"/>
      <c r="X13" s="195"/>
      <c r="Y13" s="195"/>
      <c r="Z13" s="195"/>
      <c r="AA13" s="1"/>
      <c r="AB13" s="1"/>
      <c r="AC13" s="1"/>
      <c r="AD13" s="1"/>
      <c r="AE13" s="1"/>
      <c r="AF13" s="1"/>
      <c r="AG13" s="1"/>
    </row>
    <row r="14" spans="1:33" ht="16" customHeight="1" x14ac:dyDescent="0.2">
      <c r="A14" s="195"/>
      <c r="B14" s="224"/>
      <c r="C14" s="225"/>
      <c r="D14" s="225"/>
      <c r="E14" s="229" t="str">
        <f>'CALCUL-XY'!E51</f>
        <v>VERIFICATION ADJUSTED ENDING X COORDINATE:</v>
      </c>
      <c r="F14" s="230">
        <f ca="1">IF(CODE1=1,"",IFERROR('CALCUL-XY'!BZ122,""))</f>
        <v>999.99999999999989</v>
      </c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402"/>
      <c r="U14" s="218"/>
      <c r="V14" s="219"/>
      <c r="W14" s="195"/>
      <c r="X14" s="195"/>
      <c r="Y14" s="195"/>
      <c r="Z14" s="195"/>
      <c r="AA14" s="1"/>
      <c r="AB14" s="1"/>
      <c r="AC14" s="1"/>
      <c r="AD14" s="1"/>
      <c r="AE14" s="1"/>
      <c r="AF14" s="1"/>
      <c r="AG14" s="1"/>
    </row>
    <row r="15" spans="1:33" ht="16" customHeight="1" x14ac:dyDescent="0.2">
      <c r="A15" s="195"/>
      <c r="B15" s="206"/>
      <c r="C15" s="207"/>
      <c r="D15" s="207"/>
      <c r="E15" s="208" t="str">
        <f>'CALCUL-XY'!E52</f>
        <v>VERIFICATION ADJUSTED ENDING Y COORDINATE:</v>
      </c>
      <c r="F15" s="231">
        <f ca="1">IF(CODE1=1,"",IFERROR('CALCUL-XY'!CA122,""))</f>
        <v>1999.9999999999998</v>
      </c>
      <c r="G15" s="195"/>
      <c r="H15" s="195"/>
      <c r="I15" s="399" t="str">
        <f>'CALCUL-XY'!E26</f>
        <v>RESULTS BEFORE ADJUSTMENT</v>
      </c>
      <c r="J15" s="403"/>
      <c r="K15" s="400"/>
      <c r="L15" s="195"/>
      <c r="M15" s="195"/>
      <c r="N15" s="195"/>
      <c r="O15" s="232"/>
      <c r="P15" s="232"/>
      <c r="Q15" s="195"/>
      <c r="R15" s="195"/>
      <c r="S15" s="195"/>
      <c r="T15" s="402"/>
      <c r="U15" s="218"/>
      <c r="V15" s="219"/>
      <c r="W15" s="195"/>
      <c r="X15" s="195"/>
      <c r="Y15" s="195"/>
      <c r="Z15" s="195"/>
      <c r="AA15" s="1"/>
      <c r="AB15" s="1"/>
      <c r="AC15" s="1"/>
      <c r="AD15" s="1"/>
      <c r="AE15" s="1"/>
      <c r="AF15" s="1"/>
      <c r="AG15" s="1"/>
    </row>
    <row r="16" spans="1:33" ht="16" customHeight="1" x14ac:dyDescent="0.2">
      <c r="A16" s="195"/>
      <c r="B16" s="195"/>
      <c r="C16" s="195"/>
      <c r="D16" s="195"/>
      <c r="E16" s="195"/>
      <c r="F16" s="195"/>
      <c r="G16" s="195"/>
      <c r="H16" s="195"/>
      <c r="I16" s="224"/>
      <c r="J16" s="211" t="str">
        <f>'CALCUL-XY'!E27</f>
        <v>MEASURED ANGULAR SUM:</v>
      </c>
      <c r="K16" s="233">
        <f>IFERROR('CALCUL-XY'!O120,"")</f>
        <v>7.4997453703703698</v>
      </c>
      <c r="L16" s="195"/>
      <c r="M16" s="195"/>
      <c r="N16" s="195"/>
      <c r="O16" s="195"/>
      <c r="P16" s="195"/>
      <c r="Q16" s="195"/>
      <c r="R16" s="195"/>
      <c r="S16" s="195"/>
      <c r="T16" s="402"/>
      <c r="U16" s="218"/>
      <c r="V16" s="219"/>
      <c r="W16" s="195"/>
      <c r="X16" s="195"/>
      <c r="Y16" s="195"/>
      <c r="Z16" s="195"/>
      <c r="AA16" s="1"/>
      <c r="AB16" s="1"/>
      <c r="AC16" s="1"/>
      <c r="AD16" s="1"/>
      <c r="AE16" s="1"/>
      <c r="AF16" s="1"/>
      <c r="AG16" s="1"/>
    </row>
    <row r="17" spans="1:33" ht="16" customHeight="1" x14ac:dyDescent="0.2">
      <c r="A17" s="195"/>
      <c r="B17" s="195"/>
      <c r="C17" s="195"/>
      <c r="D17" s="195"/>
      <c r="E17" s="195"/>
      <c r="F17" s="195"/>
      <c r="G17" s="195"/>
      <c r="H17" s="195"/>
      <c r="I17" s="224"/>
      <c r="J17" s="211" t="str">
        <f>'CALCUL-XY'!E28</f>
        <v>THEORETICAL ANGULAR SUM:</v>
      </c>
      <c r="K17" s="234">
        <f>IF(N&lt;3,"",IFERROR('CALCUL-XY'!O121,""))</f>
        <v>7.5</v>
      </c>
      <c r="L17" s="195"/>
      <c r="M17" s="195"/>
      <c r="N17" s="195"/>
      <c r="O17" s="195"/>
      <c r="P17" s="195"/>
      <c r="Q17" s="195"/>
      <c r="R17" s="195"/>
      <c r="S17" s="195"/>
      <c r="T17" s="217"/>
      <c r="U17" s="218"/>
      <c r="V17" s="219"/>
      <c r="W17" s="195"/>
      <c r="X17" s="195"/>
      <c r="Y17" s="195"/>
      <c r="Z17" s="195"/>
      <c r="AA17" s="1"/>
      <c r="AB17" s="1"/>
      <c r="AC17" s="1"/>
      <c r="AD17" s="1"/>
      <c r="AE17" s="1"/>
      <c r="AF17" s="1"/>
      <c r="AG17" s="1"/>
    </row>
    <row r="18" spans="1:33" ht="16" customHeight="1" x14ac:dyDescent="0.2">
      <c r="A18" s="195"/>
      <c r="B18" s="195"/>
      <c r="C18" s="195"/>
      <c r="D18" s="195"/>
      <c r="E18" s="195"/>
      <c r="F18" s="195"/>
      <c r="G18" s="195"/>
      <c r="H18" s="195"/>
      <c r="I18" s="224"/>
      <c r="J18" s="211" t="str">
        <f>'CALCUL-XY'!E29</f>
        <v>ANGULAR CLOSURE:</v>
      </c>
      <c r="K18" s="234">
        <f>IF(N&lt;3,"",IFERROR(FERMETURE,""))</f>
        <v>-2.5462962963018754E-4</v>
      </c>
      <c r="L18" s="195"/>
      <c r="M18" s="195"/>
      <c r="N18" s="195"/>
      <c r="O18" s="195"/>
      <c r="P18" s="195"/>
      <c r="Q18" s="195"/>
      <c r="R18" s="195"/>
      <c r="S18" s="195"/>
      <c r="T18" s="217"/>
      <c r="U18" s="218"/>
      <c r="V18" s="219"/>
      <c r="W18" s="195"/>
      <c r="X18" s="195"/>
      <c r="Y18" s="195"/>
      <c r="Z18" s="195"/>
      <c r="AA18" s="1"/>
      <c r="AB18" s="1"/>
      <c r="AC18" s="1"/>
      <c r="AD18" s="1"/>
      <c r="AE18" s="1"/>
      <c r="AF18" s="1"/>
      <c r="AG18" s="1"/>
    </row>
    <row r="19" spans="1:33" ht="16" customHeight="1" x14ac:dyDescent="0.2">
      <c r="A19" s="195"/>
      <c r="B19" s="195"/>
      <c r="C19" s="195"/>
      <c r="D19" s="195"/>
      <c r="E19" s="195"/>
      <c r="F19" s="195"/>
      <c r="G19" s="195"/>
      <c r="H19" s="195"/>
      <c r="I19" s="206"/>
      <c r="J19" s="222" t="str">
        <f>'CALCUL-XY'!E30</f>
        <v>POLYGON PERIMETER:</v>
      </c>
      <c r="K19" s="236">
        <f>IFERROR(SUMA,"")</f>
        <v>71.402000000000001</v>
      </c>
      <c r="L19" s="195"/>
      <c r="M19" s="195"/>
      <c r="N19" s="195"/>
      <c r="O19" s="195"/>
      <c r="P19" s="195"/>
      <c r="Q19" s="195"/>
      <c r="R19" s="195"/>
      <c r="S19" s="195"/>
      <c r="T19" s="217"/>
      <c r="U19" s="218"/>
      <c r="V19" s="219"/>
      <c r="W19" s="195"/>
      <c r="X19" s="195"/>
      <c r="Y19" s="195"/>
      <c r="Z19" s="195"/>
      <c r="AA19" s="1"/>
      <c r="AB19" s="1"/>
      <c r="AC19" s="1"/>
      <c r="AD19" s="1"/>
      <c r="AE19" s="1"/>
      <c r="AF19" s="1"/>
      <c r="AG19" s="1"/>
    </row>
    <row r="20" spans="1:33" ht="16" customHeight="1" x14ac:dyDescent="0.2">
      <c r="A20" s="195"/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237"/>
      <c r="U20" s="238"/>
      <c r="V20" s="239"/>
      <c r="W20" s="195"/>
      <c r="X20" s="195"/>
      <c r="Y20" s="195"/>
      <c r="Z20" s="195"/>
      <c r="AA20" s="1"/>
      <c r="AB20" s="1"/>
      <c r="AC20" s="1"/>
      <c r="AD20" s="1"/>
      <c r="AE20" s="1"/>
      <c r="AF20" s="1"/>
      <c r="AG20" s="1"/>
    </row>
    <row r="21" spans="1:33" ht="16" customHeight="1" thickBot="1" x14ac:dyDescent="0.25">
      <c r="A21" s="195"/>
      <c r="B21" s="195"/>
      <c r="C21" s="195"/>
      <c r="D21" s="195"/>
      <c r="E21" s="195"/>
      <c r="F21" s="195"/>
      <c r="G21" s="195"/>
      <c r="H21" s="195"/>
      <c r="I21" s="399" t="str">
        <f>'CALCUL-XY'!E39</f>
        <v>CLOSURE BEFORE ADJUSTMENT (FROM EACH ST)</v>
      </c>
      <c r="J21" s="403"/>
      <c r="K21" s="400"/>
      <c r="L21" s="195"/>
      <c r="M21" s="195"/>
      <c r="N21" s="195"/>
      <c r="O21" s="195"/>
      <c r="P21" s="195"/>
      <c r="Q21" s="195"/>
      <c r="R21" s="195"/>
      <c r="S21" s="195"/>
      <c r="T21" s="240" t="str">
        <f>"       "&amp;'CALCUL-XY'!E47</f>
        <v xml:space="preserve">        = STARTING STATION</v>
      </c>
      <c r="U21" s="241"/>
      <c r="V21" s="242"/>
      <c r="W21" s="195"/>
      <c r="X21" s="195"/>
      <c r="Y21" s="195"/>
      <c r="Z21" s="195"/>
      <c r="AA21" s="1"/>
      <c r="AB21" s="1"/>
      <c r="AC21" s="1"/>
      <c r="AD21" s="1"/>
      <c r="AE21" s="1"/>
      <c r="AF21" s="1"/>
      <c r="AG21" s="1"/>
    </row>
    <row r="22" spans="1:33" ht="16" customHeight="1" x14ac:dyDescent="0.2">
      <c r="A22" s="195"/>
      <c r="B22" s="195"/>
      <c r="C22" s="195"/>
      <c r="D22" s="195"/>
      <c r="E22" s="195"/>
      <c r="F22" s="195"/>
      <c r="G22" s="195"/>
      <c r="H22" s="195"/>
      <c r="I22" s="243" t="s">
        <v>31</v>
      </c>
      <c r="J22" s="243" t="str">
        <f>'CALCUL-XY'!E34</f>
        <v>L. CLOSURE ERROR</v>
      </c>
      <c r="K22" s="243" t="str">
        <f>'CALCUL-XY'!E35</f>
        <v>PRECISION RATIO</v>
      </c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243" t="str">
        <f>'CALCUL-XY'!E58</f>
        <v>INFO TO BE COPIED AND PASTED</v>
      </c>
      <c r="AA22" s="1"/>
      <c r="AB22" s="1"/>
      <c r="AC22" s="1"/>
      <c r="AD22" s="1"/>
      <c r="AE22" s="1"/>
      <c r="AF22" s="1"/>
      <c r="AG22" s="1"/>
    </row>
    <row r="23" spans="1:33" ht="16" customHeight="1" x14ac:dyDescent="0.2">
      <c r="A23" s="195"/>
      <c r="B23" s="399" t="str">
        <f>'CALCUL-XY'!E21</f>
        <v>ENTER YOUR MEAN ANGLES AND DISTANCES</v>
      </c>
      <c r="C23" s="403"/>
      <c r="D23" s="403"/>
      <c r="E23" s="403"/>
      <c r="F23" s="400"/>
      <c r="G23" s="195"/>
      <c r="H23" s="195"/>
      <c r="I23" s="244" t="str">
        <f>'CALCUL-XY'!E40</f>
        <v>BEST:</v>
      </c>
      <c r="J23" s="245">
        <f ca="1">IF(CODE1=1,"",IFERROR('CALCUL-XY'!AL17,""))</f>
        <v>1.8434525491348709E-4</v>
      </c>
      <c r="K23" s="246">
        <f ca="1">IF(CODE1=1,"",IFERROR('CALCUL-XY'!AM17,""))</f>
        <v>387327.5720251592</v>
      </c>
      <c r="L23" s="195"/>
      <c r="M23" s="195"/>
      <c r="N23" s="399" t="str">
        <f>'CALCUL-XY'!E42</f>
        <v>ANGLES, DISTANCES AND AZIMUTHS ADJUSTED</v>
      </c>
      <c r="O23" s="403"/>
      <c r="P23" s="403"/>
      <c r="Q23" s="403"/>
      <c r="R23" s="400"/>
      <c r="S23" s="195"/>
      <c r="T23" s="399" t="str">
        <f>'CALCUL-XY'!E44</f>
        <v>ADJUSTED COORDINATES</v>
      </c>
      <c r="U23" s="403"/>
      <c r="V23" s="400"/>
      <c r="W23" s="399" t="str">
        <f>'CALCUL-XY'!E50</f>
        <v>MANUALLY ENTER YOUR DATA*</v>
      </c>
      <c r="X23" s="400"/>
      <c r="Y23" s="195"/>
      <c r="Z23" s="144" t="s">
        <v>231</v>
      </c>
      <c r="AA23" s="1"/>
      <c r="AB23" s="1"/>
      <c r="AC23" s="1"/>
      <c r="AD23" s="1"/>
      <c r="AE23" s="1"/>
      <c r="AF23" s="1"/>
      <c r="AG23" s="1"/>
    </row>
    <row r="24" spans="1:33" ht="16" customHeight="1" x14ac:dyDescent="0.2">
      <c r="A24" s="195"/>
      <c r="B24" s="247" t="s">
        <v>35</v>
      </c>
      <c r="C24" s="243" t="str">
        <f>'CALCUL-XY'!E22</f>
        <v>FROM</v>
      </c>
      <c r="D24" s="243" t="str">
        <f>'CALCUL-XY'!E23</f>
        <v>TO</v>
      </c>
      <c r="E24" s="243" t="str">
        <f>'CALCUL-XY'!E24</f>
        <v>MEAN HZ ANGLES</v>
      </c>
      <c r="F24" s="243" t="str">
        <f>'CALCUL-XY'!E25</f>
        <v>MEAN HZ DISTANCES</v>
      </c>
      <c r="G24" s="195"/>
      <c r="H24" s="195"/>
      <c r="I24" s="248" t="str">
        <f>'CALCUL-XY'!E41</f>
        <v>WORST:</v>
      </c>
      <c r="J24" s="236">
        <f ca="1">IF(CODE1=1,"",IFERROR('CALCUL-XY'!AL18,""))</f>
        <v>2.730526244745444E-3</v>
      </c>
      <c r="K24" s="228">
        <f ca="1">IF(CODE1=1,"",IFERROR('CALCUL-XY'!AM18,""))</f>
        <v>26149.538074356256</v>
      </c>
      <c r="L24" s="195"/>
      <c r="M24" s="195"/>
      <c r="N24" s="243" t="str">
        <f t="shared" ref="N24:O24" si="0">C24</f>
        <v>FROM</v>
      </c>
      <c r="O24" s="243" t="str">
        <f t="shared" si="0"/>
        <v>TO</v>
      </c>
      <c r="P24" s="249" t="str">
        <f>E24</f>
        <v>MEAN HZ ANGLES</v>
      </c>
      <c r="Q24" s="243" t="str">
        <f>F24</f>
        <v>MEAN HZ DISTANCES</v>
      </c>
      <c r="R24" s="250" t="str">
        <f>'CALCUL-XY'!E43</f>
        <v>AZIMUTHS</v>
      </c>
      <c r="S24" s="195"/>
      <c r="T24" s="251" t="s">
        <v>31</v>
      </c>
      <c r="U24" s="144" t="s">
        <v>52</v>
      </c>
      <c r="V24" s="250" t="str">
        <f>IF(U24="X","Y","X")</f>
        <v>Y</v>
      </c>
      <c r="W24" s="243" t="s">
        <v>175</v>
      </c>
      <c r="X24" s="243" t="s">
        <v>69</v>
      </c>
      <c r="Y24" s="195"/>
      <c r="Z24" s="252" t="str">
        <f>'CALCUL-XY'!CT19&amp;'CALCUL-XY'!CU19&amp;'CALCUL-XY'!CV19&amp;'CALCUL-XY'!CW19&amp;'CALCUL-XY'!CX19</f>
        <v>#ST,X,Y,Z,D</v>
      </c>
      <c r="AA24" s="1"/>
      <c r="AB24" s="1"/>
      <c r="AC24" s="1"/>
      <c r="AD24" s="1"/>
      <c r="AE24" s="1"/>
      <c r="AF24" s="1"/>
      <c r="AG24" s="1"/>
    </row>
    <row r="25" spans="1:33" ht="16" customHeight="1" x14ac:dyDescent="0.2">
      <c r="A25" s="195"/>
      <c r="B25" s="253">
        <v>1</v>
      </c>
      <c r="C25" s="145">
        <v>1</v>
      </c>
      <c r="D25" s="146">
        <v>2</v>
      </c>
      <c r="E25" s="293">
        <v>2.4815624999999999</v>
      </c>
      <c r="F25" s="146">
        <v>23.925000000000001</v>
      </c>
      <c r="G25" s="195"/>
      <c r="H25" s="195"/>
      <c r="I25" s="254">
        <f>IFERROR('CALCUL-XY'!W20,"")</f>
        <v>1</v>
      </c>
      <c r="J25" s="245">
        <f ca="1">IF(CODE1=1,"",IFERROR('CALCUL-XY'!AL20,""))</f>
        <v>1.8434525491348709E-4</v>
      </c>
      <c r="K25" s="246">
        <f ca="1">IF(CODE1=1,"",IFERROR('CALCUL-XY'!AN20,""))</f>
        <v>387327.5720251592</v>
      </c>
      <c r="L25" s="195"/>
      <c r="M25" s="195"/>
      <c r="N25" s="254">
        <f>IFERROR('CALCUL-XY'!BQ20,"")</f>
        <v>1</v>
      </c>
      <c r="O25" s="254">
        <f>IFERROR('CALCUL-XY'!BR20,"")</f>
        <v>2</v>
      </c>
      <c r="P25" s="212">
        <f ca="1">IF(CODE1=1,"",IFERROR('CALCUL-XY'!BS20,""))</f>
        <v>2.4817431454710679</v>
      </c>
      <c r="Q25" s="255">
        <f ca="1">IF(CODE1=1,"",IFERROR('CALCUL-XY'!BT20,""))</f>
        <v>23.925259931063536</v>
      </c>
      <c r="R25" s="212">
        <f ca="1">IF(CODE1=1,"",IFERROR('CALCUL-XY'!BU20,""))</f>
        <v>2.4816960994560331</v>
      </c>
      <c r="S25" s="195"/>
      <c r="T25" s="254">
        <f>IFERROR('CALCUL-XY'!BQ20,"")</f>
        <v>1</v>
      </c>
      <c r="U25" s="255">
        <f>IFERROR('CALCUL-XY'!CC20,"")</f>
        <v>1000</v>
      </c>
      <c r="V25" s="256">
        <f>IFERROR('CALCUL-XY'!CD20,"")</f>
        <v>2000</v>
      </c>
      <c r="W25" s="142"/>
      <c r="X25" s="146"/>
      <c r="Y25" s="195"/>
      <c r="Z25" s="257" t="str">
        <f>'CALCUL-XY'!CT20&amp;'CALCUL-XY'!CU20&amp;'CALCUL-XY'!CV20&amp;'CALCUL-XY'!CW20&amp;'CALCUL-XY'!CX20</f>
        <v>1,1000,2000,0,ST</v>
      </c>
      <c r="AA25" s="1"/>
      <c r="AB25" s="1"/>
      <c r="AC25" s="1"/>
      <c r="AD25" s="1"/>
      <c r="AE25" s="1"/>
      <c r="AF25" s="1"/>
      <c r="AG25" s="1"/>
    </row>
    <row r="26" spans="1:33" ht="16" customHeight="1" x14ac:dyDescent="0.2">
      <c r="A26" s="195"/>
      <c r="B26" s="253">
        <f>B25+1</f>
        <v>2</v>
      </c>
      <c r="C26" s="141">
        <v>2</v>
      </c>
      <c r="D26" s="142">
        <v>3</v>
      </c>
      <c r="E26" s="143">
        <v>2.4965046296296296</v>
      </c>
      <c r="F26" s="142">
        <v>23.696000000000002</v>
      </c>
      <c r="G26" s="195"/>
      <c r="H26" s="195"/>
      <c r="I26" s="258">
        <f>IF('CALCUL-XY'!W21="","",'CALCUL-XY'!W21)</f>
        <v>2</v>
      </c>
      <c r="J26" s="259">
        <f ca="1">IF(CODE1=1,"",IFERROR('CALCUL-XY'!AL21,""))</f>
        <v>2.730526244745444E-3</v>
      </c>
      <c r="K26" s="260">
        <f ca="1">IF(CODE1=1,"",IFERROR('CALCUL-XY'!AN21,""))</f>
        <v>26149.538074356256</v>
      </c>
      <c r="L26" s="195"/>
      <c r="M26" s="195"/>
      <c r="N26" s="258">
        <f>IFERROR('CALCUL-XY'!BQ21,"")</f>
        <v>2</v>
      </c>
      <c r="O26" s="258">
        <f>IFERROR('CALCUL-XY'!BR21,"")</f>
        <v>3</v>
      </c>
      <c r="P26" s="261">
        <f ca="1">IF(CODE1=1,"",IFERROR('CALCUL-XY'!BS21,""))</f>
        <v>2.4965388042498269</v>
      </c>
      <c r="Q26" s="216">
        <f ca="1">IF(CODE1=1,"",IFERROR('CALCUL-XY'!BT21,""))</f>
        <v>23.695452483761798</v>
      </c>
      <c r="R26" s="261">
        <f ca="1">IF(CODE1=1,"",IFERROR('CALCUL-XY'!BU21,""))</f>
        <v>12.478234903705859</v>
      </c>
      <c r="S26" s="195"/>
      <c r="T26" s="258">
        <f>IFERROR('CALCUL-XY'!BQ21,"")</f>
        <v>2</v>
      </c>
      <c r="U26" s="216">
        <f ca="1">IF(CODE1=1,"",IFERROR('CALCUL-XY'!CC21,""))</f>
        <v>1020.6275558690658</v>
      </c>
      <c r="V26" s="262">
        <f ca="1">IF(CODE1=1,"",IFERROR('CALCUL-XY'!CD21,""))</f>
        <v>2012.121138627931</v>
      </c>
      <c r="W26" s="142"/>
      <c r="X26" s="146"/>
      <c r="Y26" s="195"/>
      <c r="Z26" s="263" t="str">
        <f ca="1">IF(CODE1=1,"",'CALCUL-XY'!CT21&amp;'CALCUL-XY'!CU21&amp;'CALCUL-XY'!CV21&amp;'CALCUL-XY'!CW21&amp;'CALCUL-XY'!CX21)</f>
        <v>2,1020.62755586907,2012.12113862793,0,ST</v>
      </c>
      <c r="AA26" s="1"/>
      <c r="AB26" s="1"/>
      <c r="AC26" s="1"/>
      <c r="AD26" s="1"/>
      <c r="AE26" s="1"/>
      <c r="AF26" s="1"/>
      <c r="AG26" s="1"/>
    </row>
    <row r="27" spans="1:33" ht="16" customHeight="1" x14ac:dyDescent="0.2">
      <c r="A27" s="195"/>
      <c r="B27" s="253">
        <f>B26+1</f>
        <v>3</v>
      </c>
      <c r="C27" s="141">
        <v>3</v>
      </c>
      <c r="D27" s="142">
        <v>1</v>
      </c>
      <c r="E27" s="143">
        <v>2.5216782407407408</v>
      </c>
      <c r="F27" s="142">
        <v>23.780999999999999</v>
      </c>
      <c r="G27" s="195"/>
      <c r="H27" s="195"/>
      <c r="I27" s="258">
        <f>IF('CALCUL-XY'!W22="","",'CALCUL-XY'!W22)</f>
        <v>3</v>
      </c>
      <c r="J27" s="259">
        <f ca="1">IF(CODE1=1,"",IFERROR('CALCUL-XY'!AL22,""))</f>
        <v>2.6703082460233958E-3</v>
      </c>
      <c r="K27" s="260">
        <f ca="1">IF(CODE1=1,"",IFERROR('CALCUL-XY'!AN22,""))</f>
        <v>26739.235107531633</v>
      </c>
      <c r="L27" s="195"/>
      <c r="M27" s="195"/>
      <c r="N27" s="258">
        <f>IFERROR('CALCUL-XY'!BQ22,"")</f>
        <v>3</v>
      </c>
      <c r="O27" s="258">
        <f>IFERROR('CALCUL-XY'!BR22,"")</f>
        <v>1</v>
      </c>
      <c r="P27" s="261">
        <f ca="1">IF(CODE1=1,"",IFERROR('CALCUL-XY'!BS22,""))</f>
        <v>2.521718050279107</v>
      </c>
      <c r="Q27" s="216">
        <f ca="1">IF(CODE1=1,"",IFERROR('CALCUL-XY'!BT22,""))</f>
        <v>23.781287556614107</v>
      </c>
      <c r="R27" s="261">
        <f ca="1">IF(CODE1=1,"",IFERROR('CALCUL-XY'!BU22,""))</f>
        <v>7.4999529539849661</v>
      </c>
      <c r="S27" s="195"/>
      <c r="T27" s="258">
        <f>IFERROR('CALCUL-XY'!BQ22,"")</f>
        <v>3</v>
      </c>
      <c r="U27" s="216">
        <f ca="1">IF(CODE1=1,"",IFERROR('CALCUL-XY'!CC22,""))</f>
        <v>999.99953135194744</v>
      </c>
      <c r="V27" s="262">
        <f ca="1">IF(CODE1=1,"",IFERROR('CALCUL-XY'!CD22,""))</f>
        <v>2023.7812875519962</v>
      </c>
      <c r="W27" s="142"/>
      <c r="X27" s="146"/>
      <c r="Y27" s="195"/>
      <c r="Z27" s="263" t="str">
        <f ca="1">IF(CODE1=1,"",'CALCUL-XY'!CT22&amp;'CALCUL-XY'!CU22&amp;'CALCUL-XY'!CV22&amp;'CALCUL-XY'!CW22&amp;'CALCUL-XY'!CX22)</f>
        <v>3,999.999531351947,2023.781287552,0,ST</v>
      </c>
      <c r="AA27" s="1"/>
      <c r="AB27" s="1"/>
      <c r="AC27" s="1"/>
      <c r="AD27" s="1"/>
      <c r="AE27" s="1"/>
      <c r="AF27" s="1"/>
      <c r="AG27" s="1"/>
    </row>
    <row r="28" spans="1:33" ht="16" customHeight="1" x14ac:dyDescent="0.2">
      <c r="A28" s="195"/>
      <c r="B28" s="253">
        <f t="shared" ref="B28:B121" si="1">B27+1</f>
        <v>4</v>
      </c>
      <c r="C28" s="141"/>
      <c r="D28" s="142"/>
      <c r="E28" s="143"/>
      <c r="F28" s="142"/>
      <c r="G28" s="195"/>
      <c r="H28" s="195"/>
      <c r="I28" s="258" t="str">
        <f>IF('CALCUL-XY'!W23="","",'CALCUL-XY'!W23)</f>
        <v/>
      </c>
      <c r="J28" s="259" t="str">
        <f ca="1">IF(CODE1=1,"",IFERROR('CALCUL-XY'!AL23,""))</f>
        <v/>
      </c>
      <c r="K28" s="260" t="str">
        <f ca="1">IF(CODE1=1,"",IFERROR('CALCUL-XY'!AN23,""))</f>
        <v/>
      </c>
      <c r="L28" s="195"/>
      <c r="M28" s="195"/>
      <c r="N28" s="258" t="str">
        <f>IFERROR('CALCUL-XY'!BQ23,"")</f>
        <v/>
      </c>
      <c r="O28" s="258" t="str">
        <f>IFERROR('CALCUL-XY'!BR23,"")</f>
        <v/>
      </c>
      <c r="P28" s="261" t="str">
        <f ca="1">IF(CODE1=1,"",IFERROR('CALCUL-XY'!BS23,""))</f>
        <v/>
      </c>
      <c r="Q28" s="216" t="str">
        <f ca="1">IF(CODE1=1,"",IFERROR('CALCUL-XY'!BT23,""))</f>
        <v/>
      </c>
      <c r="R28" s="261" t="str">
        <f ca="1">IF(CODE1=1,"",IFERROR('CALCUL-XY'!BU23,""))</f>
        <v/>
      </c>
      <c r="S28" s="195"/>
      <c r="T28" s="258" t="str">
        <f>IFERROR('CALCUL-XY'!BQ23,"")</f>
        <v/>
      </c>
      <c r="U28" s="216" t="str">
        <f ca="1">IF(CODE1=1,"",IFERROR('CALCUL-XY'!CC23,""))</f>
        <v/>
      </c>
      <c r="V28" s="262" t="str">
        <f ca="1">IF(CODE1=1,"",IFERROR('CALCUL-XY'!CD23,""))</f>
        <v/>
      </c>
      <c r="W28" s="142"/>
      <c r="X28" s="146"/>
      <c r="Y28" s="195"/>
      <c r="Z28" s="263" t="str">
        <f ca="1">IF(CODE1=1,"",'CALCUL-XY'!CT23&amp;'CALCUL-XY'!CU23&amp;'CALCUL-XY'!CV23&amp;'CALCUL-XY'!CW23&amp;'CALCUL-XY'!CX23)</f>
        <v/>
      </c>
      <c r="AA28" s="1"/>
      <c r="AB28" s="1"/>
      <c r="AC28" s="1"/>
      <c r="AD28" s="1"/>
      <c r="AE28" s="1"/>
      <c r="AF28" s="1"/>
      <c r="AG28" s="1"/>
    </row>
    <row r="29" spans="1:33" ht="16" customHeight="1" x14ac:dyDescent="0.2">
      <c r="A29" s="195"/>
      <c r="B29" s="253">
        <f t="shared" si="1"/>
        <v>5</v>
      </c>
      <c r="C29" s="141"/>
      <c r="D29" s="142"/>
      <c r="E29" s="143"/>
      <c r="F29" s="142"/>
      <c r="G29" s="195"/>
      <c r="H29" s="195"/>
      <c r="I29" s="258" t="str">
        <f>IF('CALCUL-XY'!W24="","",'CALCUL-XY'!W24)</f>
        <v/>
      </c>
      <c r="J29" s="259" t="str">
        <f ca="1">IF(CODE1=1,"",IFERROR('CALCUL-XY'!AL24,""))</f>
        <v/>
      </c>
      <c r="K29" s="260" t="str">
        <f ca="1">IF(CODE1=1,"",IFERROR('CALCUL-XY'!AN24,""))</f>
        <v/>
      </c>
      <c r="L29" s="195"/>
      <c r="M29" s="195"/>
      <c r="N29" s="258" t="str">
        <f>IFERROR('CALCUL-XY'!BQ24,"")</f>
        <v/>
      </c>
      <c r="O29" s="258" t="str">
        <f>IFERROR('CALCUL-XY'!BR24,"")</f>
        <v/>
      </c>
      <c r="P29" s="261" t="str">
        <f ca="1">IF(CODE1=1,"",IFERROR('CALCUL-XY'!BS24,""))</f>
        <v/>
      </c>
      <c r="Q29" s="216" t="str">
        <f ca="1">IF(CODE1=1,"",IFERROR('CALCUL-XY'!BT24,""))</f>
        <v/>
      </c>
      <c r="R29" s="261" t="str">
        <f ca="1">IF(CODE1=1,"",IFERROR('CALCUL-XY'!BU24,""))</f>
        <v/>
      </c>
      <c r="S29" s="195"/>
      <c r="T29" s="258" t="str">
        <f>IFERROR('CALCUL-XY'!BQ24,"")</f>
        <v/>
      </c>
      <c r="U29" s="216" t="str">
        <f ca="1">IF(CODE1=1,"",IFERROR('CALCUL-XY'!CC24,""))</f>
        <v/>
      </c>
      <c r="V29" s="262" t="str">
        <f ca="1">IF(CODE1=1,"",IFERROR('CALCUL-XY'!CD24,""))</f>
        <v/>
      </c>
      <c r="W29" s="142"/>
      <c r="X29" s="146"/>
      <c r="Y29" s="195"/>
      <c r="Z29" s="263" t="str">
        <f ca="1">IF(CODE1=1,"",'CALCUL-XY'!CT24&amp;'CALCUL-XY'!CU24&amp;'CALCUL-XY'!CV24&amp;'CALCUL-XY'!CW24&amp;'CALCUL-XY'!CX24)</f>
        <v/>
      </c>
      <c r="AA29" s="1"/>
      <c r="AB29" s="1"/>
      <c r="AC29" s="1"/>
      <c r="AD29" s="1"/>
      <c r="AE29" s="1"/>
      <c r="AF29" s="1"/>
      <c r="AG29" s="1"/>
    </row>
    <row r="30" spans="1:33" ht="16" customHeight="1" x14ac:dyDescent="0.2">
      <c r="A30" s="195"/>
      <c r="B30" s="253">
        <f t="shared" si="1"/>
        <v>6</v>
      </c>
      <c r="C30" s="141"/>
      <c r="D30" s="142"/>
      <c r="E30" s="143"/>
      <c r="F30" s="142"/>
      <c r="G30" s="195"/>
      <c r="H30" s="195"/>
      <c r="I30" s="258" t="str">
        <f>IF('CALCUL-XY'!W25="","",'CALCUL-XY'!W25)</f>
        <v/>
      </c>
      <c r="J30" s="259" t="str">
        <f ca="1">IF(CODE1=1,"",IFERROR('CALCUL-XY'!AL25,""))</f>
        <v/>
      </c>
      <c r="K30" s="260" t="str">
        <f ca="1">IF(CODE1=1,"",IFERROR('CALCUL-XY'!AN25,""))</f>
        <v/>
      </c>
      <c r="L30" s="195"/>
      <c r="M30" s="195"/>
      <c r="N30" s="258" t="str">
        <f>IFERROR('CALCUL-XY'!BQ25,"")</f>
        <v/>
      </c>
      <c r="O30" s="258" t="str">
        <f>IFERROR('CALCUL-XY'!BR25,"")</f>
        <v/>
      </c>
      <c r="P30" s="261" t="str">
        <f ca="1">IF(CODE1=1,"",IFERROR('CALCUL-XY'!BS25,""))</f>
        <v/>
      </c>
      <c r="Q30" s="216" t="str">
        <f ca="1">IF(CODE1=1,"",IFERROR('CALCUL-XY'!BT25,""))</f>
        <v/>
      </c>
      <c r="R30" s="261" t="str">
        <f ca="1">IF(CODE1=1,"",IFERROR('CALCUL-XY'!BU25,""))</f>
        <v/>
      </c>
      <c r="S30" s="195"/>
      <c r="T30" s="258" t="str">
        <f>IFERROR('CALCUL-XY'!BQ25,"")</f>
        <v/>
      </c>
      <c r="U30" s="216" t="str">
        <f ca="1">IF(CODE1=1,"",IFERROR('CALCUL-XY'!CC25,""))</f>
        <v/>
      </c>
      <c r="V30" s="262" t="str">
        <f ca="1">IF(CODE1=1,"",IFERROR('CALCUL-XY'!CD25,""))</f>
        <v/>
      </c>
      <c r="W30" s="142"/>
      <c r="X30" s="146"/>
      <c r="Y30" s="195"/>
      <c r="Z30" s="263" t="str">
        <f ca="1">IF(CODE1=1,"",'CALCUL-XY'!CT25&amp;'CALCUL-XY'!CU25&amp;'CALCUL-XY'!CV25&amp;'CALCUL-XY'!CW25&amp;'CALCUL-XY'!CX25)</f>
        <v/>
      </c>
      <c r="AA30" s="1"/>
      <c r="AB30" s="1"/>
      <c r="AC30" s="1"/>
      <c r="AD30" s="1"/>
      <c r="AE30" s="1"/>
      <c r="AF30" s="1"/>
      <c r="AG30" s="1"/>
    </row>
    <row r="31" spans="1:33" ht="16" customHeight="1" x14ac:dyDescent="0.2">
      <c r="A31" s="195"/>
      <c r="B31" s="253">
        <f t="shared" si="1"/>
        <v>7</v>
      </c>
      <c r="C31" s="141"/>
      <c r="D31" s="142"/>
      <c r="E31" s="143"/>
      <c r="F31" s="142"/>
      <c r="G31" s="195"/>
      <c r="H31" s="195"/>
      <c r="I31" s="258" t="str">
        <f>IF('CALCUL-XY'!W26="","",'CALCUL-XY'!W26)</f>
        <v/>
      </c>
      <c r="J31" s="259" t="str">
        <f ca="1">IF(CODE1=1,"",IFERROR('CALCUL-XY'!AL26,""))</f>
        <v/>
      </c>
      <c r="K31" s="260" t="str">
        <f ca="1">IF(CODE1=1,"",IFERROR('CALCUL-XY'!AN26,""))</f>
        <v/>
      </c>
      <c r="L31" s="195"/>
      <c r="M31" s="195"/>
      <c r="N31" s="258" t="str">
        <f>IFERROR('CALCUL-XY'!BQ26,"")</f>
        <v/>
      </c>
      <c r="O31" s="258" t="str">
        <f>IFERROR('CALCUL-XY'!BR26,"")</f>
        <v/>
      </c>
      <c r="P31" s="261" t="str">
        <f ca="1">IF(CODE1=1,"",IFERROR('CALCUL-XY'!BS26,""))</f>
        <v/>
      </c>
      <c r="Q31" s="216" t="str">
        <f ca="1">IF(CODE1=1,"",IFERROR('CALCUL-XY'!BT26,""))</f>
        <v/>
      </c>
      <c r="R31" s="261" t="str">
        <f ca="1">IF(CODE1=1,"",IFERROR('CALCUL-XY'!BU26,""))</f>
        <v/>
      </c>
      <c r="S31" s="195"/>
      <c r="T31" s="258" t="str">
        <f>IFERROR('CALCUL-XY'!BQ26,"")</f>
        <v/>
      </c>
      <c r="U31" s="216" t="str">
        <f ca="1">IF(CODE1=1,"",IFERROR('CALCUL-XY'!CC26,""))</f>
        <v/>
      </c>
      <c r="V31" s="262" t="str">
        <f ca="1">IF(CODE1=1,"",IFERROR('CALCUL-XY'!CD26,""))</f>
        <v/>
      </c>
      <c r="W31" s="142"/>
      <c r="X31" s="146"/>
      <c r="Y31" s="195"/>
      <c r="Z31" s="263" t="str">
        <f ca="1">IF(CODE1=1,"",'CALCUL-XY'!CT26&amp;'CALCUL-XY'!CU26&amp;'CALCUL-XY'!CV26&amp;'CALCUL-XY'!CW26&amp;'CALCUL-XY'!CX26)</f>
        <v/>
      </c>
      <c r="AA31" s="1"/>
      <c r="AB31" s="1"/>
      <c r="AC31" s="1"/>
      <c r="AD31" s="1"/>
      <c r="AE31" s="1"/>
      <c r="AF31" s="1"/>
      <c r="AG31" s="1"/>
    </row>
    <row r="32" spans="1:33" ht="16" customHeight="1" x14ac:dyDescent="0.2">
      <c r="A32" s="195"/>
      <c r="B32" s="253">
        <f t="shared" si="1"/>
        <v>8</v>
      </c>
      <c r="C32" s="141"/>
      <c r="D32" s="142"/>
      <c r="E32" s="143"/>
      <c r="F32" s="142"/>
      <c r="G32" s="195"/>
      <c r="H32" s="195"/>
      <c r="I32" s="258" t="str">
        <f>IF('CALCUL-XY'!W27="","",'CALCUL-XY'!W27)</f>
        <v/>
      </c>
      <c r="J32" s="259" t="str">
        <f ca="1">IF(CODE1=1,"",IFERROR('CALCUL-XY'!AL27,""))</f>
        <v/>
      </c>
      <c r="K32" s="260" t="str">
        <f ca="1">IF(CODE1=1,"",IFERROR('CALCUL-XY'!AN27,""))</f>
        <v/>
      </c>
      <c r="L32" s="195"/>
      <c r="M32" s="195"/>
      <c r="N32" s="258" t="str">
        <f>IFERROR('CALCUL-XY'!BQ27,"")</f>
        <v/>
      </c>
      <c r="O32" s="258" t="str">
        <f>IFERROR('CALCUL-XY'!BR27,"")</f>
        <v/>
      </c>
      <c r="P32" s="261" t="str">
        <f ca="1">IF(CODE1=1,"",IFERROR('CALCUL-XY'!BS27,""))</f>
        <v/>
      </c>
      <c r="Q32" s="216" t="str">
        <f ca="1">IF(CODE1=1,"",IFERROR('CALCUL-XY'!BT27,""))</f>
        <v/>
      </c>
      <c r="R32" s="261" t="str">
        <f ca="1">IF(CODE1=1,"",IFERROR('CALCUL-XY'!BU27,""))</f>
        <v/>
      </c>
      <c r="S32" s="195"/>
      <c r="T32" s="258" t="str">
        <f>IFERROR('CALCUL-XY'!BQ27,"")</f>
        <v/>
      </c>
      <c r="U32" s="216" t="str">
        <f ca="1">IF(CODE1=1,"",IFERROR('CALCUL-XY'!CC27,""))</f>
        <v/>
      </c>
      <c r="V32" s="262" t="str">
        <f ca="1">IF(CODE1=1,"",IFERROR('CALCUL-XY'!CD27,""))</f>
        <v/>
      </c>
      <c r="W32" s="142"/>
      <c r="X32" s="146"/>
      <c r="Y32" s="195"/>
      <c r="Z32" s="263" t="str">
        <f ca="1">IF(CODE1=1,"",'CALCUL-XY'!CT27&amp;'CALCUL-XY'!CU27&amp;'CALCUL-XY'!CV27&amp;'CALCUL-XY'!CW27&amp;'CALCUL-XY'!CX27)</f>
        <v/>
      </c>
      <c r="AA32" s="1"/>
      <c r="AB32" s="1"/>
      <c r="AC32" s="1"/>
      <c r="AD32" s="1"/>
      <c r="AE32" s="1"/>
      <c r="AF32" s="1"/>
      <c r="AG32" s="1"/>
    </row>
    <row r="33" spans="1:33" ht="16" customHeight="1" x14ac:dyDescent="0.2">
      <c r="A33" s="195"/>
      <c r="B33" s="253">
        <f t="shared" si="1"/>
        <v>9</v>
      </c>
      <c r="C33" s="141"/>
      <c r="D33" s="142"/>
      <c r="E33" s="143"/>
      <c r="F33" s="142"/>
      <c r="G33" s="195"/>
      <c r="H33" s="195"/>
      <c r="I33" s="258" t="str">
        <f>IF('CALCUL-XY'!W28="","",'CALCUL-XY'!W28)</f>
        <v/>
      </c>
      <c r="J33" s="259" t="str">
        <f ca="1">IF(CODE1=1,"",IFERROR('CALCUL-XY'!AL28,""))</f>
        <v/>
      </c>
      <c r="K33" s="260" t="str">
        <f ca="1">IF(CODE1=1,"",IFERROR('CALCUL-XY'!AN28,""))</f>
        <v/>
      </c>
      <c r="L33" s="195"/>
      <c r="M33" s="195"/>
      <c r="N33" s="258" t="str">
        <f>IFERROR('CALCUL-XY'!BQ28,"")</f>
        <v/>
      </c>
      <c r="O33" s="258" t="str">
        <f>IFERROR('CALCUL-XY'!BR28,"")</f>
        <v/>
      </c>
      <c r="P33" s="261" t="str">
        <f ca="1">IF(CODE1=1,"",IFERROR('CALCUL-XY'!BS28,""))</f>
        <v/>
      </c>
      <c r="Q33" s="216" t="str">
        <f ca="1">IF(CODE1=1,"",IFERROR('CALCUL-XY'!BT28,""))</f>
        <v/>
      </c>
      <c r="R33" s="261" t="str">
        <f ca="1">IF(CODE1=1,"",IFERROR('CALCUL-XY'!BU28,""))</f>
        <v/>
      </c>
      <c r="S33" s="195"/>
      <c r="T33" s="258" t="str">
        <f>IFERROR('CALCUL-XY'!BQ28,"")</f>
        <v/>
      </c>
      <c r="U33" s="216" t="str">
        <f ca="1">IF(CODE1=1,"",IFERROR('CALCUL-XY'!CC28,""))</f>
        <v/>
      </c>
      <c r="V33" s="262" t="str">
        <f ca="1">IF(CODE1=1,"",IFERROR('CALCUL-XY'!CD28,""))</f>
        <v/>
      </c>
      <c r="W33" s="142"/>
      <c r="X33" s="146"/>
      <c r="Y33" s="195"/>
      <c r="Z33" s="263" t="str">
        <f ca="1">IF(CODE1=1,"",'CALCUL-XY'!CT28&amp;'CALCUL-XY'!CU28&amp;'CALCUL-XY'!CV28&amp;'CALCUL-XY'!CW28&amp;'CALCUL-XY'!CX28)</f>
        <v/>
      </c>
      <c r="AA33" s="1"/>
      <c r="AB33" s="1"/>
      <c r="AC33" s="1"/>
      <c r="AD33" s="1"/>
      <c r="AE33" s="1"/>
      <c r="AF33" s="1"/>
      <c r="AG33" s="1"/>
    </row>
    <row r="34" spans="1:33" x14ac:dyDescent="0.2">
      <c r="A34" s="195"/>
      <c r="B34" s="253">
        <f t="shared" si="1"/>
        <v>10</v>
      </c>
      <c r="C34" s="141"/>
      <c r="D34" s="142"/>
      <c r="E34" s="143"/>
      <c r="F34" s="142"/>
      <c r="G34" s="195"/>
      <c r="H34" s="195"/>
      <c r="I34" s="258" t="str">
        <f>IF('CALCUL-XY'!W29="","",'CALCUL-XY'!W29)</f>
        <v/>
      </c>
      <c r="J34" s="259" t="str">
        <f ca="1">IF(CODE1=1,"",IFERROR('CALCUL-XY'!AL29,""))</f>
        <v/>
      </c>
      <c r="K34" s="260" t="str">
        <f ca="1">IF(CODE1=1,"",IFERROR('CALCUL-XY'!AN29,""))</f>
        <v/>
      </c>
      <c r="L34" s="195"/>
      <c r="M34" s="195"/>
      <c r="N34" s="258" t="str">
        <f>IFERROR('CALCUL-XY'!BQ29,"")</f>
        <v/>
      </c>
      <c r="O34" s="258" t="str">
        <f>IFERROR('CALCUL-XY'!BR29,"")</f>
        <v/>
      </c>
      <c r="P34" s="261" t="str">
        <f ca="1">IF(CODE1=1,"",IFERROR('CALCUL-XY'!BS29,""))</f>
        <v/>
      </c>
      <c r="Q34" s="216" t="str">
        <f ca="1">IF(CODE1=1,"",IFERROR('CALCUL-XY'!BT29,""))</f>
        <v/>
      </c>
      <c r="R34" s="261" t="str">
        <f ca="1">IF(CODE1=1,"",IFERROR('CALCUL-XY'!BU29,""))</f>
        <v/>
      </c>
      <c r="S34" s="195"/>
      <c r="T34" s="258" t="str">
        <f>IFERROR('CALCUL-XY'!BQ29,"")</f>
        <v/>
      </c>
      <c r="U34" s="216" t="str">
        <f ca="1">IF(CODE1=1,"",IFERROR('CALCUL-XY'!CC29,""))</f>
        <v/>
      </c>
      <c r="V34" s="262" t="str">
        <f ca="1">IF(CODE1=1,"",IFERROR('CALCUL-XY'!CD29,""))</f>
        <v/>
      </c>
      <c r="W34" s="142"/>
      <c r="X34" s="146"/>
      <c r="Y34" s="195"/>
      <c r="Z34" s="263" t="str">
        <f ca="1">IF(CODE1=1,"",'CALCUL-XY'!CT29&amp;'CALCUL-XY'!CU29&amp;'CALCUL-XY'!CV29&amp;'CALCUL-XY'!CW29&amp;'CALCUL-XY'!CX29)</f>
        <v/>
      </c>
      <c r="AA34" s="1"/>
      <c r="AB34" s="1"/>
      <c r="AC34" s="1"/>
      <c r="AD34" s="1"/>
      <c r="AE34" s="1"/>
      <c r="AF34" s="1"/>
      <c r="AG34" s="1"/>
    </row>
    <row r="35" spans="1:33" x14ac:dyDescent="0.2">
      <c r="A35" s="195"/>
      <c r="B35" s="253">
        <f t="shared" si="1"/>
        <v>11</v>
      </c>
      <c r="C35" s="141"/>
      <c r="D35" s="142"/>
      <c r="E35" s="143"/>
      <c r="F35" s="142"/>
      <c r="G35" s="195"/>
      <c r="H35" s="195"/>
      <c r="I35" s="258" t="str">
        <f>IF('CALCUL-XY'!W30="","",'CALCUL-XY'!W30)</f>
        <v/>
      </c>
      <c r="J35" s="259" t="str">
        <f ca="1">IF(CODE1=1,"",IFERROR('CALCUL-XY'!AL30,""))</f>
        <v/>
      </c>
      <c r="K35" s="260" t="str">
        <f ca="1">IF(CODE1=1,"",IFERROR('CALCUL-XY'!AN30,""))</f>
        <v/>
      </c>
      <c r="L35" s="195"/>
      <c r="M35" s="195"/>
      <c r="N35" s="258" t="str">
        <f>IFERROR('CALCUL-XY'!BQ30,"")</f>
        <v/>
      </c>
      <c r="O35" s="258" t="str">
        <f>IFERROR('CALCUL-XY'!BR30,"")</f>
        <v/>
      </c>
      <c r="P35" s="261" t="str">
        <f ca="1">IF(CODE1=1,"",IFERROR('CALCUL-XY'!BS30,""))</f>
        <v/>
      </c>
      <c r="Q35" s="216" t="str">
        <f ca="1">IF(CODE1=1,"",IFERROR('CALCUL-XY'!BT30,""))</f>
        <v/>
      </c>
      <c r="R35" s="261" t="str">
        <f ca="1">IF(CODE1=1,"",IFERROR('CALCUL-XY'!BU30,""))</f>
        <v/>
      </c>
      <c r="S35" s="195"/>
      <c r="T35" s="258" t="str">
        <f>IFERROR('CALCUL-XY'!BQ30,"")</f>
        <v/>
      </c>
      <c r="U35" s="216" t="str">
        <f ca="1">IF(CODE1=1,"",IFERROR('CALCUL-XY'!CC30,""))</f>
        <v/>
      </c>
      <c r="V35" s="262" t="str">
        <f ca="1">IF(CODE1=1,"",IFERROR('CALCUL-XY'!CD30,""))</f>
        <v/>
      </c>
      <c r="W35" s="141"/>
      <c r="X35" s="146"/>
      <c r="Y35" s="195"/>
      <c r="Z35" s="263" t="str">
        <f ca="1">IF(CODE1=1,"",'CALCUL-XY'!CT30&amp;'CALCUL-XY'!CU30&amp;'CALCUL-XY'!CV30&amp;'CALCUL-XY'!CW30&amp;'CALCUL-XY'!CX30)</f>
        <v/>
      </c>
      <c r="AA35" s="1"/>
      <c r="AB35" s="1"/>
      <c r="AC35" s="1"/>
      <c r="AD35" s="1"/>
      <c r="AE35" s="1"/>
      <c r="AF35" s="1"/>
      <c r="AG35" s="1"/>
    </row>
    <row r="36" spans="1:33" x14ac:dyDescent="0.2">
      <c r="A36" s="195"/>
      <c r="B36" s="253">
        <f t="shared" si="1"/>
        <v>12</v>
      </c>
      <c r="C36" s="141"/>
      <c r="D36" s="142"/>
      <c r="E36" s="143"/>
      <c r="F36" s="142"/>
      <c r="G36" s="195"/>
      <c r="H36" s="195"/>
      <c r="I36" s="258" t="str">
        <f>IF('CALCUL-XY'!W31="","",'CALCUL-XY'!W31)</f>
        <v/>
      </c>
      <c r="J36" s="259" t="str">
        <f ca="1">IF(CODE1=1,"",IFERROR('CALCUL-XY'!AL31,""))</f>
        <v/>
      </c>
      <c r="K36" s="260" t="str">
        <f ca="1">IF(CODE1=1,"",IFERROR('CALCUL-XY'!AN31,""))</f>
        <v/>
      </c>
      <c r="L36" s="195"/>
      <c r="M36" s="195"/>
      <c r="N36" s="258" t="str">
        <f>IFERROR('CALCUL-XY'!BQ31,"")</f>
        <v/>
      </c>
      <c r="O36" s="258" t="str">
        <f>IFERROR('CALCUL-XY'!BR31,"")</f>
        <v/>
      </c>
      <c r="P36" s="261" t="str">
        <f ca="1">IF(CODE1=1,"",IFERROR('CALCUL-XY'!BS31,""))</f>
        <v/>
      </c>
      <c r="Q36" s="216" t="str">
        <f ca="1">IF(CODE1=1,"",IFERROR('CALCUL-XY'!BT31,""))</f>
        <v/>
      </c>
      <c r="R36" s="261" t="str">
        <f ca="1">IF(CODE1=1,"",IFERROR('CALCUL-XY'!BU31,""))</f>
        <v/>
      </c>
      <c r="S36" s="195"/>
      <c r="T36" s="258" t="str">
        <f>IFERROR('CALCUL-XY'!BQ31,"")</f>
        <v/>
      </c>
      <c r="U36" s="216" t="str">
        <f ca="1">IF(CODE1=1,"",IFERROR('CALCUL-XY'!CC31,""))</f>
        <v/>
      </c>
      <c r="V36" s="262" t="str">
        <f ca="1">IF(CODE1=1,"",IFERROR('CALCUL-XY'!CD31,""))</f>
        <v/>
      </c>
      <c r="W36" s="141"/>
      <c r="X36" s="142"/>
      <c r="Y36" s="195"/>
      <c r="Z36" s="263" t="str">
        <f ca="1">IF(CODE1=1,"",'CALCUL-XY'!CT31&amp;'CALCUL-XY'!CU31&amp;'CALCUL-XY'!CV31&amp;'CALCUL-XY'!CW31&amp;'CALCUL-XY'!CX31)</f>
        <v/>
      </c>
      <c r="AA36" s="1"/>
      <c r="AB36" s="1"/>
      <c r="AC36" s="1"/>
      <c r="AD36" s="1"/>
      <c r="AE36" s="1"/>
      <c r="AF36" s="1"/>
      <c r="AG36" s="1"/>
    </row>
    <row r="37" spans="1:33" x14ac:dyDescent="0.2">
      <c r="A37" s="195"/>
      <c r="B37" s="253">
        <f t="shared" si="1"/>
        <v>13</v>
      </c>
      <c r="C37" s="141"/>
      <c r="D37" s="142"/>
      <c r="E37" s="143"/>
      <c r="F37" s="142"/>
      <c r="G37" s="195"/>
      <c r="H37" s="195"/>
      <c r="I37" s="258" t="str">
        <f>IF('CALCUL-XY'!W32="","",'CALCUL-XY'!W32)</f>
        <v/>
      </c>
      <c r="J37" s="259" t="str">
        <f ca="1">IF(CODE1=1,"",IFERROR('CALCUL-XY'!AL32,""))</f>
        <v/>
      </c>
      <c r="K37" s="260" t="str">
        <f ca="1">IF(CODE1=1,"",IFERROR('CALCUL-XY'!AN32,""))</f>
        <v/>
      </c>
      <c r="L37" s="195"/>
      <c r="M37" s="195"/>
      <c r="N37" s="258" t="str">
        <f>IFERROR('CALCUL-XY'!BQ32,"")</f>
        <v/>
      </c>
      <c r="O37" s="258" t="str">
        <f>IFERROR('CALCUL-XY'!BR32,"")</f>
        <v/>
      </c>
      <c r="P37" s="261" t="str">
        <f ca="1">IF(CODE1=1,"",IFERROR('CALCUL-XY'!BS32,""))</f>
        <v/>
      </c>
      <c r="Q37" s="216" t="str">
        <f ca="1">IF(CODE1=1,"",IFERROR('CALCUL-XY'!BT32,""))</f>
        <v/>
      </c>
      <c r="R37" s="261" t="str">
        <f ca="1">IF(CODE1=1,"",IFERROR('CALCUL-XY'!BU32,""))</f>
        <v/>
      </c>
      <c r="S37" s="195"/>
      <c r="T37" s="258" t="str">
        <f>IFERROR('CALCUL-XY'!BQ32,"")</f>
        <v/>
      </c>
      <c r="U37" s="216" t="str">
        <f ca="1">IF(CODE1=1,"",IFERROR('CALCUL-XY'!CC32,""))</f>
        <v/>
      </c>
      <c r="V37" s="262" t="str">
        <f ca="1">IF(CODE1=1,"",IFERROR('CALCUL-XY'!CD32,""))</f>
        <v/>
      </c>
      <c r="W37" s="141"/>
      <c r="X37" s="142"/>
      <c r="Y37" s="195"/>
      <c r="Z37" s="263" t="str">
        <f ca="1">IF(CODE1=1,"",'CALCUL-XY'!CT32&amp;'CALCUL-XY'!CU32&amp;'CALCUL-XY'!CV32&amp;'CALCUL-XY'!CW32&amp;'CALCUL-XY'!CX32)</f>
        <v/>
      </c>
      <c r="AA37" s="1"/>
      <c r="AB37" s="1"/>
      <c r="AC37" s="1"/>
      <c r="AD37" s="1"/>
      <c r="AE37" s="1"/>
      <c r="AF37" s="1"/>
      <c r="AG37" s="1"/>
    </row>
    <row r="38" spans="1:33" x14ac:dyDescent="0.2">
      <c r="A38" s="195"/>
      <c r="B38" s="253">
        <f t="shared" si="1"/>
        <v>14</v>
      </c>
      <c r="C38" s="141"/>
      <c r="D38" s="142"/>
      <c r="E38" s="143"/>
      <c r="F38" s="142"/>
      <c r="G38" s="195"/>
      <c r="H38" s="195"/>
      <c r="I38" s="258" t="str">
        <f>IF('CALCUL-XY'!W33="","",'CALCUL-XY'!W33)</f>
        <v/>
      </c>
      <c r="J38" s="259" t="str">
        <f ca="1">IF(CODE1=1,"",IFERROR('CALCUL-XY'!AL33,""))</f>
        <v/>
      </c>
      <c r="K38" s="260" t="str">
        <f ca="1">IF(CODE1=1,"",IFERROR('CALCUL-XY'!AN33,""))</f>
        <v/>
      </c>
      <c r="L38" s="195"/>
      <c r="M38" s="195"/>
      <c r="N38" s="258" t="str">
        <f>IFERROR('CALCUL-XY'!BQ33,"")</f>
        <v/>
      </c>
      <c r="O38" s="258" t="str">
        <f>IFERROR('CALCUL-XY'!BR33,"")</f>
        <v/>
      </c>
      <c r="P38" s="261" t="str">
        <f ca="1">IF(CODE1=1,"",IFERROR('CALCUL-XY'!BS33,""))</f>
        <v/>
      </c>
      <c r="Q38" s="216" t="str">
        <f ca="1">IF(CODE1=1,"",IFERROR('CALCUL-XY'!BT33,""))</f>
        <v/>
      </c>
      <c r="R38" s="261" t="str">
        <f ca="1">IF(CODE1=1,"",IFERROR('CALCUL-XY'!BU33,""))</f>
        <v/>
      </c>
      <c r="S38" s="195"/>
      <c r="T38" s="258" t="str">
        <f>IFERROR('CALCUL-XY'!BQ33,"")</f>
        <v/>
      </c>
      <c r="U38" s="216" t="str">
        <f ca="1">IF(CODE1=1,"",IFERROR('CALCUL-XY'!CC33,""))</f>
        <v/>
      </c>
      <c r="V38" s="262" t="str">
        <f ca="1">IF(CODE1=1,"",IFERROR('CALCUL-XY'!CD33,""))</f>
        <v/>
      </c>
      <c r="W38" s="141"/>
      <c r="X38" s="142"/>
      <c r="Y38" s="195"/>
      <c r="Z38" s="263" t="str">
        <f ca="1">IF(CODE1=1,"",'CALCUL-XY'!CT33&amp;'CALCUL-XY'!CU33&amp;'CALCUL-XY'!CV33&amp;'CALCUL-XY'!CW33&amp;'CALCUL-XY'!CX33)</f>
        <v/>
      </c>
      <c r="AA38" s="1"/>
      <c r="AB38" s="1"/>
      <c r="AC38" s="1"/>
      <c r="AD38" s="1"/>
      <c r="AE38" s="1"/>
      <c r="AF38" s="1"/>
      <c r="AG38" s="1"/>
    </row>
    <row r="39" spans="1:33" x14ac:dyDescent="0.2">
      <c r="A39" s="195"/>
      <c r="B39" s="253">
        <f t="shared" si="1"/>
        <v>15</v>
      </c>
      <c r="C39" s="141"/>
      <c r="D39" s="142"/>
      <c r="E39" s="143"/>
      <c r="F39" s="142"/>
      <c r="G39" s="195"/>
      <c r="H39" s="195"/>
      <c r="I39" s="258" t="str">
        <f>IF('CALCUL-XY'!W34="","",'CALCUL-XY'!W34)</f>
        <v/>
      </c>
      <c r="J39" s="259" t="str">
        <f ca="1">IF(CODE1=1,"",IFERROR('CALCUL-XY'!AL34,""))</f>
        <v/>
      </c>
      <c r="K39" s="260" t="str">
        <f ca="1">IF(CODE1=1,"",IFERROR('CALCUL-XY'!AN34,""))</f>
        <v/>
      </c>
      <c r="L39" s="195"/>
      <c r="M39" s="195"/>
      <c r="N39" s="258" t="str">
        <f>IFERROR('CALCUL-XY'!BQ34,"")</f>
        <v/>
      </c>
      <c r="O39" s="258" t="str">
        <f>IFERROR('CALCUL-XY'!BR34,"")</f>
        <v/>
      </c>
      <c r="P39" s="261" t="str">
        <f ca="1">IF(CODE1=1,"",IFERROR('CALCUL-XY'!BS34,""))</f>
        <v/>
      </c>
      <c r="Q39" s="216" t="str">
        <f ca="1">IF(CODE1=1,"",IFERROR('CALCUL-XY'!BT34,""))</f>
        <v/>
      </c>
      <c r="R39" s="261" t="str">
        <f ca="1">IF(CODE1=1,"",IFERROR('CALCUL-XY'!BU34,""))</f>
        <v/>
      </c>
      <c r="S39" s="195"/>
      <c r="T39" s="258" t="str">
        <f>IFERROR('CALCUL-XY'!BQ34,"")</f>
        <v/>
      </c>
      <c r="U39" s="216" t="str">
        <f ca="1">IF(CODE1=1,"",IFERROR('CALCUL-XY'!CC34,""))</f>
        <v/>
      </c>
      <c r="V39" s="262" t="str">
        <f ca="1">IF(CODE1=1,"",IFERROR('CALCUL-XY'!CD34,""))</f>
        <v/>
      </c>
      <c r="W39" s="141"/>
      <c r="X39" s="142"/>
      <c r="Y39" s="195"/>
      <c r="Z39" s="263" t="str">
        <f ca="1">IF(CODE1=1,"",'CALCUL-XY'!CT34&amp;'CALCUL-XY'!CU34&amp;'CALCUL-XY'!CV34&amp;'CALCUL-XY'!CW34&amp;'CALCUL-XY'!CX34)</f>
        <v/>
      </c>
      <c r="AA39" s="1"/>
      <c r="AB39" s="1"/>
      <c r="AC39" s="1"/>
      <c r="AD39" s="1"/>
      <c r="AE39" s="1"/>
      <c r="AF39" s="1"/>
      <c r="AG39" s="1"/>
    </row>
    <row r="40" spans="1:33" x14ac:dyDescent="0.2">
      <c r="A40" s="195"/>
      <c r="B40" s="253">
        <f t="shared" si="1"/>
        <v>16</v>
      </c>
      <c r="C40" s="141"/>
      <c r="D40" s="142"/>
      <c r="E40" s="143"/>
      <c r="F40" s="142"/>
      <c r="G40" s="195"/>
      <c r="H40" s="195"/>
      <c r="I40" s="258" t="str">
        <f>IF('CALCUL-XY'!W35="","",'CALCUL-XY'!W35)</f>
        <v/>
      </c>
      <c r="J40" s="259" t="str">
        <f ca="1">IF(CODE1=1,"",IFERROR('CALCUL-XY'!AL35,""))</f>
        <v/>
      </c>
      <c r="K40" s="260" t="str">
        <f ca="1">IF(CODE1=1,"",IFERROR('CALCUL-XY'!AN35,""))</f>
        <v/>
      </c>
      <c r="L40" s="195"/>
      <c r="M40" s="195"/>
      <c r="N40" s="258" t="str">
        <f>IFERROR('CALCUL-XY'!BQ35,"")</f>
        <v/>
      </c>
      <c r="O40" s="258" t="str">
        <f>IFERROR('CALCUL-XY'!BR35,"")</f>
        <v/>
      </c>
      <c r="P40" s="261" t="str">
        <f ca="1">IF(CODE1=1,"",IFERROR('CALCUL-XY'!BS35,""))</f>
        <v/>
      </c>
      <c r="Q40" s="216" t="str">
        <f ca="1">IF(CODE1=1,"",IFERROR('CALCUL-XY'!BT35,""))</f>
        <v/>
      </c>
      <c r="R40" s="261" t="str">
        <f ca="1">IF(CODE1=1,"",IFERROR('CALCUL-XY'!BU35,""))</f>
        <v/>
      </c>
      <c r="S40" s="195"/>
      <c r="T40" s="258" t="str">
        <f>IFERROR('CALCUL-XY'!BQ35,"")</f>
        <v/>
      </c>
      <c r="U40" s="216" t="str">
        <f ca="1">IF(CODE1=1,"",IFERROR('CALCUL-XY'!CC35,""))</f>
        <v/>
      </c>
      <c r="V40" s="262" t="str">
        <f ca="1">IF(CODE1=1,"",IFERROR('CALCUL-XY'!CD35,""))</f>
        <v/>
      </c>
      <c r="W40" s="141"/>
      <c r="X40" s="142"/>
      <c r="Y40" s="195"/>
      <c r="Z40" s="263" t="str">
        <f ca="1">IF(CODE1=1,"",'CALCUL-XY'!CT35&amp;'CALCUL-XY'!CU35&amp;'CALCUL-XY'!CV35&amp;'CALCUL-XY'!CW35&amp;'CALCUL-XY'!CX35)</f>
        <v/>
      </c>
      <c r="AA40" s="1"/>
      <c r="AB40" s="1"/>
      <c r="AC40" s="1"/>
      <c r="AD40" s="1"/>
      <c r="AE40" s="1"/>
      <c r="AF40" s="1"/>
      <c r="AG40" s="1"/>
    </row>
    <row r="41" spans="1:33" x14ac:dyDescent="0.2">
      <c r="A41" s="195"/>
      <c r="B41" s="253">
        <f t="shared" si="1"/>
        <v>17</v>
      </c>
      <c r="C41" s="141"/>
      <c r="D41" s="142"/>
      <c r="E41" s="143"/>
      <c r="F41" s="142"/>
      <c r="G41" s="195"/>
      <c r="H41" s="195"/>
      <c r="I41" s="258" t="str">
        <f>IF('CALCUL-XY'!W36="","",'CALCUL-XY'!W36)</f>
        <v/>
      </c>
      <c r="J41" s="259" t="str">
        <f ca="1">IF(CODE1=1,"",IFERROR('CALCUL-XY'!AL36,""))</f>
        <v/>
      </c>
      <c r="K41" s="260" t="str">
        <f ca="1">IF(CODE1=1,"",IFERROR('CALCUL-XY'!AN36,""))</f>
        <v/>
      </c>
      <c r="L41" s="195"/>
      <c r="M41" s="195"/>
      <c r="N41" s="258" t="str">
        <f>IFERROR('CALCUL-XY'!BQ36,"")</f>
        <v/>
      </c>
      <c r="O41" s="258" t="str">
        <f>IFERROR('CALCUL-XY'!BR36,"")</f>
        <v/>
      </c>
      <c r="P41" s="261" t="str">
        <f ca="1">IF(CODE1=1,"",IFERROR('CALCUL-XY'!BS36,""))</f>
        <v/>
      </c>
      <c r="Q41" s="216" t="str">
        <f ca="1">IF(CODE1=1,"",IFERROR('CALCUL-XY'!BT36,""))</f>
        <v/>
      </c>
      <c r="R41" s="261" t="str">
        <f ca="1">IF(CODE1=1,"",IFERROR('CALCUL-XY'!BU36,""))</f>
        <v/>
      </c>
      <c r="S41" s="195"/>
      <c r="T41" s="258" t="str">
        <f>IFERROR('CALCUL-XY'!BQ36,"")</f>
        <v/>
      </c>
      <c r="U41" s="216" t="str">
        <f ca="1">IF(CODE1=1,"",IFERROR('CALCUL-XY'!CC36,""))</f>
        <v/>
      </c>
      <c r="V41" s="262" t="str">
        <f ca="1">IF(CODE1=1,"",IFERROR('CALCUL-XY'!CD36,""))</f>
        <v/>
      </c>
      <c r="W41" s="141"/>
      <c r="X41" s="142"/>
      <c r="Y41" s="195"/>
      <c r="Z41" s="263" t="str">
        <f ca="1">IF(CODE1=1,"",'CALCUL-XY'!CT36&amp;'CALCUL-XY'!CU36&amp;'CALCUL-XY'!CV36&amp;'CALCUL-XY'!CW36&amp;'CALCUL-XY'!CX36)</f>
        <v/>
      </c>
      <c r="AA41" s="1"/>
      <c r="AB41" s="1"/>
      <c r="AC41" s="1"/>
      <c r="AD41" s="1"/>
      <c r="AE41" s="1"/>
      <c r="AF41" s="1"/>
      <c r="AG41" s="1"/>
    </row>
    <row r="42" spans="1:33" x14ac:dyDescent="0.2">
      <c r="A42" s="195"/>
      <c r="B42" s="253">
        <f t="shared" si="1"/>
        <v>18</v>
      </c>
      <c r="C42" s="141"/>
      <c r="D42" s="142"/>
      <c r="E42" s="143"/>
      <c r="F42" s="142"/>
      <c r="G42" s="195"/>
      <c r="H42" s="195"/>
      <c r="I42" s="258" t="str">
        <f>IF('CALCUL-XY'!W37="","",'CALCUL-XY'!W37)</f>
        <v/>
      </c>
      <c r="J42" s="259" t="str">
        <f ca="1">IF(CODE1=1,"",IFERROR('CALCUL-XY'!AL37,""))</f>
        <v/>
      </c>
      <c r="K42" s="260" t="str">
        <f ca="1">IF(CODE1=1,"",IFERROR('CALCUL-XY'!AN37,""))</f>
        <v/>
      </c>
      <c r="L42" s="195"/>
      <c r="M42" s="195"/>
      <c r="N42" s="258" t="str">
        <f>IFERROR('CALCUL-XY'!BQ37,"")</f>
        <v/>
      </c>
      <c r="O42" s="258" t="str">
        <f>IFERROR('CALCUL-XY'!BR37,"")</f>
        <v/>
      </c>
      <c r="P42" s="261" t="str">
        <f ca="1">IF(CODE1=1,"",IFERROR('CALCUL-XY'!BS37,""))</f>
        <v/>
      </c>
      <c r="Q42" s="216" t="str">
        <f ca="1">IF(CODE1=1,"",IFERROR('CALCUL-XY'!BT37,""))</f>
        <v/>
      </c>
      <c r="R42" s="261" t="str">
        <f ca="1">IF(CODE1=1,"",IFERROR('CALCUL-XY'!BU37,""))</f>
        <v/>
      </c>
      <c r="S42" s="195"/>
      <c r="T42" s="258" t="str">
        <f>IFERROR('CALCUL-XY'!BQ37,"")</f>
        <v/>
      </c>
      <c r="U42" s="216" t="str">
        <f ca="1">IF(CODE1=1,"",IFERROR('CALCUL-XY'!CC37,""))</f>
        <v/>
      </c>
      <c r="V42" s="262" t="str">
        <f ca="1">IF(CODE1=1,"",IFERROR('CALCUL-XY'!CD37,""))</f>
        <v/>
      </c>
      <c r="W42" s="141"/>
      <c r="X42" s="142"/>
      <c r="Y42" s="195"/>
      <c r="Z42" s="263" t="str">
        <f ca="1">IF(CODE1=1,"",'CALCUL-XY'!CT37&amp;'CALCUL-XY'!CU37&amp;'CALCUL-XY'!CV37&amp;'CALCUL-XY'!CW37&amp;'CALCUL-XY'!CX37)</f>
        <v/>
      </c>
      <c r="AA42" s="1"/>
      <c r="AB42" s="1"/>
      <c r="AC42" s="1"/>
      <c r="AD42" s="1"/>
      <c r="AE42" s="1"/>
      <c r="AF42" s="1"/>
      <c r="AG42" s="1"/>
    </row>
    <row r="43" spans="1:33" x14ac:dyDescent="0.2">
      <c r="A43" s="195"/>
      <c r="B43" s="253">
        <f t="shared" si="1"/>
        <v>19</v>
      </c>
      <c r="C43" s="141"/>
      <c r="D43" s="142"/>
      <c r="E43" s="143"/>
      <c r="F43" s="142"/>
      <c r="G43" s="195"/>
      <c r="H43" s="195"/>
      <c r="I43" s="258" t="str">
        <f>IF('CALCUL-XY'!W38="","",'CALCUL-XY'!W38)</f>
        <v/>
      </c>
      <c r="J43" s="259" t="str">
        <f ca="1">IF(CODE1=1,"",IFERROR('CALCUL-XY'!AL38,""))</f>
        <v/>
      </c>
      <c r="K43" s="260" t="str">
        <f ca="1">IF(CODE1=1,"",IFERROR('CALCUL-XY'!AN38,""))</f>
        <v/>
      </c>
      <c r="L43" s="195"/>
      <c r="M43" s="195"/>
      <c r="N43" s="258" t="str">
        <f>IFERROR('CALCUL-XY'!BQ38,"")</f>
        <v/>
      </c>
      <c r="O43" s="258" t="str">
        <f>IFERROR('CALCUL-XY'!BR38,"")</f>
        <v/>
      </c>
      <c r="P43" s="261" t="str">
        <f ca="1">IF(CODE1=1,"",IFERROR('CALCUL-XY'!BS38,""))</f>
        <v/>
      </c>
      <c r="Q43" s="216" t="str">
        <f ca="1">IF(CODE1=1,"",IFERROR('CALCUL-XY'!BT38,""))</f>
        <v/>
      </c>
      <c r="R43" s="261" t="str">
        <f ca="1">IF(CODE1=1,"",IFERROR('CALCUL-XY'!BU38,""))</f>
        <v/>
      </c>
      <c r="S43" s="195"/>
      <c r="T43" s="258" t="str">
        <f>IFERROR('CALCUL-XY'!BQ38,"")</f>
        <v/>
      </c>
      <c r="U43" s="216" t="str">
        <f ca="1">IF(CODE1=1,"",IFERROR('CALCUL-XY'!CC38,""))</f>
        <v/>
      </c>
      <c r="V43" s="262" t="str">
        <f ca="1">IF(CODE1=1,"",IFERROR('CALCUL-XY'!CD38,""))</f>
        <v/>
      </c>
      <c r="W43" s="141"/>
      <c r="X43" s="142"/>
      <c r="Y43" s="195"/>
      <c r="Z43" s="263" t="str">
        <f ca="1">IF(CODE1=1,"",'CALCUL-XY'!CT38&amp;'CALCUL-XY'!CU38&amp;'CALCUL-XY'!CV38&amp;'CALCUL-XY'!CW38&amp;'CALCUL-XY'!CX38)</f>
        <v/>
      </c>
      <c r="AA43" s="1"/>
      <c r="AB43" s="1"/>
      <c r="AC43" s="1"/>
      <c r="AD43" s="1"/>
      <c r="AE43" s="1"/>
      <c r="AF43" s="1"/>
      <c r="AG43" s="1"/>
    </row>
    <row r="44" spans="1:33" x14ac:dyDescent="0.2">
      <c r="A44" s="195"/>
      <c r="B44" s="253">
        <f t="shared" si="1"/>
        <v>20</v>
      </c>
      <c r="C44" s="141"/>
      <c r="D44" s="142"/>
      <c r="E44" s="143"/>
      <c r="F44" s="142"/>
      <c r="G44" s="195"/>
      <c r="H44" s="195"/>
      <c r="I44" s="258" t="str">
        <f>IF('CALCUL-XY'!W39="","",'CALCUL-XY'!W39)</f>
        <v/>
      </c>
      <c r="J44" s="259" t="str">
        <f ca="1">IF(CODE1=1,"",IFERROR('CALCUL-XY'!AL39,""))</f>
        <v/>
      </c>
      <c r="K44" s="260" t="str">
        <f ca="1">IF(CODE1=1,"",IFERROR('CALCUL-XY'!AN39,""))</f>
        <v/>
      </c>
      <c r="L44" s="195"/>
      <c r="M44" s="195"/>
      <c r="N44" s="258" t="str">
        <f>IFERROR('CALCUL-XY'!BQ39,"")</f>
        <v/>
      </c>
      <c r="O44" s="258" t="str">
        <f>IFERROR('CALCUL-XY'!BR39,"")</f>
        <v/>
      </c>
      <c r="P44" s="261" t="str">
        <f ca="1">IF(CODE1=1,"",IFERROR('CALCUL-XY'!BS39,""))</f>
        <v/>
      </c>
      <c r="Q44" s="216" t="str">
        <f ca="1">IF(CODE1=1,"",IFERROR('CALCUL-XY'!BT39,""))</f>
        <v/>
      </c>
      <c r="R44" s="261" t="str">
        <f ca="1">IF(CODE1=1,"",IFERROR('CALCUL-XY'!BU39,""))</f>
        <v/>
      </c>
      <c r="S44" s="195"/>
      <c r="T44" s="258" t="str">
        <f>IFERROR('CALCUL-XY'!BQ39,"")</f>
        <v/>
      </c>
      <c r="U44" s="216" t="str">
        <f ca="1">IF(CODE1=1,"",IFERROR('CALCUL-XY'!CC39,""))</f>
        <v/>
      </c>
      <c r="V44" s="262" t="str">
        <f ca="1">IF(CODE1=1,"",IFERROR('CALCUL-XY'!CD39,""))</f>
        <v/>
      </c>
      <c r="W44" s="141"/>
      <c r="X44" s="142"/>
      <c r="Y44" s="195"/>
      <c r="Z44" s="263" t="str">
        <f ca="1">IF(CODE1=1,"",'CALCUL-XY'!CT39&amp;'CALCUL-XY'!CU39&amp;'CALCUL-XY'!CV39&amp;'CALCUL-XY'!CW39&amp;'CALCUL-XY'!CX39)</f>
        <v/>
      </c>
      <c r="AA44" s="1"/>
      <c r="AB44" s="1"/>
      <c r="AC44" s="1"/>
      <c r="AD44" s="1"/>
      <c r="AE44" s="1"/>
      <c r="AF44" s="1"/>
      <c r="AG44" s="1"/>
    </row>
    <row r="45" spans="1:33" x14ac:dyDescent="0.2">
      <c r="A45" s="195"/>
      <c r="B45" s="253">
        <f t="shared" si="1"/>
        <v>21</v>
      </c>
      <c r="C45" s="141"/>
      <c r="D45" s="142"/>
      <c r="E45" s="143"/>
      <c r="F45" s="142"/>
      <c r="G45" s="195"/>
      <c r="H45" s="195"/>
      <c r="I45" s="258" t="str">
        <f>IF('CALCUL-XY'!W40="","",'CALCUL-XY'!W40)</f>
        <v/>
      </c>
      <c r="J45" s="259" t="str">
        <f ca="1">IF(CODE1=1,"",IFERROR('CALCUL-XY'!AL40,""))</f>
        <v/>
      </c>
      <c r="K45" s="260" t="str">
        <f ca="1">IF(CODE1=1,"",IFERROR('CALCUL-XY'!AN40,""))</f>
        <v/>
      </c>
      <c r="L45" s="195"/>
      <c r="M45" s="195"/>
      <c r="N45" s="258" t="str">
        <f>IFERROR('CALCUL-XY'!BQ40,"")</f>
        <v/>
      </c>
      <c r="O45" s="258" t="str">
        <f>IFERROR('CALCUL-XY'!BR40,"")</f>
        <v/>
      </c>
      <c r="P45" s="261" t="str">
        <f ca="1">IF(CODE1=1,"",IFERROR('CALCUL-XY'!BS40,""))</f>
        <v/>
      </c>
      <c r="Q45" s="216" t="str">
        <f ca="1">IF(CODE1=1,"",IFERROR('CALCUL-XY'!BT40,""))</f>
        <v/>
      </c>
      <c r="R45" s="261" t="str">
        <f ca="1">IF(CODE1=1,"",IFERROR('CALCUL-XY'!BU40,""))</f>
        <v/>
      </c>
      <c r="S45" s="195"/>
      <c r="T45" s="258" t="str">
        <f>IFERROR('CALCUL-XY'!BQ40,"")</f>
        <v/>
      </c>
      <c r="U45" s="216" t="str">
        <f ca="1">IF(CODE1=1,"",IFERROR('CALCUL-XY'!CC40,""))</f>
        <v/>
      </c>
      <c r="V45" s="262" t="str">
        <f ca="1">IF(CODE1=1,"",IFERROR('CALCUL-XY'!CD40,""))</f>
        <v/>
      </c>
      <c r="W45" s="141"/>
      <c r="X45" s="142"/>
      <c r="Y45" s="195"/>
      <c r="Z45" s="263" t="str">
        <f ca="1">IF(CODE1=1,"",'CALCUL-XY'!CT40&amp;'CALCUL-XY'!CU40&amp;'CALCUL-XY'!CV40&amp;'CALCUL-XY'!CW40&amp;'CALCUL-XY'!CX40)</f>
        <v/>
      </c>
      <c r="AA45" s="1"/>
      <c r="AB45" s="1"/>
      <c r="AC45" s="1"/>
      <c r="AD45" s="1"/>
      <c r="AE45" s="1"/>
      <c r="AF45" s="1"/>
      <c r="AG45" s="1"/>
    </row>
    <row r="46" spans="1:33" x14ac:dyDescent="0.2">
      <c r="A46" s="195"/>
      <c r="B46" s="253">
        <f t="shared" si="1"/>
        <v>22</v>
      </c>
      <c r="C46" s="141"/>
      <c r="D46" s="142"/>
      <c r="E46" s="143"/>
      <c r="F46" s="142"/>
      <c r="G46" s="195"/>
      <c r="H46" s="195"/>
      <c r="I46" s="258" t="str">
        <f>IF('CALCUL-XY'!W41="","",'CALCUL-XY'!W41)</f>
        <v/>
      </c>
      <c r="J46" s="259" t="str">
        <f ca="1">IF(CODE1=1,"",IFERROR('CALCUL-XY'!AL41,""))</f>
        <v/>
      </c>
      <c r="K46" s="260" t="str">
        <f ca="1">IF(CODE1=1,"",IFERROR('CALCUL-XY'!AN41,""))</f>
        <v/>
      </c>
      <c r="L46" s="195"/>
      <c r="M46" s="195"/>
      <c r="N46" s="258" t="str">
        <f>IFERROR('CALCUL-XY'!BQ41,"")</f>
        <v/>
      </c>
      <c r="O46" s="258" t="str">
        <f>IFERROR('CALCUL-XY'!BR41,"")</f>
        <v/>
      </c>
      <c r="P46" s="261" t="str">
        <f ca="1">IF(CODE1=1,"",IFERROR('CALCUL-XY'!BS41,""))</f>
        <v/>
      </c>
      <c r="Q46" s="216" t="str">
        <f ca="1">IF(CODE1=1,"",IFERROR('CALCUL-XY'!BT41,""))</f>
        <v/>
      </c>
      <c r="R46" s="261" t="str">
        <f ca="1">IF(CODE1=1,"",IFERROR('CALCUL-XY'!BU41,""))</f>
        <v/>
      </c>
      <c r="S46" s="195"/>
      <c r="T46" s="258" t="str">
        <f>IFERROR('CALCUL-XY'!BQ41,"")</f>
        <v/>
      </c>
      <c r="U46" s="216" t="str">
        <f ca="1">IF(CODE1=1,"",IFERROR('CALCUL-XY'!CC41,""))</f>
        <v/>
      </c>
      <c r="V46" s="262" t="str">
        <f ca="1">IF(CODE1=1,"",IFERROR('CALCUL-XY'!CD41,""))</f>
        <v/>
      </c>
      <c r="W46" s="141"/>
      <c r="X46" s="142"/>
      <c r="Y46" s="195"/>
      <c r="Z46" s="263" t="str">
        <f ca="1">IF(CODE1=1,"",'CALCUL-XY'!CT41&amp;'CALCUL-XY'!CU41&amp;'CALCUL-XY'!CV41&amp;'CALCUL-XY'!CW41&amp;'CALCUL-XY'!CX41)</f>
        <v/>
      </c>
      <c r="AA46" s="1"/>
      <c r="AB46" s="1"/>
      <c r="AC46" s="1"/>
      <c r="AD46" s="1"/>
      <c r="AE46" s="1"/>
      <c r="AF46" s="1"/>
      <c r="AG46" s="1"/>
    </row>
    <row r="47" spans="1:33" x14ac:dyDescent="0.2">
      <c r="A47" s="195"/>
      <c r="B47" s="253">
        <f t="shared" si="1"/>
        <v>23</v>
      </c>
      <c r="C47" s="141"/>
      <c r="D47" s="142"/>
      <c r="E47" s="143"/>
      <c r="F47" s="142"/>
      <c r="G47" s="195"/>
      <c r="H47" s="195"/>
      <c r="I47" s="258" t="str">
        <f>IF('CALCUL-XY'!W42="","",'CALCUL-XY'!W42)</f>
        <v/>
      </c>
      <c r="J47" s="259" t="str">
        <f ca="1">IF(CODE1=1,"",IFERROR('CALCUL-XY'!AL42,""))</f>
        <v/>
      </c>
      <c r="K47" s="260" t="str">
        <f ca="1">IF(CODE1=1,"",IFERROR('CALCUL-XY'!AN42,""))</f>
        <v/>
      </c>
      <c r="L47" s="195"/>
      <c r="M47" s="195"/>
      <c r="N47" s="258" t="str">
        <f>IFERROR('CALCUL-XY'!BQ42,"")</f>
        <v/>
      </c>
      <c r="O47" s="258" t="str">
        <f>IFERROR('CALCUL-XY'!BR42,"")</f>
        <v/>
      </c>
      <c r="P47" s="261" t="str">
        <f ca="1">IF(CODE1=1,"",IFERROR('CALCUL-XY'!BS42,""))</f>
        <v/>
      </c>
      <c r="Q47" s="216" t="str">
        <f ca="1">IF(CODE1=1,"",IFERROR('CALCUL-XY'!BT42,""))</f>
        <v/>
      </c>
      <c r="R47" s="261" t="str">
        <f ca="1">IF(CODE1=1,"",IFERROR('CALCUL-XY'!BU42,""))</f>
        <v/>
      </c>
      <c r="S47" s="195"/>
      <c r="T47" s="258" t="str">
        <f>IFERROR('CALCUL-XY'!BQ42,"")</f>
        <v/>
      </c>
      <c r="U47" s="216" t="str">
        <f ca="1">IF(CODE1=1,"",IFERROR('CALCUL-XY'!CC42,""))</f>
        <v/>
      </c>
      <c r="V47" s="262" t="str">
        <f ca="1">IF(CODE1=1,"",IFERROR('CALCUL-XY'!CD42,""))</f>
        <v/>
      </c>
      <c r="W47" s="141"/>
      <c r="X47" s="142"/>
      <c r="Y47" s="195"/>
      <c r="Z47" s="263" t="str">
        <f ca="1">IF(CODE1=1,"",'CALCUL-XY'!CT42&amp;'CALCUL-XY'!CU42&amp;'CALCUL-XY'!CV42&amp;'CALCUL-XY'!CW42&amp;'CALCUL-XY'!CX42)</f>
        <v/>
      </c>
      <c r="AA47" s="1"/>
      <c r="AB47" s="1"/>
      <c r="AC47" s="1"/>
      <c r="AD47" s="1"/>
      <c r="AE47" s="1"/>
      <c r="AF47" s="1"/>
      <c r="AG47" s="1"/>
    </row>
    <row r="48" spans="1:33" x14ac:dyDescent="0.2">
      <c r="A48" s="195"/>
      <c r="B48" s="253">
        <f t="shared" si="1"/>
        <v>24</v>
      </c>
      <c r="C48" s="141"/>
      <c r="D48" s="142"/>
      <c r="E48" s="143"/>
      <c r="F48" s="142"/>
      <c r="G48" s="195"/>
      <c r="H48" s="195"/>
      <c r="I48" s="258" t="str">
        <f>IF('CALCUL-XY'!W43="","",'CALCUL-XY'!W43)</f>
        <v/>
      </c>
      <c r="J48" s="259" t="str">
        <f ca="1">IF(CODE1=1,"",IFERROR('CALCUL-XY'!AL43,""))</f>
        <v/>
      </c>
      <c r="K48" s="260" t="str">
        <f ca="1">IF(CODE1=1,"",IFERROR('CALCUL-XY'!AN43,""))</f>
        <v/>
      </c>
      <c r="L48" s="195"/>
      <c r="M48" s="195"/>
      <c r="N48" s="258" t="str">
        <f>IFERROR('CALCUL-XY'!BQ43,"")</f>
        <v/>
      </c>
      <c r="O48" s="258" t="str">
        <f>IFERROR('CALCUL-XY'!BR43,"")</f>
        <v/>
      </c>
      <c r="P48" s="261" t="str">
        <f ca="1">IF(CODE1=1,"",IFERROR('CALCUL-XY'!BS43,""))</f>
        <v/>
      </c>
      <c r="Q48" s="216" t="str">
        <f ca="1">IF(CODE1=1,"",IFERROR('CALCUL-XY'!BT43,""))</f>
        <v/>
      </c>
      <c r="R48" s="261" t="str">
        <f ca="1">IF(CODE1=1,"",IFERROR('CALCUL-XY'!BU43,""))</f>
        <v/>
      </c>
      <c r="S48" s="195"/>
      <c r="T48" s="258" t="str">
        <f>IFERROR('CALCUL-XY'!BQ43,"")</f>
        <v/>
      </c>
      <c r="U48" s="216" t="str">
        <f ca="1">IF(CODE1=1,"",IFERROR('CALCUL-XY'!CC43,""))</f>
        <v/>
      </c>
      <c r="V48" s="262" t="str">
        <f ca="1">IF(CODE1=1,"",IFERROR('CALCUL-XY'!CD43,""))</f>
        <v/>
      </c>
      <c r="W48" s="141"/>
      <c r="X48" s="142"/>
      <c r="Y48" s="195"/>
      <c r="Z48" s="263" t="str">
        <f ca="1">IF(CODE1=1,"",'CALCUL-XY'!CT43&amp;'CALCUL-XY'!CU43&amp;'CALCUL-XY'!CV43&amp;'CALCUL-XY'!CW43&amp;'CALCUL-XY'!CX43)</f>
        <v/>
      </c>
      <c r="AA48" s="1"/>
      <c r="AB48" s="1"/>
      <c r="AC48" s="1"/>
      <c r="AD48" s="1"/>
      <c r="AE48" s="1"/>
      <c r="AF48" s="1"/>
      <c r="AG48" s="1"/>
    </row>
    <row r="49" spans="1:33" x14ac:dyDescent="0.2">
      <c r="A49" s="195"/>
      <c r="B49" s="253">
        <f t="shared" si="1"/>
        <v>25</v>
      </c>
      <c r="C49" s="141"/>
      <c r="D49" s="142"/>
      <c r="E49" s="143"/>
      <c r="F49" s="142"/>
      <c r="G49" s="195"/>
      <c r="H49" s="195"/>
      <c r="I49" s="258" t="str">
        <f>IF('CALCUL-XY'!W44="","",'CALCUL-XY'!W44)</f>
        <v/>
      </c>
      <c r="J49" s="259" t="str">
        <f ca="1">IF(CODE1=1,"",IFERROR('CALCUL-XY'!AL44,""))</f>
        <v/>
      </c>
      <c r="K49" s="260" t="str">
        <f ca="1">IF(CODE1=1,"",IFERROR('CALCUL-XY'!AN44,""))</f>
        <v/>
      </c>
      <c r="L49" s="195"/>
      <c r="M49" s="195"/>
      <c r="N49" s="258" t="str">
        <f>IFERROR('CALCUL-XY'!BQ44,"")</f>
        <v/>
      </c>
      <c r="O49" s="258" t="str">
        <f>IFERROR('CALCUL-XY'!BR44,"")</f>
        <v/>
      </c>
      <c r="P49" s="261" t="str">
        <f ca="1">IF(CODE1=1,"",IFERROR('CALCUL-XY'!BS44,""))</f>
        <v/>
      </c>
      <c r="Q49" s="216" t="str">
        <f ca="1">IF(CODE1=1,"",IFERROR('CALCUL-XY'!BT44,""))</f>
        <v/>
      </c>
      <c r="R49" s="261" t="str">
        <f ca="1">IF(CODE1=1,"",IFERROR('CALCUL-XY'!BU44,""))</f>
        <v/>
      </c>
      <c r="S49" s="195"/>
      <c r="T49" s="258" t="str">
        <f>IFERROR('CALCUL-XY'!BQ44,"")</f>
        <v/>
      </c>
      <c r="U49" s="216" t="str">
        <f ca="1">IF(CODE1=1,"",IFERROR('CALCUL-XY'!CC44,""))</f>
        <v/>
      </c>
      <c r="V49" s="262" t="str">
        <f ca="1">IF(CODE1=1,"",IFERROR('CALCUL-XY'!CD44,""))</f>
        <v/>
      </c>
      <c r="W49" s="141"/>
      <c r="X49" s="142"/>
      <c r="Y49" s="195"/>
      <c r="Z49" s="263" t="str">
        <f ca="1">IF(CODE1=1,"",'CALCUL-XY'!CT44&amp;'CALCUL-XY'!CU44&amp;'CALCUL-XY'!CV44&amp;'CALCUL-XY'!CW44&amp;'CALCUL-XY'!CX44)</f>
        <v/>
      </c>
      <c r="AA49" s="1"/>
      <c r="AB49" s="1"/>
      <c r="AC49" s="1"/>
      <c r="AD49" s="1"/>
      <c r="AE49" s="1"/>
      <c r="AF49" s="1"/>
      <c r="AG49" s="1"/>
    </row>
    <row r="50" spans="1:33" x14ac:dyDescent="0.2">
      <c r="A50" s="195"/>
      <c r="B50" s="253">
        <f t="shared" si="1"/>
        <v>26</v>
      </c>
      <c r="C50" s="141"/>
      <c r="D50" s="142"/>
      <c r="E50" s="143"/>
      <c r="F50" s="142"/>
      <c r="G50" s="195"/>
      <c r="H50" s="195"/>
      <c r="I50" s="258" t="str">
        <f>IF('CALCUL-XY'!W45="","",'CALCUL-XY'!W45)</f>
        <v/>
      </c>
      <c r="J50" s="259" t="str">
        <f ca="1">IF(CODE1=1,"",IFERROR('CALCUL-XY'!AL45,""))</f>
        <v/>
      </c>
      <c r="K50" s="260" t="str">
        <f ca="1">IF(CODE1=1,"",IFERROR('CALCUL-XY'!AN45,""))</f>
        <v/>
      </c>
      <c r="L50" s="195"/>
      <c r="M50" s="195"/>
      <c r="N50" s="258" t="str">
        <f>IFERROR('CALCUL-XY'!BQ45,"")</f>
        <v/>
      </c>
      <c r="O50" s="258" t="str">
        <f>IFERROR('CALCUL-XY'!BR45,"")</f>
        <v/>
      </c>
      <c r="P50" s="261" t="str">
        <f ca="1">IF(CODE1=1,"",IFERROR('CALCUL-XY'!BS45,""))</f>
        <v/>
      </c>
      <c r="Q50" s="216" t="str">
        <f ca="1">IF(CODE1=1,"",IFERROR('CALCUL-XY'!BT45,""))</f>
        <v/>
      </c>
      <c r="R50" s="261" t="str">
        <f ca="1">IF(CODE1=1,"",IFERROR('CALCUL-XY'!BU45,""))</f>
        <v/>
      </c>
      <c r="S50" s="195"/>
      <c r="T50" s="258" t="str">
        <f>IFERROR('CALCUL-XY'!BQ45,"")</f>
        <v/>
      </c>
      <c r="U50" s="216" t="str">
        <f ca="1">IF(CODE1=1,"",IFERROR('CALCUL-XY'!CC45,""))</f>
        <v/>
      </c>
      <c r="V50" s="262" t="str">
        <f ca="1">IF(CODE1=1,"",IFERROR('CALCUL-XY'!CD45,""))</f>
        <v/>
      </c>
      <c r="W50" s="141"/>
      <c r="X50" s="142"/>
      <c r="Y50" s="195"/>
      <c r="Z50" s="263" t="str">
        <f ca="1">IF(CODE1=1,"",'CALCUL-XY'!CT45&amp;'CALCUL-XY'!CU45&amp;'CALCUL-XY'!CV45&amp;'CALCUL-XY'!CW45&amp;'CALCUL-XY'!CX45)</f>
        <v/>
      </c>
      <c r="AA50" s="1"/>
      <c r="AB50" s="1"/>
      <c r="AC50" s="1"/>
      <c r="AD50" s="1"/>
      <c r="AE50" s="1"/>
      <c r="AF50" s="1"/>
      <c r="AG50" s="1"/>
    </row>
    <row r="51" spans="1:33" x14ac:dyDescent="0.2">
      <c r="A51" s="195"/>
      <c r="B51" s="253">
        <f t="shared" si="1"/>
        <v>27</v>
      </c>
      <c r="C51" s="141"/>
      <c r="D51" s="142"/>
      <c r="E51" s="143"/>
      <c r="F51" s="142"/>
      <c r="G51" s="195"/>
      <c r="H51" s="195"/>
      <c r="I51" s="258" t="str">
        <f>IF('CALCUL-XY'!W46="","",'CALCUL-XY'!W46)</f>
        <v/>
      </c>
      <c r="J51" s="259" t="str">
        <f ca="1">IF(CODE1=1,"",IFERROR('CALCUL-XY'!AL46,""))</f>
        <v/>
      </c>
      <c r="K51" s="260" t="str">
        <f ca="1">IF(CODE1=1,"",IFERROR('CALCUL-XY'!AN46,""))</f>
        <v/>
      </c>
      <c r="L51" s="195"/>
      <c r="M51" s="195"/>
      <c r="N51" s="258" t="str">
        <f>IFERROR('CALCUL-XY'!BQ46,"")</f>
        <v/>
      </c>
      <c r="O51" s="258" t="str">
        <f>IFERROR('CALCUL-XY'!BR46,"")</f>
        <v/>
      </c>
      <c r="P51" s="261" t="str">
        <f ca="1">IF(CODE1=1,"",IFERROR('CALCUL-XY'!BS46,""))</f>
        <v/>
      </c>
      <c r="Q51" s="216" t="str">
        <f ca="1">IF(CODE1=1,"",IFERROR('CALCUL-XY'!BT46,""))</f>
        <v/>
      </c>
      <c r="R51" s="261" t="str">
        <f ca="1">IF(CODE1=1,"",IFERROR('CALCUL-XY'!BU46,""))</f>
        <v/>
      </c>
      <c r="S51" s="195"/>
      <c r="T51" s="258" t="str">
        <f>IFERROR('CALCUL-XY'!BQ46,"")</f>
        <v/>
      </c>
      <c r="U51" s="216" t="str">
        <f ca="1">IF(CODE1=1,"",IFERROR('CALCUL-XY'!CC46,""))</f>
        <v/>
      </c>
      <c r="V51" s="262" t="str">
        <f ca="1">IF(CODE1=1,"",IFERROR('CALCUL-XY'!CD46,""))</f>
        <v/>
      </c>
      <c r="W51" s="141"/>
      <c r="X51" s="142"/>
      <c r="Y51" s="195"/>
      <c r="Z51" s="263" t="str">
        <f ca="1">IF(CODE1=1,"",'CALCUL-XY'!CT46&amp;'CALCUL-XY'!CU46&amp;'CALCUL-XY'!CV46&amp;'CALCUL-XY'!CW46&amp;'CALCUL-XY'!CX46)</f>
        <v/>
      </c>
      <c r="AA51" s="1"/>
      <c r="AB51" s="1"/>
      <c r="AC51" s="1"/>
      <c r="AD51" s="1"/>
      <c r="AE51" s="1"/>
      <c r="AF51" s="1"/>
      <c r="AG51" s="1"/>
    </row>
    <row r="52" spans="1:33" x14ac:dyDescent="0.2">
      <c r="A52" s="195"/>
      <c r="B52" s="253">
        <f t="shared" si="1"/>
        <v>28</v>
      </c>
      <c r="C52" s="141"/>
      <c r="D52" s="142"/>
      <c r="E52" s="143"/>
      <c r="F52" s="142"/>
      <c r="G52" s="195"/>
      <c r="H52" s="195"/>
      <c r="I52" s="258" t="str">
        <f>IF('CALCUL-XY'!W47="","",'CALCUL-XY'!W47)</f>
        <v/>
      </c>
      <c r="J52" s="259" t="str">
        <f ca="1">IF(CODE1=1,"",IFERROR('CALCUL-XY'!AL47,""))</f>
        <v/>
      </c>
      <c r="K52" s="260" t="str">
        <f ca="1">IF(CODE1=1,"",IFERROR('CALCUL-XY'!AN47,""))</f>
        <v/>
      </c>
      <c r="L52" s="195"/>
      <c r="M52" s="195"/>
      <c r="N52" s="258" t="str">
        <f>IFERROR('CALCUL-XY'!BQ47,"")</f>
        <v/>
      </c>
      <c r="O52" s="258" t="str">
        <f>IFERROR('CALCUL-XY'!BR47,"")</f>
        <v/>
      </c>
      <c r="P52" s="261" t="str">
        <f ca="1">IF(CODE1=1,"",IFERROR('CALCUL-XY'!BS47,""))</f>
        <v/>
      </c>
      <c r="Q52" s="216" t="str">
        <f ca="1">IF(CODE1=1,"",IFERROR('CALCUL-XY'!BT47,""))</f>
        <v/>
      </c>
      <c r="R52" s="261" t="str">
        <f ca="1">IF(CODE1=1,"",IFERROR('CALCUL-XY'!BU47,""))</f>
        <v/>
      </c>
      <c r="S52" s="195"/>
      <c r="T52" s="258" t="str">
        <f>IFERROR('CALCUL-XY'!BQ47,"")</f>
        <v/>
      </c>
      <c r="U52" s="216" t="str">
        <f ca="1">IF(CODE1=1,"",IFERROR('CALCUL-XY'!CC47,""))</f>
        <v/>
      </c>
      <c r="V52" s="262" t="str">
        <f ca="1">IF(CODE1=1,"",IFERROR('CALCUL-XY'!CD47,""))</f>
        <v/>
      </c>
      <c r="W52" s="141"/>
      <c r="X52" s="142"/>
      <c r="Y52" s="195"/>
      <c r="Z52" s="263" t="str">
        <f ca="1">IF(CODE1=1,"",'CALCUL-XY'!CT47&amp;'CALCUL-XY'!CU47&amp;'CALCUL-XY'!CV47&amp;'CALCUL-XY'!CW47&amp;'CALCUL-XY'!CX47)</f>
        <v/>
      </c>
      <c r="AA52" s="1"/>
      <c r="AB52" s="1"/>
      <c r="AC52" s="1"/>
      <c r="AD52" s="1"/>
      <c r="AE52" s="1"/>
      <c r="AF52" s="1"/>
      <c r="AG52" s="1"/>
    </row>
    <row r="53" spans="1:33" x14ac:dyDescent="0.2">
      <c r="A53" s="195"/>
      <c r="B53" s="253">
        <f t="shared" si="1"/>
        <v>29</v>
      </c>
      <c r="C53" s="141"/>
      <c r="D53" s="142"/>
      <c r="E53" s="143"/>
      <c r="F53" s="142"/>
      <c r="G53" s="195"/>
      <c r="H53" s="195"/>
      <c r="I53" s="258" t="str">
        <f>IF('CALCUL-XY'!W48="","",'CALCUL-XY'!W48)</f>
        <v/>
      </c>
      <c r="J53" s="259" t="str">
        <f ca="1">IF(CODE1=1,"",IFERROR('CALCUL-XY'!AL48,""))</f>
        <v/>
      </c>
      <c r="K53" s="260" t="str">
        <f ca="1">IF(CODE1=1,"",IFERROR('CALCUL-XY'!AN48,""))</f>
        <v/>
      </c>
      <c r="L53" s="195"/>
      <c r="M53" s="195"/>
      <c r="N53" s="258" t="str">
        <f>IFERROR('CALCUL-XY'!BQ48,"")</f>
        <v/>
      </c>
      <c r="O53" s="258" t="str">
        <f>IFERROR('CALCUL-XY'!BR48,"")</f>
        <v/>
      </c>
      <c r="P53" s="261" t="str">
        <f ca="1">IF(CODE1=1,"",IFERROR('CALCUL-XY'!BS48,""))</f>
        <v/>
      </c>
      <c r="Q53" s="216" t="str">
        <f ca="1">IF(CODE1=1,"",IFERROR('CALCUL-XY'!BT48,""))</f>
        <v/>
      </c>
      <c r="R53" s="261" t="str">
        <f ca="1">IF(CODE1=1,"",IFERROR('CALCUL-XY'!BU48,""))</f>
        <v/>
      </c>
      <c r="S53" s="195"/>
      <c r="T53" s="258" t="str">
        <f>IFERROR('CALCUL-XY'!BQ48,"")</f>
        <v/>
      </c>
      <c r="U53" s="216" t="str">
        <f ca="1">IF(CODE1=1,"",IFERROR('CALCUL-XY'!CC48,""))</f>
        <v/>
      </c>
      <c r="V53" s="262" t="str">
        <f ca="1">IF(CODE1=1,"",IFERROR('CALCUL-XY'!CD48,""))</f>
        <v/>
      </c>
      <c r="W53" s="141"/>
      <c r="X53" s="142"/>
      <c r="Y53" s="195"/>
      <c r="Z53" s="263" t="str">
        <f ca="1">IF(CODE1=1,"",'CALCUL-XY'!CT48&amp;'CALCUL-XY'!CU48&amp;'CALCUL-XY'!CV48&amp;'CALCUL-XY'!CW48&amp;'CALCUL-XY'!CX48)</f>
        <v/>
      </c>
      <c r="AA53" s="1"/>
      <c r="AB53" s="1"/>
      <c r="AC53" s="1"/>
      <c r="AD53" s="1"/>
      <c r="AE53" s="1"/>
      <c r="AF53" s="1"/>
      <c r="AG53" s="1"/>
    </row>
    <row r="54" spans="1:33" x14ac:dyDescent="0.2">
      <c r="A54" s="195"/>
      <c r="B54" s="253">
        <f t="shared" si="1"/>
        <v>30</v>
      </c>
      <c r="C54" s="141"/>
      <c r="D54" s="142"/>
      <c r="E54" s="143"/>
      <c r="F54" s="142"/>
      <c r="G54" s="195"/>
      <c r="H54" s="195"/>
      <c r="I54" s="258" t="str">
        <f>IF('CALCUL-XY'!W49="","",'CALCUL-XY'!W49)</f>
        <v/>
      </c>
      <c r="J54" s="259" t="str">
        <f ca="1">IF(CODE1=1,"",IFERROR('CALCUL-XY'!AL49,""))</f>
        <v/>
      </c>
      <c r="K54" s="260" t="str">
        <f ca="1">IF(CODE1=1,"",IFERROR('CALCUL-XY'!AN49,""))</f>
        <v/>
      </c>
      <c r="L54" s="195"/>
      <c r="M54" s="195"/>
      <c r="N54" s="258" t="str">
        <f>IFERROR('CALCUL-XY'!BQ49,"")</f>
        <v/>
      </c>
      <c r="O54" s="258" t="str">
        <f>IFERROR('CALCUL-XY'!BR49,"")</f>
        <v/>
      </c>
      <c r="P54" s="261" t="str">
        <f ca="1">IF(CODE1=1,"",IFERROR('CALCUL-XY'!BS49,""))</f>
        <v/>
      </c>
      <c r="Q54" s="216" t="str">
        <f ca="1">IF(CODE1=1,"",IFERROR('CALCUL-XY'!BT49,""))</f>
        <v/>
      </c>
      <c r="R54" s="261" t="str">
        <f ca="1">IF(CODE1=1,"",IFERROR('CALCUL-XY'!BU49,""))</f>
        <v/>
      </c>
      <c r="S54" s="195"/>
      <c r="T54" s="258" t="str">
        <f>IFERROR('CALCUL-XY'!BQ49,"")</f>
        <v/>
      </c>
      <c r="U54" s="216" t="str">
        <f ca="1">IF(CODE1=1,"",IFERROR('CALCUL-XY'!CC49,""))</f>
        <v/>
      </c>
      <c r="V54" s="262" t="str">
        <f ca="1">IF(CODE1=1,"",IFERROR('CALCUL-XY'!CD49,""))</f>
        <v/>
      </c>
      <c r="W54" s="141"/>
      <c r="X54" s="142"/>
      <c r="Y54" s="195"/>
      <c r="Z54" s="263" t="str">
        <f ca="1">IF(CODE1=1,"",'CALCUL-XY'!CT49&amp;'CALCUL-XY'!CU49&amp;'CALCUL-XY'!CV49&amp;'CALCUL-XY'!CW49&amp;'CALCUL-XY'!CX49)</f>
        <v/>
      </c>
      <c r="AA54" s="1"/>
      <c r="AB54" s="1"/>
      <c r="AC54" s="1"/>
      <c r="AD54" s="1"/>
      <c r="AE54" s="1"/>
      <c r="AF54" s="1"/>
      <c r="AG54" s="1"/>
    </row>
    <row r="55" spans="1:33" x14ac:dyDescent="0.2">
      <c r="A55" s="195"/>
      <c r="B55" s="253">
        <f t="shared" si="1"/>
        <v>31</v>
      </c>
      <c r="C55" s="141"/>
      <c r="D55" s="142"/>
      <c r="E55" s="143"/>
      <c r="F55" s="142"/>
      <c r="G55" s="195"/>
      <c r="H55" s="195"/>
      <c r="I55" s="258" t="str">
        <f>IF('CALCUL-XY'!W50="","",'CALCUL-XY'!W50)</f>
        <v/>
      </c>
      <c r="J55" s="259" t="str">
        <f ca="1">IF(CODE1=1,"",IFERROR('CALCUL-XY'!AL50,""))</f>
        <v/>
      </c>
      <c r="K55" s="260" t="str">
        <f ca="1">IF(CODE1=1,"",IFERROR('CALCUL-XY'!AN50,""))</f>
        <v/>
      </c>
      <c r="L55" s="195"/>
      <c r="M55" s="195"/>
      <c r="N55" s="258" t="str">
        <f>IFERROR('CALCUL-XY'!BQ50,"")</f>
        <v/>
      </c>
      <c r="O55" s="258" t="str">
        <f>IFERROR('CALCUL-XY'!BR50,"")</f>
        <v/>
      </c>
      <c r="P55" s="261" t="str">
        <f ca="1">IF(CODE1=1,"",IFERROR('CALCUL-XY'!BS50,""))</f>
        <v/>
      </c>
      <c r="Q55" s="216" t="str">
        <f ca="1">IF(CODE1=1,"",IFERROR('CALCUL-XY'!BT50,""))</f>
        <v/>
      </c>
      <c r="R55" s="261" t="str">
        <f ca="1">IF(CODE1=1,"",IFERROR('CALCUL-XY'!BU50,""))</f>
        <v/>
      </c>
      <c r="S55" s="195"/>
      <c r="T55" s="258" t="str">
        <f>IFERROR('CALCUL-XY'!BQ50,"")</f>
        <v/>
      </c>
      <c r="U55" s="216" t="str">
        <f ca="1">IF(CODE1=1,"",IFERROR('CALCUL-XY'!CC50,""))</f>
        <v/>
      </c>
      <c r="V55" s="262" t="str">
        <f ca="1">IF(CODE1=1,"",IFERROR('CALCUL-XY'!CD50,""))</f>
        <v/>
      </c>
      <c r="W55" s="141"/>
      <c r="X55" s="142"/>
      <c r="Y55" s="195"/>
      <c r="Z55" s="263" t="str">
        <f ca="1">IF(CODE1=1,"",'CALCUL-XY'!CT50&amp;'CALCUL-XY'!CU50&amp;'CALCUL-XY'!CV50&amp;'CALCUL-XY'!CW50&amp;'CALCUL-XY'!CX50)</f>
        <v/>
      </c>
      <c r="AA55" s="1"/>
      <c r="AB55" s="1"/>
      <c r="AC55" s="1"/>
      <c r="AD55" s="1"/>
      <c r="AE55" s="1"/>
      <c r="AF55" s="1"/>
      <c r="AG55" s="1"/>
    </row>
    <row r="56" spans="1:33" x14ac:dyDescent="0.2">
      <c r="A56" s="195"/>
      <c r="B56" s="253">
        <f t="shared" si="1"/>
        <v>32</v>
      </c>
      <c r="C56" s="141"/>
      <c r="D56" s="142"/>
      <c r="E56" s="143"/>
      <c r="F56" s="142"/>
      <c r="G56" s="195"/>
      <c r="H56" s="195"/>
      <c r="I56" s="258" t="str">
        <f>IF('CALCUL-XY'!W51="","",'CALCUL-XY'!W51)</f>
        <v/>
      </c>
      <c r="J56" s="259" t="str">
        <f ca="1">IF(CODE1=1,"",IFERROR('CALCUL-XY'!AL51,""))</f>
        <v/>
      </c>
      <c r="K56" s="260" t="str">
        <f ca="1">IF(CODE1=1,"",IFERROR('CALCUL-XY'!AN51,""))</f>
        <v/>
      </c>
      <c r="L56" s="195"/>
      <c r="M56" s="195"/>
      <c r="N56" s="258" t="str">
        <f>IFERROR('CALCUL-XY'!BQ51,"")</f>
        <v/>
      </c>
      <c r="O56" s="258" t="str">
        <f>IFERROR('CALCUL-XY'!BR51,"")</f>
        <v/>
      </c>
      <c r="P56" s="261" t="str">
        <f ca="1">IF(CODE1=1,"",IFERROR('CALCUL-XY'!BS51,""))</f>
        <v/>
      </c>
      <c r="Q56" s="216" t="str">
        <f ca="1">IF(CODE1=1,"",IFERROR('CALCUL-XY'!BT51,""))</f>
        <v/>
      </c>
      <c r="R56" s="261" t="str">
        <f ca="1">IF(CODE1=1,"",IFERROR('CALCUL-XY'!BU51,""))</f>
        <v/>
      </c>
      <c r="S56" s="195"/>
      <c r="T56" s="258" t="str">
        <f>IFERROR('CALCUL-XY'!BQ51,"")</f>
        <v/>
      </c>
      <c r="U56" s="216" t="str">
        <f ca="1">IF(CODE1=1,"",IFERROR('CALCUL-XY'!CC51,""))</f>
        <v/>
      </c>
      <c r="V56" s="262" t="str">
        <f ca="1">IF(CODE1=1,"",IFERROR('CALCUL-XY'!CD51,""))</f>
        <v/>
      </c>
      <c r="W56" s="141"/>
      <c r="X56" s="142"/>
      <c r="Y56" s="195"/>
      <c r="Z56" s="263" t="str">
        <f ca="1">IF(CODE1=1,"",'CALCUL-XY'!CT51&amp;'CALCUL-XY'!CU51&amp;'CALCUL-XY'!CV51&amp;'CALCUL-XY'!CW51&amp;'CALCUL-XY'!CX51)</f>
        <v/>
      </c>
      <c r="AA56" s="1"/>
      <c r="AB56" s="1"/>
      <c r="AC56" s="1"/>
      <c r="AD56" s="1"/>
      <c r="AE56" s="1"/>
      <c r="AF56" s="1"/>
      <c r="AG56" s="1"/>
    </row>
    <row r="57" spans="1:33" x14ac:dyDescent="0.2">
      <c r="A57" s="195"/>
      <c r="B57" s="253">
        <f t="shared" si="1"/>
        <v>33</v>
      </c>
      <c r="C57" s="141"/>
      <c r="D57" s="142"/>
      <c r="E57" s="143"/>
      <c r="F57" s="142"/>
      <c r="G57" s="195"/>
      <c r="H57" s="195"/>
      <c r="I57" s="258" t="str">
        <f>IF('CALCUL-XY'!W52="","",'CALCUL-XY'!W52)</f>
        <v/>
      </c>
      <c r="J57" s="259" t="str">
        <f ca="1">IF(CODE1=1,"",IFERROR('CALCUL-XY'!AL52,""))</f>
        <v/>
      </c>
      <c r="K57" s="260" t="str">
        <f ca="1">IF(CODE1=1,"",IFERROR('CALCUL-XY'!AN52,""))</f>
        <v/>
      </c>
      <c r="L57" s="195"/>
      <c r="M57" s="195"/>
      <c r="N57" s="258" t="str">
        <f>IFERROR('CALCUL-XY'!BQ52,"")</f>
        <v/>
      </c>
      <c r="O57" s="258" t="str">
        <f>IFERROR('CALCUL-XY'!BR52,"")</f>
        <v/>
      </c>
      <c r="P57" s="261" t="str">
        <f ca="1">IF(CODE1=1,"",IFERROR('CALCUL-XY'!BS52,""))</f>
        <v/>
      </c>
      <c r="Q57" s="216" t="str">
        <f ca="1">IF(CODE1=1,"",IFERROR('CALCUL-XY'!BT52,""))</f>
        <v/>
      </c>
      <c r="R57" s="261" t="str">
        <f ca="1">IF(CODE1=1,"",IFERROR('CALCUL-XY'!BU52,""))</f>
        <v/>
      </c>
      <c r="S57" s="195"/>
      <c r="T57" s="258" t="str">
        <f>IFERROR('CALCUL-XY'!BQ52,"")</f>
        <v/>
      </c>
      <c r="U57" s="216" t="str">
        <f ca="1">IF(CODE1=1,"",IFERROR('CALCUL-XY'!CC52,""))</f>
        <v/>
      </c>
      <c r="V57" s="262" t="str">
        <f ca="1">IF(CODE1=1,"",IFERROR('CALCUL-XY'!CD52,""))</f>
        <v/>
      </c>
      <c r="W57" s="141"/>
      <c r="X57" s="142"/>
      <c r="Y57" s="195"/>
      <c r="Z57" s="263" t="str">
        <f ca="1">IF(CODE1=1,"",'CALCUL-XY'!CT52&amp;'CALCUL-XY'!CU52&amp;'CALCUL-XY'!CV52&amp;'CALCUL-XY'!CW52&amp;'CALCUL-XY'!CX52)</f>
        <v/>
      </c>
      <c r="AA57" s="1"/>
      <c r="AB57" s="1"/>
      <c r="AC57" s="1"/>
      <c r="AD57" s="1"/>
      <c r="AE57" s="1"/>
      <c r="AF57" s="1"/>
      <c r="AG57" s="1"/>
    </row>
    <row r="58" spans="1:33" x14ac:dyDescent="0.2">
      <c r="A58" s="195"/>
      <c r="B58" s="253">
        <f t="shared" si="1"/>
        <v>34</v>
      </c>
      <c r="C58" s="141"/>
      <c r="D58" s="142"/>
      <c r="E58" s="143"/>
      <c r="F58" s="142"/>
      <c r="G58" s="195"/>
      <c r="H58" s="195"/>
      <c r="I58" s="258" t="str">
        <f>IF('CALCUL-XY'!W53="","",'CALCUL-XY'!W53)</f>
        <v/>
      </c>
      <c r="J58" s="259" t="str">
        <f ca="1">IF(CODE1=1,"",IFERROR('CALCUL-XY'!AL53,""))</f>
        <v/>
      </c>
      <c r="K58" s="260" t="str">
        <f ca="1">IF(CODE1=1,"",IFERROR('CALCUL-XY'!AN53,""))</f>
        <v/>
      </c>
      <c r="L58" s="195"/>
      <c r="M58" s="195"/>
      <c r="N58" s="258" t="str">
        <f>IFERROR('CALCUL-XY'!BQ53,"")</f>
        <v/>
      </c>
      <c r="O58" s="258" t="str">
        <f>IFERROR('CALCUL-XY'!BR53,"")</f>
        <v/>
      </c>
      <c r="P58" s="261" t="str">
        <f ca="1">IF(CODE1=1,"",IFERROR('CALCUL-XY'!BS53,""))</f>
        <v/>
      </c>
      <c r="Q58" s="216" t="str">
        <f ca="1">IF(CODE1=1,"",IFERROR('CALCUL-XY'!BT53,""))</f>
        <v/>
      </c>
      <c r="R58" s="261" t="str">
        <f ca="1">IF(CODE1=1,"",IFERROR('CALCUL-XY'!BU53,""))</f>
        <v/>
      </c>
      <c r="S58" s="195"/>
      <c r="T58" s="258" t="str">
        <f>IFERROR('CALCUL-XY'!BQ53,"")</f>
        <v/>
      </c>
      <c r="U58" s="216" t="str">
        <f ca="1">IF(CODE1=1,"",IFERROR('CALCUL-XY'!CC53,""))</f>
        <v/>
      </c>
      <c r="V58" s="262" t="str">
        <f ca="1">IF(CODE1=1,"",IFERROR('CALCUL-XY'!CD53,""))</f>
        <v/>
      </c>
      <c r="W58" s="141"/>
      <c r="X58" s="142"/>
      <c r="Y58" s="195"/>
      <c r="Z58" s="263" t="str">
        <f ca="1">IF(CODE1=1,"",'CALCUL-XY'!CT53&amp;'CALCUL-XY'!CU53&amp;'CALCUL-XY'!CV53&amp;'CALCUL-XY'!CW53&amp;'CALCUL-XY'!CX53)</f>
        <v/>
      </c>
      <c r="AA58" s="1"/>
      <c r="AB58" s="1"/>
      <c r="AC58" s="1"/>
      <c r="AD58" s="1"/>
      <c r="AE58" s="1"/>
      <c r="AF58" s="1"/>
      <c r="AG58" s="1"/>
    </row>
    <row r="59" spans="1:33" x14ac:dyDescent="0.2">
      <c r="A59" s="195"/>
      <c r="B59" s="253">
        <f t="shared" si="1"/>
        <v>35</v>
      </c>
      <c r="C59" s="141"/>
      <c r="D59" s="142"/>
      <c r="E59" s="143"/>
      <c r="F59" s="142"/>
      <c r="G59" s="195"/>
      <c r="H59" s="195"/>
      <c r="I59" s="258" t="str">
        <f>IF('CALCUL-XY'!W54="","",'CALCUL-XY'!W54)</f>
        <v/>
      </c>
      <c r="J59" s="259" t="str">
        <f ca="1">IF(CODE1=1,"",IFERROR('CALCUL-XY'!AL54,""))</f>
        <v/>
      </c>
      <c r="K59" s="260" t="str">
        <f ca="1">IF(CODE1=1,"",IFERROR('CALCUL-XY'!AN54,""))</f>
        <v/>
      </c>
      <c r="L59" s="195"/>
      <c r="M59" s="195"/>
      <c r="N59" s="258" t="str">
        <f>IFERROR('CALCUL-XY'!BQ54,"")</f>
        <v/>
      </c>
      <c r="O59" s="258" t="str">
        <f>IFERROR('CALCUL-XY'!BR54,"")</f>
        <v/>
      </c>
      <c r="P59" s="261" t="str">
        <f ca="1">IF(CODE1=1,"",IFERROR('CALCUL-XY'!BS54,""))</f>
        <v/>
      </c>
      <c r="Q59" s="216" t="str">
        <f ca="1">IF(CODE1=1,"",IFERROR('CALCUL-XY'!BT54,""))</f>
        <v/>
      </c>
      <c r="R59" s="261" t="str">
        <f ca="1">IF(CODE1=1,"",IFERROR('CALCUL-XY'!BU54,""))</f>
        <v/>
      </c>
      <c r="S59" s="195"/>
      <c r="T59" s="258" t="str">
        <f>IFERROR('CALCUL-XY'!BQ54,"")</f>
        <v/>
      </c>
      <c r="U59" s="216" t="str">
        <f ca="1">IF(CODE1=1,"",IFERROR('CALCUL-XY'!CC54,""))</f>
        <v/>
      </c>
      <c r="V59" s="262" t="str">
        <f ca="1">IF(CODE1=1,"",IFERROR('CALCUL-XY'!CD54,""))</f>
        <v/>
      </c>
      <c r="W59" s="141"/>
      <c r="X59" s="142"/>
      <c r="Y59" s="195"/>
      <c r="Z59" s="263" t="str">
        <f ca="1">IF(CODE1=1,"",'CALCUL-XY'!CT54&amp;'CALCUL-XY'!CU54&amp;'CALCUL-XY'!CV54&amp;'CALCUL-XY'!CW54&amp;'CALCUL-XY'!CX54)</f>
        <v/>
      </c>
      <c r="AA59" s="1"/>
      <c r="AB59" s="1"/>
      <c r="AC59" s="1"/>
      <c r="AD59" s="1"/>
      <c r="AE59" s="1"/>
      <c r="AF59" s="1"/>
      <c r="AG59" s="1"/>
    </row>
    <row r="60" spans="1:33" x14ac:dyDescent="0.2">
      <c r="A60" s="195"/>
      <c r="B60" s="253">
        <f t="shared" si="1"/>
        <v>36</v>
      </c>
      <c r="C60" s="141"/>
      <c r="D60" s="142"/>
      <c r="E60" s="143"/>
      <c r="F60" s="142"/>
      <c r="G60" s="195"/>
      <c r="H60" s="195"/>
      <c r="I60" s="258" t="str">
        <f>IF('CALCUL-XY'!W55="","",'CALCUL-XY'!W55)</f>
        <v/>
      </c>
      <c r="J60" s="259" t="str">
        <f ca="1">IF(CODE1=1,"",IFERROR('CALCUL-XY'!AL55,""))</f>
        <v/>
      </c>
      <c r="K60" s="260" t="str">
        <f ca="1">IF(CODE1=1,"",IFERROR('CALCUL-XY'!AN55,""))</f>
        <v/>
      </c>
      <c r="L60" s="195"/>
      <c r="M60" s="195"/>
      <c r="N60" s="258" t="str">
        <f>IFERROR('CALCUL-XY'!BQ55,"")</f>
        <v/>
      </c>
      <c r="O60" s="258" t="str">
        <f>IFERROR('CALCUL-XY'!BR55,"")</f>
        <v/>
      </c>
      <c r="P60" s="261" t="str">
        <f ca="1">IF(CODE1=1,"",IFERROR('CALCUL-XY'!BS55,""))</f>
        <v/>
      </c>
      <c r="Q60" s="216" t="str">
        <f ca="1">IF(CODE1=1,"",IFERROR('CALCUL-XY'!BT55,""))</f>
        <v/>
      </c>
      <c r="R60" s="261" t="str">
        <f ca="1">IF(CODE1=1,"",IFERROR('CALCUL-XY'!BU55,""))</f>
        <v/>
      </c>
      <c r="S60" s="195"/>
      <c r="T60" s="258" t="str">
        <f>IFERROR('CALCUL-XY'!BQ55,"")</f>
        <v/>
      </c>
      <c r="U60" s="216" t="str">
        <f ca="1">IF(CODE1=1,"",IFERROR('CALCUL-XY'!CC55,""))</f>
        <v/>
      </c>
      <c r="V60" s="262" t="str">
        <f ca="1">IF(CODE1=1,"",IFERROR('CALCUL-XY'!CD55,""))</f>
        <v/>
      </c>
      <c r="W60" s="141"/>
      <c r="X60" s="142"/>
      <c r="Y60" s="195"/>
      <c r="Z60" s="263" t="str">
        <f ca="1">IF(CODE1=1,"",'CALCUL-XY'!CT55&amp;'CALCUL-XY'!CU55&amp;'CALCUL-XY'!CV55&amp;'CALCUL-XY'!CW55&amp;'CALCUL-XY'!CX55)</f>
        <v/>
      </c>
      <c r="AA60" s="1"/>
      <c r="AB60" s="1"/>
      <c r="AC60" s="1"/>
      <c r="AD60" s="1"/>
      <c r="AE60" s="1"/>
      <c r="AF60" s="1"/>
      <c r="AG60" s="1"/>
    </row>
    <row r="61" spans="1:33" x14ac:dyDescent="0.2">
      <c r="A61" s="195"/>
      <c r="B61" s="253">
        <f t="shared" si="1"/>
        <v>37</v>
      </c>
      <c r="C61" s="141"/>
      <c r="D61" s="142"/>
      <c r="E61" s="143"/>
      <c r="F61" s="142"/>
      <c r="G61" s="195"/>
      <c r="H61" s="195"/>
      <c r="I61" s="258" t="str">
        <f>IF('CALCUL-XY'!W56="","",'CALCUL-XY'!W56)</f>
        <v/>
      </c>
      <c r="J61" s="259" t="str">
        <f ca="1">IF(CODE1=1,"",IFERROR('CALCUL-XY'!AL56,""))</f>
        <v/>
      </c>
      <c r="K61" s="260" t="str">
        <f ca="1">IF(CODE1=1,"",IFERROR('CALCUL-XY'!AN56,""))</f>
        <v/>
      </c>
      <c r="L61" s="195"/>
      <c r="M61" s="195"/>
      <c r="N61" s="258" t="str">
        <f>IFERROR('CALCUL-XY'!BQ56,"")</f>
        <v/>
      </c>
      <c r="O61" s="258" t="str">
        <f>IFERROR('CALCUL-XY'!BR56,"")</f>
        <v/>
      </c>
      <c r="P61" s="261" t="str">
        <f ca="1">IF(CODE1=1,"",IFERROR('CALCUL-XY'!BS56,""))</f>
        <v/>
      </c>
      <c r="Q61" s="216" t="str">
        <f ca="1">IF(CODE1=1,"",IFERROR('CALCUL-XY'!BT56,""))</f>
        <v/>
      </c>
      <c r="R61" s="261" t="str">
        <f ca="1">IF(CODE1=1,"",IFERROR('CALCUL-XY'!BU56,""))</f>
        <v/>
      </c>
      <c r="S61" s="195"/>
      <c r="T61" s="258" t="str">
        <f>IFERROR('CALCUL-XY'!BQ56,"")</f>
        <v/>
      </c>
      <c r="U61" s="216" t="str">
        <f ca="1">IF(CODE1=1,"",IFERROR('CALCUL-XY'!CC56,""))</f>
        <v/>
      </c>
      <c r="V61" s="262" t="str">
        <f ca="1">IF(CODE1=1,"",IFERROR('CALCUL-XY'!CD56,""))</f>
        <v/>
      </c>
      <c r="W61" s="141"/>
      <c r="X61" s="142"/>
      <c r="Y61" s="195"/>
      <c r="Z61" s="263" t="str">
        <f ca="1">IF(CODE1=1,"",'CALCUL-XY'!CT56&amp;'CALCUL-XY'!CU56&amp;'CALCUL-XY'!CV56&amp;'CALCUL-XY'!CW56&amp;'CALCUL-XY'!CX56)</f>
        <v/>
      </c>
      <c r="AA61" s="1"/>
      <c r="AB61" s="1"/>
      <c r="AC61" s="1"/>
      <c r="AD61" s="1"/>
      <c r="AE61" s="1"/>
      <c r="AF61" s="1"/>
      <c r="AG61" s="1"/>
    </row>
    <row r="62" spans="1:33" x14ac:dyDescent="0.2">
      <c r="A62" s="195"/>
      <c r="B62" s="253">
        <f t="shared" si="1"/>
        <v>38</v>
      </c>
      <c r="C62" s="141"/>
      <c r="D62" s="142"/>
      <c r="E62" s="143"/>
      <c r="F62" s="142"/>
      <c r="G62" s="195"/>
      <c r="H62" s="195"/>
      <c r="I62" s="258" t="str">
        <f>IF('CALCUL-XY'!W57="","",'CALCUL-XY'!W57)</f>
        <v/>
      </c>
      <c r="J62" s="259" t="str">
        <f ca="1">IF(CODE1=1,"",IFERROR('CALCUL-XY'!AL57,""))</f>
        <v/>
      </c>
      <c r="K62" s="260" t="str">
        <f ca="1">IF(CODE1=1,"",IFERROR('CALCUL-XY'!AN57,""))</f>
        <v/>
      </c>
      <c r="L62" s="195"/>
      <c r="M62" s="195"/>
      <c r="N62" s="258" t="str">
        <f>IFERROR('CALCUL-XY'!BQ57,"")</f>
        <v/>
      </c>
      <c r="O62" s="258" t="str">
        <f>IFERROR('CALCUL-XY'!BR57,"")</f>
        <v/>
      </c>
      <c r="P62" s="261" t="str">
        <f ca="1">IF(CODE1=1,"",IFERROR('CALCUL-XY'!BS57,""))</f>
        <v/>
      </c>
      <c r="Q62" s="216" t="str">
        <f ca="1">IF(CODE1=1,"",IFERROR('CALCUL-XY'!BT57,""))</f>
        <v/>
      </c>
      <c r="R62" s="261" t="str">
        <f ca="1">IF(CODE1=1,"",IFERROR('CALCUL-XY'!BU57,""))</f>
        <v/>
      </c>
      <c r="S62" s="195"/>
      <c r="T62" s="258" t="str">
        <f>IFERROR('CALCUL-XY'!BQ57,"")</f>
        <v/>
      </c>
      <c r="U62" s="216" t="str">
        <f ca="1">IF(CODE1=1,"",IFERROR('CALCUL-XY'!CC57,""))</f>
        <v/>
      </c>
      <c r="V62" s="262" t="str">
        <f ca="1">IF(CODE1=1,"",IFERROR('CALCUL-XY'!CD57,""))</f>
        <v/>
      </c>
      <c r="W62" s="141"/>
      <c r="X62" s="142"/>
      <c r="Y62" s="195"/>
      <c r="Z62" s="263" t="str">
        <f ca="1">IF(CODE1=1,"",'CALCUL-XY'!CT57&amp;'CALCUL-XY'!CU57&amp;'CALCUL-XY'!CV57&amp;'CALCUL-XY'!CW57&amp;'CALCUL-XY'!CX57)</f>
        <v/>
      </c>
      <c r="AA62" s="1"/>
      <c r="AB62" s="1"/>
      <c r="AC62" s="1"/>
      <c r="AD62" s="1"/>
      <c r="AE62" s="1"/>
      <c r="AF62" s="1"/>
      <c r="AG62" s="1"/>
    </row>
    <row r="63" spans="1:33" x14ac:dyDescent="0.2">
      <c r="A63" s="195"/>
      <c r="B63" s="253">
        <f t="shared" si="1"/>
        <v>39</v>
      </c>
      <c r="C63" s="141"/>
      <c r="D63" s="142"/>
      <c r="E63" s="143"/>
      <c r="F63" s="142"/>
      <c r="G63" s="195"/>
      <c r="H63" s="195"/>
      <c r="I63" s="258" t="str">
        <f>IF('CALCUL-XY'!W58="","",'CALCUL-XY'!W58)</f>
        <v/>
      </c>
      <c r="J63" s="259" t="str">
        <f ca="1">IF(CODE1=1,"",IFERROR('CALCUL-XY'!AL58,""))</f>
        <v/>
      </c>
      <c r="K63" s="260" t="str">
        <f ca="1">IF(CODE1=1,"",IFERROR('CALCUL-XY'!AN58,""))</f>
        <v/>
      </c>
      <c r="L63" s="195"/>
      <c r="M63" s="195"/>
      <c r="N63" s="258" t="str">
        <f>IFERROR('CALCUL-XY'!BQ58,"")</f>
        <v/>
      </c>
      <c r="O63" s="258" t="str">
        <f>IFERROR('CALCUL-XY'!BR58,"")</f>
        <v/>
      </c>
      <c r="P63" s="261" t="str">
        <f ca="1">IF(CODE1=1,"",IFERROR('CALCUL-XY'!BS58,""))</f>
        <v/>
      </c>
      <c r="Q63" s="216" t="str">
        <f ca="1">IF(CODE1=1,"",IFERROR('CALCUL-XY'!BT58,""))</f>
        <v/>
      </c>
      <c r="R63" s="261" t="str">
        <f ca="1">IF(CODE1=1,"",IFERROR('CALCUL-XY'!BU58,""))</f>
        <v/>
      </c>
      <c r="S63" s="195"/>
      <c r="T63" s="258" t="str">
        <f>IFERROR('CALCUL-XY'!BQ58,"")</f>
        <v/>
      </c>
      <c r="U63" s="216" t="str">
        <f ca="1">IF(CODE1=1,"",IFERROR('CALCUL-XY'!CC58,""))</f>
        <v/>
      </c>
      <c r="V63" s="262" t="str">
        <f ca="1">IF(CODE1=1,"",IFERROR('CALCUL-XY'!CD58,""))</f>
        <v/>
      </c>
      <c r="W63" s="141"/>
      <c r="X63" s="142"/>
      <c r="Y63" s="195"/>
      <c r="Z63" s="263" t="str">
        <f ca="1">IF(CODE1=1,"",'CALCUL-XY'!CT58&amp;'CALCUL-XY'!CU58&amp;'CALCUL-XY'!CV58&amp;'CALCUL-XY'!CW58&amp;'CALCUL-XY'!CX58)</f>
        <v/>
      </c>
      <c r="AA63" s="1"/>
      <c r="AB63" s="1"/>
      <c r="AC63" s="1"/>
      <c r="AD63" s="1"/>
      <c r="AE63" s="1"/>
      <c r="AF63" s="1"/>
      <c r="AG63" s="1"/>
    </row>
    <row r="64" spans="1:33" x14ac:dyDescent="0.2">
      <c r="A64" s="195"/>
      <c r="B64" s="253">
        <f t="shared" si="1"/>
        <v>40</v>
      </c>
      <c r="C64" s="141"/>
      <c r="D64" s="142"/>
      <c r="E64" s="143"/>
      <c r="F64" s="142"/>
      <c r="G64" s="195"/>
      <c r="H64" s="195"/>
      <c r="I64" s="258" t="str">
        <f>IF('CALCUL-XY'!W59="","",'CALCUL-XY'!W59)</f>
        <v/>
      </c>
      <c r="J64" s="259" t="str">
        <f ca="1">IF(CODE1=1,"",IFERROR('CALCUL-XY'!AL59,""))</f>
        <v/>
      </c>
      <c r="K64" s="260" t="str">
        <f ca="1">IF(CODE1=1,"",IFERROR('CALCUL-XY'!AN59,""))</f>
        <v/>
      </c>
      <c r="L64" s="195"/>
      <c r="M64" s="195"/>
      <c r="N64" s="258" t="str">
        <f>IFERROR('CALCUL-XY'!BQ59,"")</f>
        <v/>
      </c>
      <c r="O64" s="258" t="str">
        <f>IFERROR('CALCUL-XY'!BR59,"")</f>
        <v/>
      </c>
      <c r="P64" s="261" t="str">
        <f ca="1">IF(CODE1=1,"",IFERROR('CALCUL-XY'!BS59,""))</f>
        <v/>
      </c>
      <c r="Q64" s="216" t="str">
        <f ca="1">IF(CODE1=1,"",IFERROR('CALCUL-XY'!BT59,""))</f>
        <v/>
      </c>
      <c r="R64" s="261" t="str">
        <f ca="1">IF(CODE1=1,"",IFERROR('CALCUL-XY'!BU59,""))</f>
        <v/>
      </c>
      <c r="S64" s="195"/>
      <c r="T64" s="258" t="str">
        <f>IFERROR('CALCUL-XY'!BQ59,"")</f>
        <v/>
      </c>
      <c r="U64" s="216" t="str">
        <f ca="1">IF(CODE1=1,"",IFERROR('CALCUL-XY'!CC59,""))</f>
        <v/>
      </c>
      <c r="V64" s="262" t="str">
        <f ca="1">IF(CODE1=1,"",IFERROR('CALCUL-XY'!CD59,""))</f>
        <v/>
      </c>
      <c r="W64" s="141"/>
      <c r="X64" s="142"/>
      <c r="Y64" s="195"/>
      <c r="Z64" s="263" t="str">
        <f ca="1">IF(CODE1=1,"",'CALCUL-XY'!CT59&amp;'CALCUL-XY'!CU59&amp;'CALCUL-XY'!CV59&amp;'CALCUL-XY'!CW59&amp;'CALCUL-XY'!CX59)</f>
        <v/>
      </c>
      <c r="AA64" s="1"/>
      <c r="AB64" s="1"/>
      <c r="AC64" s="1"/>
      <c r="AD64" s="1"/>
      <c r="AE64" s="1"/>
      <c r="AF64" s="1"/>
      <c r="AG64" s="1"/>
    </row>
    <row r="65" spans="1:33" x14ac:dyDescent="0.2">
      <c r="A65" s="195"/>
      <c r="B65" s="253">
        <f t="shared" si="1"/>
        <v>41</v>
      </c>
      <c r="C65" s="141"/>
      <c r="D65" s="142"/>
      <c r="E65" s="143"/>
      <c r="F65" s="142"/>
      <c r="G65" s="195"/>
      <c r="H65" s="195"/>
      <c r="I65" s="258" t="str">
        <f>IF('CALCUL-XY'!W60="","",'CALCUL-XY'!W60)</f>
        <v/>
      </c>
      <c r="J65" s="259" t="str">
        <f ca="1">IF(CODE1=1,"",IFERROR('CALCUL-XY'!AL60,""))</f>
        <v/>
      </c>
      <c r="K65" s="260" t="str">
        <f ca="1">IF(CODE1=1,"",IFERROR('CALCUL-XY'!AN60,""))</f>
        <v/>
      </c>
      <c r="L65" s="195"/>
      <c r="M65" s="195"/>
      <c r="N65" s="258" t="str">
        <f>IFERROR('CALCUL-XY'!BQ60,"")</f>
        <v/>
      </c>
      <c r="O65" s="258" t="str">
        <f>IFERROR('CALCUL-XY'!BR60,"")</f>
        <v/>
      </c>
      <c r="P65" s="261" t="str">
        <f ca="1">IF(CODE1=1,"",IFERROR('CALCUL-XY'!BS60,""))</f>
        <v/>
      </c>
      <c r="Q65" s="216" t="str">
        <f ca="1">IF(CODE1=1,"",IFERROR('CALCUL-XY'!BT60,""))</f>
        <v/>
      </c>
      <c r="R65" s="261" t="str">
        <f ca="1">IF(CODE1=1,"",IFERROR('CALCUL-XY'!BU60,""))</f>
        <v/>
      </c>
      <c r="S65" s="195"/>
      <c r="T65" s="258" t="str">
        <f>IFERROR('CALCUL-XY'!BQ60,"")</f>
        <v/>
      </c>
      <c r="U65" s="216" t="str">
        <f ca="1">IF(CODE1=1,"",IFERROR('CALCUL-XY'!CC60,""))</f>
        <v/>
      </c>
      <c r="V65" s="262" t="str">
        <f ca="1">IF(CODE1=1,"",IFERROR('CALCUL-XY'!CD60,""))</f>
        <v/>
      </c>
      <c r="W65" s="141"/>
      <c r="X65" s="142"/>
      <c r="Y65" s="195"/>
      <c r="Z65" s="263" t="str">
        <f ca="1">IF(CODE1=1,"",'CALCUL-XY'!CT60&amp;'CALCUL-XY'!CU60&amp;'CALCUL-XY'!CV60&amp;'CALCUL-XY'!CW60&amp;'CALCUL-XY'!CX60)</f>
        <v/>
      </c>
      <c r="AA65" s="1"/>
      <c r="AB65" s="1"/>
      <c r="AC65" s="1"/>
      <c r="AD65" s="1"/>
      <c r="AE65" s="1"/>
      <c r="AF65" s="1"/>
      <c r="AG65" s="1"/>
    </row>
    <row r="66" spans="1:33" x14ac:dyDescent="0.2">
      <c r="A66" s="195"/>
      <c r="B66" s="253">
        <f t="shared" si="1"/>
        <v>42</v>
      </c>
      <c r="C66" s="141"/>
      <c r="D66" s="142"/>
      <c r="E66" s="143"/>
      <c r="F66" s="142"/>
      <c r="G66" s="195"/>
      <c r="H66" s="195"/>
      <c r="I66" s="258" t="str">
        <f>IF('CALCUL-XY'!W61="","",'CALCUL-XY'!W61)</f>
        <v/>
      </c>
      <c r="J66" s="259" t="str">
        <f ca="1">IF(CODE1=1,"",IFERROR('CALCUL-XY'!AL61,""))</f>
        <v/>
      </c>
      <c r="K66" s="260" t="str">
        <f ca="1">IF(CODE1=1,"",IFERROR('CALCUL-XY'!AN61,""))</f>
        <v/>
      </c>
      <c r="L66" s="195"/>
      <c r="M66" s="195"/>
      <c r="N66" s="258" t="str">
        <f>IFERROR('CALCUL-XY'!BQ61,"")</f>
        <v/>
      </c>
      <c r="O66" s="258" t="str">
        <f>IFERROR('CALCUL-XY'!BR61,"")</f>
        <v/>
      </c>
      <c r="P66" s="261" t="str">
        <f ca="1">IF(CODE1=1,"",IFERROR('CALCUL-XY'!BS61,""))</f>
        <v/>
      </c>
      <c r="Q66" s="216" t="str">
        <f ca="1">IF(CODE1=1,"",IFERROR('CALCUL-XY'!BT61,""))</f>
        <v/>
      </c>
      <c r="R66" s="261" t="str">
        <f ca="1">IF(CODE1=1,"",IFERROR('CALCUL-XY'!BU61,""))</f>
        <v/>
      </c>
      <c r="S66" s="195"/>
      <c r="T66" s="258" t="str">
        <f>IFERROR('CALCUL-XY'!BQ61,"")</f>
        <v/>
      </c>
      <c r="U66" s="216" t="str">
        <f ca="1">IF(CODE1=1,"",IFERROR('CALCUL-XY'!CC61,""))</f>
        <v/>
      </c>
      <c r="V66" s="262" t="str">
        <f ca="1">IF(CODE1=1,"",IFERROR('CALCUL-XY'!CD61,""))</f>
        <v/>
      </c>
      <c r="W66" s="141"/>
      <c r="X66" s="142"/>
      <c r="Y66" s="195"/>
      <c r="Z66" s="263" t="str">
        <f ca="1">IF(CODE1=1,"",'CALCUL-XY'!CT61&amp;'CALCUL-XY'!CU61&amp;'CALCUL-XY'!CV61&amp;'CALCUL-XY'!CW61&amp;'CALCUL-XY'!CX61)</f>
        <v/>
      </c>
      <c r="AA66" s="1"/>
      <c r="AB66" s="1"/>
      <c r="AC66" s="1"/>
      <c r="AD66" s="1"/>
      <c r="AE66" s="1"/>
      <c r="AF66" s="1"/>
      <c r="AG66" s="1"/>
    </row>
    <row r="67" spans="1:33" x14ac:dyDescent="0.2">
      <c r="A67" s="195"/>
      <c r="B67" s="253">
        <f t="shared" si="1"/>
        <v>43</v>
      </c>
      <c r="C67" s="141"/>
      <c r="D67" s="142"/>
      <c r="E67" s="143"/>
      <c r="F67" s="142"/>
      <c r="G67" s="195"/>
      <c r="H67" s="195"/>
      <c r="I67" s="258" t="str">
        <f>IF('CALCUL-XY'!W62="","",'CALCUL-XY'!W62)</f>
        <v/>
      </c>
      <c r="J67" s="259" t="str">
        <f ca="1">IF(CODE1=1,"",IFERROR('CALCUL-XY'!AL62,""))</f>
        <v/>
      </c>
      <c r="K67" s="260" t="str">
        <f ca="1">IF(CODE1=1,"",IFERROR('CALCUL-XY'!AN62,""))</f>
        <v/>
      </c>
      <c r="L67" s="195"/>
      <c r="M67" s="195"/>
      <c r="N67" s="258" t="str">
        <f>IFERROR('CALCUL-XY'!BQ62,"")</f>
        <v/>
      </c>
      <c r="O67" s="258" t="str">
        <f>IFERROR('CALCUL-XY'!BR62,"")</f>
        <v/>
      </c>
      <c r="P67" s="261" t="str">
        <f ca="1">IF(CODE1=1,"",IFERROR('CALCUL-XY'!BS62,""))</f>
        <v/>
      </c>
      <c r="Q67" s="216" t="str">
        <f ca="1">IF(CODE1=1,"",IFERROR('CALCUL-XY'!BT62,""))</f>
        <v/>
      </c>
      <c r="R67" s="261" t="str">
        <f ca="1">IF(CODE1=1,"",IFERROR('CALCUL-XY'!BU62,""))</f>
        <v/>
      </c>
      <c r="S67" s="195"/>
      <c r="T67" s="258" t="str">
        <f>IFERROR('CALCUL-XY'!BQ62,"")</f>
        <v/>
      </c>
      <c r="U67" s="216" t="str">
        <f ca="1">IF(CODE1=1,"",IFERROR('CALCUL-XY'!CC62,""))</f>
        <v/>
      </c>
      <c r="V67" s="262" t="str">
        <f ca="1">IF(CODE1=1,"",IFERROR('CALCUL-XY'!CD62,""))</f>
        <v/>
      </c>
      <c r="W67" s="141"/>
      <c r="X67" s="142"/>
      <c r="Y67" s="195"/>
      <c r="Z67" s="263" t="str">
        <f ca="1">IF(CODE1=1,"",'CALCUL-XY'!CT62&amp;'CALCUL-XY'!CU62&amp;'CALCUL-XY'!CV62&amp;'CALCUL-XY'!CW62&amp;'CALCUL-XY'!CX62)</f>
        <v/>
      </c>
      <c r="AA67" s="1"/>
      <c r="AB67" s="1"/>
      <c r="AC67" s="1"/>
      <c r="AD67" s="1"/>
      <c r="AE67" s="1"/>
      <c r="AF67" s="1"/>
      <c r="AG67" s="1"/>
    </row>
    <row r="68" spans="1:33" x14ac:dyDescent="0.2">
      <c r="A68" s="195"/>
      <c r="B68" s="253">
        <f t="shared" si="1"/>
        <v>44</v>
      </c>
      <c r="C68" s="141"/>
      <c r="D68" s="142"/>
      <c r="E68" s="143"/>
      <c r="F68" s="142"/>
      <c r="G68" s="195"/>
      <c r="H68" s="195"/>
      <c r="I68" s="258" t="str">
        <f>IF('CALCUL-XY'!W63="","",'CALCUL-XY'!W63)</f>
        <v/>
      </c>
      <c r="J68" s="259" t="str">
        <f ca="1">IF(CODE1=1,"",IFERROR('CALCUL-XY'!AL63,""))</f>
        <v/>
      </c>
      <c r="K68" s="260" t="str">
        <f ca="1">IF(CODE1=1,"",IFERROR('CALCUL-XY'!AN63,""))</f>
        <v/>
      </c>
      <c r="L68" s="195"/>
      <c r="M68" s="195"/>
      <c r="N68" s="258" t="str">
        <f>IFERROR('CALCUL-XY'!BQ63,"")</f>
        <v/>
      </c>
      <c r="O68" s="258" t="str">
        <f>IFERROR('CALCUL-XY'!BR63,"")</f>
        <v/>
      </c>
      <c r="P68" s="261" t="str">
        <f ca="1">IF(CODE1=1,"",IFERROR('CALCUL-XY'!BS63,""))</f>
        <v/>
      </c>
      <c r="Q68" s="216" t="str">
        <f ca="1">IF(CODE1=1,"",IFERROR('CALCUL-XY'!BT63,""))</f>
        <v/>
      </c>
      <c r="R68" s="261" t="str">
        <f ca="1">IF(CODE1=1,"",IFERROR('CALCUL-XY'!BU63,""))</f>
        <v/>
      </c>
      <c r="S68" s="195"/>
      <c r="T68" s="258" t="str">
        <f>IFERROR('CALCUL-XY'!BQ63,"")</f>
        <v/>
      </c>
      <c r="U68" s="216" t="str">
        <f ca="1">IF(CODE1=1,"",IFERROR('CALCUL-XY'!CC63,""))</f>
        <v/>
      </c>
      <c r="V68" s="262" t="str">
        <f ca="1">IF(CODE1=1,"",IFERROR('CALCUL-XY'!CD63,""))</f>
        <v/>
      </c>
      <c r="W68" s="141"/>
      <c r="X68" s="142"/>
      <c r="Y68" s="195"/>
      <c r="Z68" s="263" t="str">
        <f ca="1">IF(CODE1=1,"",'CALCUL-XY'!CT63&amp;'CALCUL-XY'!CU63&amp;'CALCUL-XY'!CV63&amp;'CALCUL-XY'!CW63&amp;'CALCUL-XY'!CX63)</f>
        <v/>
      </c>
      <c r="AA68" s="1"/>
      <c r="AB68" s="1"/>
      <c r="AC68" s="1"/>
      <c r="AD68" s="1"/>
      <c r="AE68" s="1"/>
      <c r="AF68" s="1"/>
      <c r="AG68" s="1"/>
    </row>
    <row r="69" spans="1:33" x14ac:dyDescent="0.2">
      <c r="A69" s="195"/>
      <c r="B69" s="253">
        <f t="shared" si="1"/>
        <v>45</v>
      </c>
      <c r="C69" s="141"/>
      <c r="D69" s="142"/>
      <c r="E69" s="143"/>
      <c r="F69" s="142"/>
      <c r="G69" s="195"/>
      <c r="H69" s="195"/>
      <c r="I69" s="258" t="str">
        <f>IF('CALCUL-XY'!W64="","",'CALCUL-XY'!W64)</f>
        <v/>
      </c>
      <c r="J69" s="259" t="str">
        <f ca="1">IF(CODE1=1,"",IFERROR('CALCUL-XY'!AL64,""))</f>
        <v/>
      </c>
      <c r="K69" s="260" t="str">
        <f ca="1">IF(CODE1=1,"",IFERROR('CALCUL-XY'!AN64,""))</f>
        <v/>
      </c>
      <c r="L69" s="195"/>
      <c r="M69" s="195"/>
      <c r="N69" s="258" t="str">
        <f>IFERROR('CALCUL-XY'!BQ64,"")</f>
        <v/>
      </c>
      <c r="O69" s="258" t="str">
        <f>IFERROR('CALCUL-XY'!BR64,"")</f>
        <v/>
      </c>
      <c r="P69" s="261" t="str">
        <f ca="1">IF(CODE1=1,"",IFERROR('CALCUL-XY'!BS64,""))</f>
        <v/>
      </c>
      <c r="Q69" s="216" t="str">
        <f ca="1">IF(CODE1=1,"",IFERROR('CALCUL-XY'!BT64,""))</f>
        <v/>
      </c>
      <c r="R69" s="261" t="str">
        <f ca="1">IF(CODE1=1,"",IFERROR('CALCUL-XY'!BU64,""))</f>
        <v/>
      </c>
      <c r="S69" s="195"/>
      <c r="T69" s="258" t="str">
        <f>IFERROR('CALCUL-XY'!BQ64,"")</f>
        <v/>
      </c>
      <c r="U69" s="216" t="str">
        <f ca="1">IF(CODE1=1,"",IFERROR('CALCUL-XY'!CC64,""))</f>
        <v/>
      </c>
      <c r="V69" s="262" t="str">
        <f ca="1">IF(CODE1=1,"",IFERROR('CALCUL-XY'!CD64,""))</f>
        <v/>
      </c>
      <c r="W69" s="141"/>
      <c r="X69" s="142"/>
      <c r="Y69" s="195"/>
      <c r="Z69" s="263" t="str">
        <f ca="1">IF(CODE1=1,"",'CALCUL-XY'!CT64&amp;'CALCUL-XY'!CU64&amp;'CALCUL-XY'!CV64&amp;'CALCUL-XY'!CW64&amp;'CALCUL-XY'!CX64)</f>
        <v/>
      </c>
      <c r="AA69" s="1"/>
      <c r="AB69" s="1"/>
      <c r="AC69" s="1"/>
      <c r="AD69" s="1"/>
      <c r="AE69" s="1"/>
      <c r="AF69" s="1"/>
      <c r="AG69" s="1"/>
    </row>
    <row r="70" spans="1:33" x14ac:dyDescent="0.2">
      <c r="A70" s="195"/>
      <c r="B70" s="253">
        <f t="shared" si="1"/>
        <v>46</v>
      </c>
      <c r="C70" s="141"/>
      <c r="D70" s="142"/>
      <c r="E70" s="143"/>
      <c r="F70" s="142"/>
      <c r="G70" s="195"/>
      <c r="H70" s="195"/>
      <c r="I70" s="258" t="str">
        <f>IF('CALCUL-XY'!W65="","",'CALCUL-XY'!W65)</f>
        <v/>
      </c>
      <c r="J70" s="259" t="str">
        <f ca="1">IF(CODE1=1,"",IFERROR('CALCUL-XY'!AL65,""))</f>
        <v/>
      </c>
      <c r="K70" s="260" t="str">
        <f ca="1">IF(CODE1=1,"",IFERROR('CALCUL-XY'!AN65,""))</f>
        <v/>
      </c>
      <c r="L70" s="195"/>
      <c r="M70" s="195"/>
      <c r="N70" s="258" t="str">
        <f>IFERROR('CALCUL-XY'!BQ65,"")</f>
        <v/>
      </c>
      <c r="O70" s="258" t="str">
        <f>IFERROR('CALCUL-XY'!BR65,"")</f>
        <v/>
      </c>
      <c r="P70" s="261" t="str">
        <f ca="1">IF(CODE1=1,"",IFERROR('CALCUL-XY'!BS65,""))</f>
        <v/>
      </c>
      <c r="Q70" s="216" t="str">
        <f ca="1">IF(CODE1=1,"",IFERROR('CALCUL-XY'!BT65,""))</f>
        <v/>
      </c>
      <c r="R70" s="261" t="str">
        <f ca="1">IF(CODE1=1,"",IFERROR('CALCUL-XY'!BU65,""))</f>
        <v/>
      </c>
      <c r="S70" s="195"/>
      <c r="T70" s="258" t="str">
        <f>IFERROR('CALCUL-XY'!BQ65,"")</f>
        <v/>
      </c>
      <c r="U70" s="216" t="str">
        <f ca="1">IF(CODE1=1,"",IFERROR('CALCUL-XY'!CC65,""))</f>
        <v/>
      </c>
      <c r="V70" s="262" t="str">
        <f ca="1">IF(CODE1=1,"",IFERROR('CALCUL-XY'!CD65,""))</f>
        <v/>
      </c>
      <c r="W70" s="141"/>
      <c r="X70" s="142"/>
      <c r="Y70" s="195"/>
      <c r="Z70" s="263" t="str">
        <f ca="1">IF(CODE1=1,"",'CALCUL-XY'!CT65&amp;'CALCUL-XY'!CU65&amp;'CALCUL-XY'!CV65&amp;'CALCUL-XY'!CW65&amp;'CALCUL-XY'!CX65)</f>
        <v/>
      </c>
      <c r="AA70" s="1"/>
      <c r="AB70" s="1"/>
      <c r="AC70" s="1"/>
      <c r="AD70" s="1"/>
      <c r="AE70" s="1"/>
      <c r="AF70" s="1"/>
      <c r="AG70" s="1"/>
    </row>
    <row r="71" spans="1:33" x14ac:dyDescent="0.2">
      <c r="A71" s="195"/>
      <c r="B71" s="253">
        <f t="shared" si="1"/>
        <v>47</v>
      </c>
      <c r="C71" s="141"/>
      <c r="D71" s="142"/>
      <c r="E71" s="143"/>
      <c r="F71" s="142"/>
      <c r="G71" s="195"/>
      <c r="H71" s="195"/>
      <c r="I71" s="258" t="str">
        <f>IF('CALCUL-XY'!W66="","",'CALCUL-XY'!W66)</f>
        <v/>
      </c>
      <c r="J71" s="259" t="str">
        <f ca="1">IF(CODE1=1,"",IFERROR('CALCUL-XY'!AL66,""))</f>
        <v/>
      </c>
      <c r="K71" s="260" t="str">
        <f ca="1">IF(CODE1=1,"",IFERROR('CALCUL-XY'!AN66,""))</f>
        <v/>
      </c>
      <c r="L71" s="195"/>
      <c r="M71" s="195"/>
      <c r="N71" s="258" t="str">
        <f>IFERROR('CALCUL-XY'!BQ66,"")</f>
        <v/>
      </c>
      <c r="O71" s="258" t="str">
        <f>IFERROR('CALCUL-XY'!BR66,"")</f>
        <v/>
      </c>
      <c r="P71" s="261" t="str">
        <f ca="1">IF(CODE1=1,"",IFERROR('CALCUL-XY'!BS66,""))</f>
        <v/>
      </c>
      <c r="Q71" s="216" t="str">
        <f ca="1">IF(CODE1=1,"",IFERROR('CALCUL-XY'!BT66,""))</f>
        <v/>
      </c>
      <c r="R71" s="261" t="str">
        <f ca="1">IF(CODE1=1,"",IFERROR('CALCUL-XY'!BU66,""))</f>
        <v/>
      </c>
      <c r="S71" s="195"/>
      <c r="T71" s="258" t="str">
        <f>IFERROR('CALCUL-XY'!BQ66,"")</f>
        <v/>
      </c>
      <c r="U71" s="216" t="str">
        <f ca="1">IF(CODE1=1,"",IFERROR('CALCUL-XY'!CC66,""))</f>
        <v/>
      </c>
      <c r="V71" s="262" t="str">
        <f ca="1">IF(CODE1=1,"",IFERROR('CALCUL-XY'!CD66,""))</f>
        <v/>
      </c>
      <c r="W71" s="141"/>
      <c r="X71" s="142"/>
      <c r="Y71" s="195"/>
      <c r="Z71" s="263" t="str">
        <f ca="1">IF(CODE1=1,"",'CALCUL-XY'!CT66&amp;'CALCUL-XY'!CU66&amp;'CALCUL-XY'!CV66&amp;'CALCUL-XY'!CW66&amp;'CALCUL-XY'!CX66)</f>
        <v/>
      </c>
      <c r="AA71" s="1"/>
      <c r="AB71" s="1"/>
      <c r="AC71" s="1"/>
      <c r="AD71" s="1"/>
      <c r="AE71" s="1"/>
      <c r="AF71" s="1"/>
      <c r="AG71" s="1"/>
    </row>
    <row r="72" spans="1:33" x14ac:dyDescent="0.2">
      <c r="A72" s="195"/>
      <c r="B72" s="253">
        <f t="shared" si="1"/>
        <v>48</v>
      </c>
      <c r="C72" s="141"/>
      <c r="D72" s="142"/>
      <c r="E72" s="143"/>
      <c r="F72" s="142"/>
      <c r="G72" s="195"/>
      <c r="H72" s="195"/>
      <c r="I72" s="258" t="str">
        <f>IF('CALCUL-XY'!W67="","",'CALCUL-XY'!W67)</f>
        <v/>
      </c>
      <c r="J72" s="259" t="str">
        <f ca="1">IF(CODE1=1,"",IFERROR('CALCUL-XY'!AL67,""))</f>
        <v/>
      </c>
      <c r="K72" s="260" t="str">
        <f ca="1">IF(CODE1=1,"",IFERROR('CALCUL-XY'!AN67,""))</f>
        <v/>
      </c>
      <c r="L72" s="195"/>
      <c r="M72" s="195"/>
      <c r="N72" s="258" t="str">
        <f>IFERROR('CALCUL-XY'!BQ67,"")</f>
        <v/>
      </c>
      <c r="O72" s="258" t="str">
        <f>IFERROR('CALCUL-XY'!BR67,"")</f>
        <v/>
      </c>
      <c r="P72" s="261" t="str">
        <f ca="1">IF(CODE1=1,"",IFERROR('CALCUL-XY'!BS67,""))</f>
        <v/>
      </c>
      <c r="Q72" s="216" t="str">
        <f ca="1">IF(CODE1=1,"",IFERROR('CALCUL-XY'!BT67,""))</f>
        <v/>
      </c>
      <c r="R72" s="261" t="str">
        <f ca="1">IF(CODE1=1,"",IFERROR('CALCUL-XY'!BU67,""))</f>
        <v/>
      </c>
      <c r="S72" s="195"/>
      <c r="T72" s="258" t="str">
        <f>IFERROR('CALCUL-XY'!BQ67,"")</f>
        <v/>
      </c>
      <c r="U72" s="216" t="str">
        <f ca="1">IF(CODE1=1,"",IFERROR('CALCUL-XY'!CC67,""))</f>
        <v/>
      </c>
      <c r="V72" s="262" t="str">
        <f ca="1">IF(CODE1=1,"",IFERROR('CALCUL-XY'!CD67,""))</f>
        <v/>
      </c>
      <c r="W72" s="141"/>
      <c r="X72" s="142"/>
      <c r="Y72" s="195"/>
      <c r="Z72" s="263" t="str">
        <f ca="1">IF(CODE1=1,"",'CALCUL-XY'!CT67&amp;'CALCUL-XY'!CU67&amp;'CALCUL-XY'!CV67&amp;'CALCUL-XY'!CW67&amp;'CALCUL-XY'!CX67)</f>
        <v/>
      </c>
      <c r="AA72" s="1"/>
      <c r="AB72" s="1"/>
      <c r="AC72" s="1"/>
      <c r="AD72" s="1"/>
      <c r="AE72" s="1"/>
      <c r="AF72" s="1"/>
      <c r="AG72" s="1"/>
    </row>
    <row r="73" spans="1:33" x14ac:dyDescent="0.2">
      <c r="A73" s="195"/>
      <c r="B73" s="253">
        <f t="shared" si="1"/>
        <v>49</v>
      </c>
      <c r="C73" s="141"/>
      <c r="D73" s="142"/>
      <c r="E73" s="143"/>
      <c r="F73" s="142"/>
      <c r="G73" s="195"/>
      <c r="H73" s="195"/>
      <c r="I73" s="258" t="str">
        <f>IF('CALCUL-XY'!W68="","",'CALCUL-XY'!W68)</f>
        <v/>
      </c>
      <c r="J73" s="259" t="str">
        <f ca="1">IF(CODE1=1,"",IFERROR('CALCUL-XY'!AL68,""))</f>
        <v/>
      </c>
      <c r="K73" s="260" t="str">
        <f ca="1">IF(CODE1=1,"",IFERROR('CALCUL-XY'!AN68,""))</f>
        <v/>
      </c>
      <c r="L73" s="195"/>
      <c r="M73" s="195"/>
      <c r="N73" s="258" t="str">
        <f>IFERROR('CALCUL-XY'!BQ68,"")</f>
        <v/>
      </c>
      <c r="O73" s="258" t="str">
        <f>IFERROR('CALCUL-XY'!BR68,"")</f>
        <v/>
      </c>
      <c r="P73" s="261" t="str">
        <f ca="1">IF(CODE1=1,"",IFERROR('CALCUL-XY'!BS68,""))</f>
        <v/>
      </c>
      <c r="Q73" s="216" t="str">
        <f ca="1">IF(CODE1=1,"",IFERROR('CALCUL-XY'!BT68,""))</f>
        <v/>
      </c>
      <c r="R73" s="261" t="str">
        <f ca="1">IF(CODE1=1,"",IFERROR('CALCUL-XY'!BU68,""))</f>
        <v/>
      </c>
      <c r="S73" s="195"/>
      <c r="T73" s="258" t="str">
        <f>IFERROR('CALCUL-XY'!BQ68,"")</f>
        <v/>
      </c>
      <c r="U73" s="216" t="str">
        <f ca="1">IF(CODE1=1,"",IFERROR('CALCUL-XY'!CC68,""))</f>
        <v/>
      </c>
      <c r="V73" s="262" t="str">
        <f ca="1">IF(CODE1=1,"",IFERROR('CALCUL-XY'!CD68,""))</f>
        <v/>
      </c>
      <c r="W73" s="141"/>
      <c r="X73" s="142"/>
      <c r="Y73" s="195"/>
      <c r="Z73" s="263" t="str">
        <f ca="1">IF(CODE1=1,"",'CALCUL-XY'!CT68&amp;'CALCUL-XY'!CU68&amp;'CALCUL-XY'!CV68&amp;'CALCUL-XY'!CW68&amp;'CALCUL-XY'!CX68)</f>
        <v/>
      </c>
      <c r="AA73" s="1"/>
      <c r="AB73" s="1"/>
      <c r="AC73" s="1"/>
      <c r="AD73" s="1"/>
      <c r="AE73" s="1"/>
      <c r="AF73" s="1"/>
      <c r="AG73" s="1"/>
    </row>
    <row r="74" spans="1:33" x14ac:dyDescent="0.2">
      <c r="A74" s="195"/>
      <c r="B74" s="253">
        <f t="shared" si="1"/>
        <v>50</v>
      </c>
      <c r="C74" s="141"/>
      <c r="D74" s="142"/>
      <c r="E74" s="143"/>
      <c r="F74" s="142"/>
      <c r="G74" s="195"/>
      <c r="H74" s="195"/>
      <c r="I74" s="258" t="str">
        <f>IF('CALCUL-XY'!W69="","",'CALCUL-XY'!W69)</f>
        <v/>
      </c>
      <c r="J74" s="259" t="str">
        <f ca="1">IF(CODE1=1,"",IFERROR('CALCUL-XY'!AL69,""))</f>
        <v/>
      </c>
      <c r="K74" s="260" t="str">
        <f ca="1">IF(CODE1=1,"",IFERROR('CALCUL-XY'!AN69,""))</f>
        <v/>
      </c>
      <c r="L74" s="195"/>
      <c r="M74" s="195"/>
      <c r="N74" s="258" t="str">
        <f>IFERROR('CALCUL-XY'!BQ69,"")</f>
        <v/>
      </c>
      <c r="O74" s="258" t="str">
        <f>IFERROR('CALCUL-XY'!BR69,"")</f>
        <v/>
      </c>
      <c r="P74" s="261" t="str">
        <f ca="1">IF(CODE1=1,"",IFERROR('CALCUL-XY'!BS69,""))</f>
        <v/>
      </c>
      <c r="Q74" s="216" t="str">
        <f ca="1">IF(CODE1=1,"",IFERROR('CALCUL-XY'!BT69,""))</f>
        <v/>
      </c>
      <c r="R74" s="261" t="str">
        <f ca="1">IF(CODE1=1,"",IFERROR('CALCUL-XY'!BU69,""))</f>
        <v/>
      </c>
      <c r="S74" s="195"/>
      <c r="T74" s="258" t="str">
        <f>IFERROR('CALCUL-XY'!BQ69,"")</f>
        <v/>
      </c>
      <c r="U74" s="216" t="str">
        <f ca="1">IF(CODE1=1,"",IFERROR('CALCUL-XY'!CC69,""))</f>
        <v/>
      </c>
      <c r="V74" s="262" t="str">
        <f ca="1">IF(CODE1=1,"",IFERROR('CALCUL-XY'!CD69,""))</f>
        <v/>
      </c>
      <c r="W74" s="141"/>
      <c r="X74" s="142"/>
      <c r="Y74" s="195"/>
      <c r="Z74" s="263" t="str">
        <f ca="1">IF(CODE1=1,"",'CALCUL-XY'!CT69&amp;'CALCUL-XY'!CU69&amp;'CALCUL-XY'!CV69&amp;'CALCUL-XY'!CW69&amp;'CALCUL-XY'!CX69)</f>
        <v/>
      </c>
      <c r="AA74" s="1"/>
      <c r="AB74" s="1"/>
      <c r="AC74" s="1"/>
      <c r="AD74" s="1"/>
      <c r="AE74" s="1"/>
      <c r="AF74" s="1"/>
      <c r="AG74" s="1"/>
    </row>
    <row r="75" spans="1:33" x14ac:dyDescent="0.2">
      <c r="A75" s="195"/>
      <c r="B75" s="253">
        <f t="shared" si="1"/>
        <v>51</v>
      </c>
      <c r="C75" s="141"/>
      <c r="D75" s="142"/>
      <c r="E75" s="143"/>
      <c r="F75" s="142"/>
      <c r="G75" s="195"/>
      <c r="H75" s="195"/>
      <c r="I75" s="258" t="str">
        <f>IF('CALCUL-XY'!W70="","",'CALCUL-XY'!W70)</f>
        <v/>
      </c>
      <c r="J75" s="259" t="str">
        <f ca="1">IF(CODE1=1,"",IFERROR('CALCUL-XY'!AL70,""))</f>
        <v/>
      </c>
      <c r="K75" s="260" t="str">
        <f ca="1">IF(CODE1=1,"",IFERROR('CALCUL-XY'!AN70,""))</f>
        <v/>
      </c>
      <c r="L75" s="195"/>
      <c r="M75" s="195"/>
      <c r="N75" s="258" t="str">
        <f>IFERROR('CALCUL-XY'!BQ70,"")</f>
        <v/>
      </c>
      <c r="O75" s="258" t="str">
        <f>IFERROR('CALCUL-XY'!BR70,"")</f>
        <v/>
      </c>
      <c r="P75" s="261" t="str">
        <f ca="1">IF(CODE1=1,"",IFERROR('CALCUL-XY'!BS70,""))</f>
        <v/>
      </c>
      <c r="Q75" s="216" t="str">
        <f ca="1">IF(CODE1=1,"",IFERROR('CALCUL-XY'!BT70,""))</f>
        <v/>
      </c>
      <c r="R75" s="261" t="str">
        <f ca="1">IF(CODE1=1,"",IFERROR('CALCUL-XY'!BU70,""))</f>
        <v/>
      </c>
      <c r="S75" s="195"/>
      <c r="T75" s="258" t="str">
        <f>IFERROR('CALCUL-XY'!BQ70,"")</f>
        <v/>
      </c>
      <c r="U75" s="216" t="str">
        <f ca="1">IF(CODE1=1,"",IFERROR('CALCUL-XY'!CC70,""))</f>
        <v/>
      </c>
      <c r="V75" s="262" t="str">
        <f ca="1">IF(CODE1=1,"",IFERROR('CALCUL-XY'!CD70,""))</f>
        <v/>
      </c>
      <c r="W75" s="141"/>
      <c r="X75" s="142"/>
      <c r="Y75" s="195"/>
      <c r="Z75" s="263" t="str">
        <f ca="1">IF(CODE1=1,"",'CALCUL-XY'!CT70&amp;'CALCUL-XY'!CU70&amp;'CALCUL-XY'!CV70&amp;'CALCUL-XY'!CW70&amp;'CALCUL-XY'!CX70)</f>
        <v/>
      </c>
      <c r="AA75" s="1"/>
      <c r="AB75" s="1"/>
      <c r="AC75" s="1"/>
      <c r="AD75" s="1"/>
      <c r="AE75" s="1"/>
      <c r="AF75" s="1"/>
      <c r="AG75" s="1"/>
    </row>
    <row r="76" spans="1:33" x14ac:dyDescent="0.2">
      <c r="A76" s="195"/>
      <c r="B76" s="253">
        <f t="shared" si="1"/>
        <v>52</v>
      </c>
      <c r="C76" s="141"/>
      <c r="D76" s="142"/>
      <c r="E76" s="143"/>
      <c r="F76" s="142"/>
      <c r="G76" s="195"/>
      <c r="H76" s="195"/>
      <c r="I76" s="258" t="str">
        <f>IF('CALCUL-XY'!W71="","",'CALCUL-XY'!W71)</f>
        <v/>
      </c>
      <c r="J76" s="259" t="str">
        <f ca="1">IF(CODE1=1,"",IFERROR('CALCUL-XY'!AL71,""))</f>
        <v/>
      </c>
      <c r="K76" s="260" t="str">
        <f ca="1">IF(CODE1=1,"",IFERROR('CALCUL-XY'!AN71,""))</f>
        <v/>
      </c>
      <c r="L76" s="195"/>
      <c r="M76" s="195"/>
      <c r="N76" s="258" t="str">
        <f>IFERROR('CALCUL-XY'!BQ71,"")</f>
        <v/>
      </c>
      <c r="O76" s="258" t="str">
        <f>IFERROR('CALCUL-XY'!BR71,"")</f>
        <v/>
      </c>
      <c r="P76" s="261" t="str">
        <f ca="1">IF(CODE1=1,"",IFERROR('CALCUL-XY'!BS71,""))</f>
        <v/>
      </c>
      <c r="Q76" s="216" t="str">
        <f ca="1">IF(CODE1=1,"",IFERROR('CALCUL-XY'!BT71,""))</f>
        <v/>
      </c>
      <c r="R76" s="261" t="str">
        <f ca="1">IF(CODE1=1,"",IFERROR('CALCUL-XY'!BU71,""))</f>
        <v/>
      </c>
      <c r="S76" s="195"/>
      <c r="T76" s="258" t="str">
        <f>IFERROR('CALCUL-XY'!BQ71,"")</f>
        <v/>
      </c>
      <c r="U76" s="216" t="str">
        <f ca="1">IF(CODE1=1,"",IFERROR('CALCUL-XY'!CC71,""))</f>
        <v/>
      </c>
      <c r="V76" s="262" t="str">
        <f ca="1">IF(CODE1=1,"",IFERROR('CALCUL-XY'!CD71,""))</f>
        <v/>
      </c>
      <c r="W76" s="141"/>
      <c r="X76" s="142"/>
      <c r="Y76" s="195"/>
      <c r="Z76" s="263" t="str">
        <f ca="1">IF(CODE1=1,"",'CALCUL-XY'!CT71&amp;'CALCUL-XY'!CU71&amp;'CALCUL-XY'!CV71&amp;'CALCUL-XY'!CW71&amp;'CALCUL-XY'!CX71)</f>
        <v/>
      </c>
      <c r="AA76" s="1"/>
      <c r="AB76" s="1"/>
      <c r="AC76" s="1"/>
      <c r="AD76" s="1"/>
      <c r="AE76" s="1"/>
      <c r="AF76" s="1"/>
      <c r="AG76" s="1"/>
    </row>
    <row r="77" spans="1:33" x14ac:dyDescent="0.2">
      <c r="A77" s="195"/>
      <c r="B77" s="253">
        <f t="shared" si="1"/>
        <v>53</v>
      </c>
      <c r="C77" s="141"/>
      <c r="D77" s="142"/>
      <c r="E77" s="143"/>
      <c r="F77" s="142"/>
      <c r="G77" s="195"/>
      <c r="H77" s="195"/>
      <c r="I77" s="258" t="str">
        <f>IF('CALCUL-XY'!W72="","",'CALCUL-XY'!W72)</f>
        <v/>
      </c>
      <c r="J77" s="259" t="str">
        <f ca="1">IF(CODE1=1,"",IFERROR('CALCUL-XY'!AL72,""))</f>
        <v/>
      </c>
      <c r="K77" s="260" t="str">
        <f ca="1">IF(CODE1=1,"",IFERROR('CALCUL-XY'!AN72,""))</f>
        <v/>
      </c>
      <c r="L77" s="195"/>
      <c r="M77" s="195"/>
      <c r="N77" s="258" t="str">
        <f>IFERROR('CALCUL-XY'!BQ72,"")</f>
        <v/>
      </c>
      <c r="O77" s="258" t="str">
        <f>IFERROR('CALCUL-XY'!BR72,"")</f>
        <v/>
      </c>
      <c r="P77" s="261" t="str">
        <f ca="1">IF(CODE1=1,"",IFERROR('CALCUL-XY'!BS72,""))</f>
        <v/>
      </c>
      <c r="Q77" s="216" t="str">
        <f ca="1">IF(CODE1=1,"",IFERROR('CALCUL-XY'!BT72,""))</f>
        <v/>
      </c>
      <c r="R77" s="261" t="str">
        <f ca="1">IF(CODE1=1,"",IFERROR('CALCUL-XY'!BU72,""))</f>
        <v/>
      </c>
      <c r="S77" s="195"/>
      <c r="T77" s="258" t="str">
        <f>IFERROR('CALCUL-XY'!BQ72,"")</f>
        <v/>
      </c>
      <c r="U77" s="216" t="str">
        <f ca="1">IF(CODE1=1,"",IFERROR('CALCUL-XY'!CC72,""))</f>
        <v/>
      </c>
      <c r="V77" s="262" t="str">
        <f ca="1">IF(CODE1=1,"",IFERROR('CALCUL-XY'!CD72,""))</f>
        <v/>
      </c>
      <c r="W77" s="141"/>
      <c r="X77" s="142"/>
      <c r="Y77" s="195"/>
      <c r="Z77" s="263" t="str">
        <f ca="1">IF(CODE1=1,"",'CALCUL-XY'!CT72&amp;'CALCUL-XY'!CU72&amp;'CALCUL-XY'!CV72&amp;'CALCUL-XY'!CW72&amp;'CALCUL-XY'!CX72)</f>
        <v/>
      </c>
      <c r="AA77" s="1"/>
      <c r="AB77" s="1"/>
      <c r="AC77" s="1"/>
      <c r="AD77" s="1"/>
      <c r="AE77" s="1"/>
      <c r="AF77" s="1"/>
      <c r="AG77" s="1"/>
    </row>
    <row r="78" spans="1:33" x14ac:dyDescent="0.2">
      <c r="A78" s="195"/>
      <c r="B78" s="253">
        <f t="shared" si="1"/>
        <v>54</v>
      </c>
      <c r="C78" s="141"/>
      <c r="D78" s="142"/>
      <c r="E78" s="143"/>
      <c r="F78" s="142"/>
      <c r="G78" s="195"/>
      <c r="H78" s="195"/>
      <c r="I78" s="258" t="str">
        <f>IF('CALCUL-XY'!W73="","",'CALCUL-XY'!W73)</f>
        <v/>
      </c>
      <c r="J78" s="259" t="str">
        <f ca="1">IF(CODE1=1,"",IFERROR('CALCUL-XY'!AL73,""))</f>
        <v/>
      </c>
      <c r="K78" s="260" t="str">
        <f ca="1">IF(CODE1=1,"",IFERROR('CALCUL-XY'!AN73,""))</f>
        <v/>
      </c>
      <c r="L78" s="195"/>
      <c r="M78" s="195"/>
      <c r="N78" s="258" t="str">
        <f>IFERROR('CALCUL-XY'!BQ73,"")</f>
        <v/>
      </c>
      <c r="O78" s="258" t="str">
        <f>IFERROR('CALCUL-XY'!BR73,"")</f>
        <v/>
      </c>
      <c r="P78" s="261" t="str">
        <f ca="1">IF(CODE1=1,"",IFERROR('CALCUL-XY'!BS73,""))</f>
        <v/>
      </c>
      <c r="Q78" s="216" t="str">
        <f ca="1">IF(CODE1=1,"",IFERROR('CALCUL-XY'!BT73,""))</f>
        <v/>
      </c>
      <c r="R78" s="261" t="str">
        <f ca="1">IF(CODE1=1,"",IFERROR('CALCUL-XY'!BU73,""))</f>
        <v/>
      </c>
      <c r="S78" s="195"/>
      <c r="T78" s="258" t="str">
        <f>IFERROR('CALCUL-XY'!BQ73,"")</f>
        <v/>
      </c>
      <c r="U78" s="216" t="str">
        <f ca="1">IF(CODE1=1,"",IFERROR('CALCUL-XY'!CC73,""))</f>
        <v/>
      </c>
      <c r="V78" s="262" t="str">
        <f ca="1">IF(CODE1=1,"",IFERROR('CALCUL-XY'!CD73,""))</f>
        <v/>
      </c>
      <c r="W78" s="141"/>
      <c r="X78" s="142"/>
      <c r="Y78" s="195"/>
      <c r="Z78" s="263" t="str">
        <f ca="1">IF(CODE1=1,"",'CALCUL-XY'!CT73&amp;'CALCUL-XY'!CU73&amp;'CALCUL-XY'!CV73&amp;'CALCUL-XY'!CW73&amp;'CALCUL-XY'!CX73)</f>
        <v/>
      </c>
      <c r="AA78" s="1"/>
      <c r="AB78" s="1"/>
      <c r="AC78" s="1"/>
      <c r="AD78" s="1"/>
      <c r="AE78" s="1"/>
      <c r="AF78" s="1"/>
      <c r="AG78" s="1"/>
    </row>
    <row r="79" spans="1:33" x14ac:dyDescent="0.2">
      <c r="A79" s="195"/>
      <c r="B79" s="253">
        <f t="shared" si="1"/>
        <v>55</v>
      </c>
      <c r="C79" s="141"/>
      <c r="D79" s="142"/>
      <c r="E79" s="143"/>
      <c r="F79" s="142"/>
      <c r="G79" s="195"/>
      <c r="H79" s="195"/>
      <c r="I79" s="258" t="str">
        <f>IF('CALCUL-XY'!W74="","",'CALCUL-XY'!W74)</f>
        <v/>
      </c>
      <c r="J79" s="259" t="str">
        <f ca="1">IF(CODE1=1,"",IFERROR('CALCUL-XY'!AL74,""))</f>
        <v/>
      </c>
      <c r="K79" s="260" t="str">
        <f ca="1">IF(CODE1=1,"",IFERROR('CALCUL-XY'!AN74,""))</f>
        <v/>
      </c>
      <c r="L79" s="195"/>
      <c r="M79" s="195"/>
      <c r="N79" s="258" t="str">
        <f>IFERROR('CALCUL-XY'!BQ74,"")</f>
        <v/>
      </c>
      <c r="O79" s="258" t="str">
        <f>IFERROR('CALCUL-XY'!BR74,"")</f>
        <v/>
      </c>
      <c r="P79" s="261" t="str">
        <f ca="1">IF(CODE1=1,"",IFERROR('CALCUL-XY'!BS74,""))</f>
        <v/>
      </c>
      <c r="Q79" s="216" t="str">
        <f ca="1">IF(CODE1=1,"",IFERROR('CALCUL-XY'!BT74,""))</f>
        <v/>
      </c>
      <c r="R79" s="261" t="str">
        <f ca="1">IF(CODE1=1,"",IFERROR('CALCUL-XY'!BU74,""))</f>
        <v/>
      </c>
      <c r="S79" s="195"/>
      <c r="T79" s="258" t="str">
        <f>IFERROR('CALCUL-XY'!BQ74,"")</f>
        <v/>
      </c>
      <c r="U79" s="216" t="str">
        <f ca="1">IF(CODE1=1,"",IFERROR('CALCUL-XY'!CC74,""))</f>
        <v/>
      </c>
      <c r="V79" s="262" t="str">
        <f ca="1">IF(CODE1=1,"",IFERROR('CALCUL-XY'!CD74,""))</f>
        <v/>
      </c>
      <c r="W79" s="141"/>
      <c r="X79" s="142"/>
      <c r="Y79" s="195"/>
      <c r="Z79" s="263" t="str">
        <f ca="1">IF(CODE1=1,"",'CALCUL-XY'!CT74&amp;'CALCUL-XY'!CU74&amp;'CALCUL-XY'!CV74&amp;'CALCUL-XY'!CW74&amp;'CALCUL-XY'!CX74)</f>
        <v/>
      </c>
      <c r="AA79" s="1"/>
      <c r="AB79" s="1"/>
      <c r="AC79" s="1"/>
      <c r="AD79" s="1"/>
      <c r="AE79" s="1"/>
      <c r="AF79" s="1"/>
      <c r="AG79" s="1"/>
    </row>
    <row r="80" spans="1:33" x14ac:dyDescent="0.2">
      <c r="A80" s="195"/>
      <c r="B80" s="253">
        <f t="shared" si="1"/>
        <v>56</v>
      </c>
      <c r="C80" s="141"/>
      <c r="D80" s="142"/>
      <c r="E80" s="143"/>
      <c r="F80" s="142"/>
      <c r="G80" s="195"/>
      <c r="H80" s="195"/>
      <c r="I80" s="258" t="str">
        <f>IF('CALCUL-XY'!W75="","",'CALCUL-XY'!W75)</f>
        <v/>
      </c>
      <c r="J80" s="259" t="str">
        <f ca="1">IF(CODE1=1,"",IFERROR('CALCUL-XY'!AL75,""))</f>
        <v/>
      </c>
      <c r="K80" s="260" t="str">
        <f ca="1">IF(CODE1=1,"",IFERROR('CALCUL-XY'!AN75,""))</f>
        <v/>
      </c>
      <c r="L80" s="195"/>
      <c r="M80" s="195"/>
      <c r="N80" s="258" t="str">
        <f>IFERROR('CALCUL-XY'!BQ75,"")</f>
        <v/>
      </c>
      <c r="O80" s="258" t="str">
        <f>IFERROR('CALCUL-XY'!BR75,"")</f>
        <v/>
      </c>
      <c r="P80" s="261" t="str">
        <f ca="1">IF(CODE1=1,"",IFERROR('CALCUL-XY'!BS75,""))</f>
        <v/>
      </c>
      <c r="Q80" s="216" t="str">
        <f ca="1">IF(CODE1=1,"",IFERROR('CALCUL-XY'!BT75,""))</f>
        <v/>
      </c>
      <c r="R80" s="261" t="str">
        <f ca="1">IF(CODE1=1,"",IFERROR('CALCUL-XY'!BU75,""))</f>
        <v/>
      </c>
      <c r="S80" s="195"/>
      <c r="T80" s="258" t="str">
        <f>IFERROR('CALCUL-XY'!BQ75,"")</f>
        <v/>
      </c>
      <c r="U80" s="216" t="str">
        <f ca="1">IF(CODE1=1,"",IFERROR('CALCUL-XY'!CC75,""))</f>
        <v/>
      </c>
      <c r="V80" s="262" t="str">
        <f ca="1">IF(CODE1=1,"",IFERROR('CALCUL-XY'!CD75,""))</f>
        <v/>
      </c>
      <c r="W80" s="141"/>
      <c r="X80" s="142"/>
      <c r="Y80" s="195"/>
      <c r="Z80" s="263" t="str">
        <f ca="1">IF(CODE1=1,"",'CALCUL-XY'!CT75&amp;'CALCUL-XY'!CU75&amp;'CALCUL-XY'!CV75&amp;'CALCUL-XY'!CW75&amp;'CALCUL-XY'!CX75)</f>
        <v/>
      </c>
      <c r="AA80" s="1"/>
      <c r="AB80" s="1"/>
      <c r="AC80" s="1"/>
      <c r="AD80" s="1"/>
      <c r="AE80" s="1"/>
      <c r="AF80" s="1"/>
      <c r="AG80" s="1"/>
    </row>
    <row r="81" spans="1:33" x14ac:dyDescent="0.2">
      <c r="A81" s="195"/>
      <c r="B81" s="253">
        <f t="shared" si="1"/>
        <v>57</v>
      </c>
      <c r="C81" s="141"/>
      <c r="D81" s="142"/>
      <c r="E81" s="143"/>
      <c r="F81" s="142"/>
      <c r="G81" s="195"/>
      <c r="H81" s="195"/>
      <c r="I81" s="258" t="str">
        <f>IF('CALCUL-XY'!W76="","",'CALCUL-XY'!W76)</f>
        <v/>
      </c>
      <c r="J81" s="259" t="str">
        <f ca="1">IF(CODE1=1,"",IFERROR('CALCUL-XY'!AL76,""))</f>
        <v/>
      </c>
      <c r="K81" s="260" t="str">
        <f ca="1">IF(CODE1=1,"",IFERROR('CALCUL-XY'!AN76,""))</f>
        <v/>
      </c>
      <c r="L81" s="195"/>
      <c r="M81" s="195"/>
      <c r="N81" s="258" t="str">
        <f>IFERROR('CALCUL-XY'!BQ76,"")</f>
        <v/>
      </c>
      <c r="O81" s="258" t="str">
        <f>IFERROR('CALCUL-XY'!BR76,"")</f>
        <v/>
      </c>
      <c r="P81" s="261" t="str">
        <f ca="1">IF(CODE1=1,"",IFERROR('CALCUL-XY'!BS76,""))</f>
        <v/>
      </c>
      <c r="Q81" s="216" t="str">
        <f ca="1">IF(CODE1=1,"",IFERROR('CALCUL-XY'!BT76,""))</f>
        <v/>
      </c>
      <c r="R81" s="261" t="str">
        <f ca="1">IF(CODE1=1,"",IFERROR('CALCUL-XY'!BU76,""))</f>
        <v/>
      </c>
      <c r="S81" s="195"/>
      <c r="T81" s="258" t="str">
        <f>IFERROR('CALCUL-XY'!BQ76,"")</f>
        <v/>
      </c>
      <c r="U81" s="216" t="str">
        <f ca="1">IF(CODE1=1,"",IFERROR('CALCUL-XY'!CC76,""))</f>
        <v/>
      </c>
      <c r="V81" s="262" t="str">
        <f ca="1">IF(CODE1=1,"",IFERROR('CALCUL-XY'!CD76,""))</f>
        <v/>
      </c>
      <c r="W81" s="141"/>
      <c r="X81" s="142"/>
      <c r="Y81" s="195"/>
      <c r="Z81" s="263" t="str">
        <f ca="1">IF(CODE1=1,"",'CALCUL-XY'!CT76&amp;'CALCUL-XY'!CU76&amp;'CALCUL-XY'!CV76&amp;'CALCUL-XY'!CW76&amp;'CALCUL-XY'!CX76)</f>
        <v/>
      </c>
      <c r="AA81" s="1"/>
      <c r="AB81" s="1"/>
      <c r="AC81" s="1"/>
      <c r="AD81" s="1"/>
      <c r="AE81" s="1"/>
      <c r="AF81" s="1"/>
      <c r="AG81" s="1"/>
    </row>
    <row r="82" spans="1:33" x14ac:dyDescent="0.2">
      <c r="A82" s="195"/>
      <c r="B82" s="253">
        <f t="shared" si="1"/>
        <v>58</v>
      </c>
      <c r="C82" s="141"/>
      <c r="D82" s="142"/>
      <c r="E82" s="143"/>
      <c r="F82" s="142"/>
      <c r="G82" s="195"/>
      <c r="H82" s="195"/>
      <c r="I82" s="258" t="str">
        <f>IF('CALCUL-XY'!W77="","",'CALCUL-XY'!W77)</f>
        <v/>
      </c>
      <c r="J82" s="259" t="str">
        <f ca="1">IF(CODE1=1,"",IFERROR('CALCUL-XY'!AL77,""))</f>
        <v/>
      </c>
      <c r="K82" s="260" t="str">
        <f ca="1">IF(CODE1=1,"",IFERROR('CALCUL-XY'!AN77,""))</f>
        <v/>
      </c>
      <c r="L82" s="195"/>
      <c r="M82" s="195"/>
      <c r="N82" s="258" t="str">
        <f>IFERROR('CALCUL-XY'!BQ77,"")</f>
        <v/>
      </c>
      <c r="O82" s="258" t="str">
        <f>IFERROR('CALCUL-XY'!BR77,"")</f>
        <v/>
      </c>
      <c r="P82" s="261" t="str">
        <f ca="1">IF(CODE1=1,"",IFERROR('CALCUL-XY'!BS77,""))</f>
        <v/>
      </c>
      <c r="Q82" s="216" t="str">
        <f ca="1">IF(CODE1=1,"",IFERROR('CALCUL-XY'!BT77,""))</f>
        <v/>
      </c>
      <c r="R82" s="261" t="str">
        <f ca="1">IF(CODE1=1,"",IFERROR('CALCUL-XY'!BU77,""))</f>
        <v/>
      </c>
      <c r="S82" s="195"/>
      <c r="T82" s="258" t="str">
        <f>IFERROR('CALCUL-XY'!BQ77,"")</f>
        <v/>
      </c>
      <c r="U82" s="216" t="str">
        <f ca="1">IF(CODE1=1,"",IFERROR('CALCUL-XY'!CC77,""))</f>
        <v/>
      </c>
      <c r="V82" s="262" t="str">
        <f ca="1">IF(CODE1=1,"",IFERROR('CALCUL-XY'!CD77,""))</f>
        <v/>
      </c>
      <c r="W82" s="141"/>
      <c r="X82" s="142"/>
      <c r="Y82" s="195"/>
      <c r="Z82" s="263" t="str">
        <f ca="1">IF(CODE1=1,"",'CALCUL-XY'!CT77&amp;'CALCUL-XY'!CU77&amp;'CALCUL-XY'!CV77&amp;'CALCUL-XY'!CW77&amp;'CALCUL-XY'!CX77)</f>
        <v/>
      </c>
      <c r="AA82" s="1"/>
      <c r="AB82" s="1"/>
      <c r="AC82" s="1"/>
      <c r="AD82" s="1"/>
      <c r="AE82" s="1"/>
      <c r="AF82" s="1"/>
      <c r="AG82" s="1"/>
    </row>
    <row r="83" spans="1:33" x14ac:dyDescent="0.2">
      <c r="A83" s="195"/>
      <c r="B83" s="253">
        <f t="shared" si="1"/>
        <v>59</v>
      </c>
      <c r="C83" s="141"/>
      <c r="D83" s="142"/>
      <c r="E83" s="143"/>
      <c r="F83" s="142"/>
      <c r="G83" s="195"/>
      <c r="H83" s="195"/>
      <c r="I83" s="258" t="str">
        <f>IF('CALCUL-XY'!W78="","",'CALCUL-XY'!W78)</f>
        <v/>
      </c>
      <c r="J83" s="259" t="str">
        <f ca="1">IF(CODE1=1,"",IFERROR('CALCUL-XY'!AL78,""))</f>
        <v/>
      </c>
      <c r="K83" s="260" t="str">
        <f ca="1">IF(CODE1=1,"",IFERROR('CALCUL-XY'!AN78,""))</f>
        <v/>
      </c>
      <c r="L83" s="195"/>
      <c r="M83" s="195"/>
      <c r="N83" s="258" t="str">
        <f>IFERROR('CALCUL-XY'!BQ78,"")</f>
        <v/>
      </c>
      <c r="O83" s="258" t="str">
        <f>IFERROR('CALCUL-XY'!BR78,"")</f>
        <v/>
      </c>
      <c r="P83" s="261" t="str">
        <f ca="1">IF(CODE1=1,"",IFERROR('CALCUL-XY'!BS78,""))</f>
        <v/>
      </c>
      <c r="Q83" s="216" t="str">
        <f ca="1">IF(CODE1=1,"",IFERROR('CALCUL-XY'!BT78,""))</f>
        <v/>
      </c>
      <c r="R83" s="261" t="str">
        <f ca="1">IF(CODE1=1,"",IFERROR('CALCUL-XY'!BU78,""))</f>
        <v/>
      </c>
      <c r="S83" s="195"/>
      <c r="T83" s="258" t="str">
        <f>IFERROR('CALCUL-XY'!BQ78,"")</f>
        <v/>
      </c>
      <c r="U83" s="216" t="str">
        <f ca="1">IF(CODE1=1,"",IFERROR('CALCUL-XY'!CC78,""))</f>
        <v/>
      </c>
      <c r="V83" s="262" t="str">
        <f ca="1">IF(CODE1=1,"",IFERROR('CALCUL-XY'!CD78,""))</f>
        <v/>
      </c>
      <c r="W83" s="141"/>
      <c r="X83" s="142"/>
      <c r="Y83" s="195"/>
      <c r="Z83" s="263" t="str">
        <f ca="1">IF(CODE1=1,"",'CALCUL-XY'!CT78&amp;'CALCUL-XY'!CU78&amp;'CALCUL-XY'!CV78&amp;'CALCUL-XY'!CW78&amp;'CALCUL-XY'!CX78)</f>
        <v/>
      </c>
      <c r="AA83" s="1"/>
      <c r="AB83" s="1"/>
      <c r="AC83" s="1"/>
      <c r="AD83" s="1"/>
      <c r="AE83" s="1"/>
      <c r="AF83" s="1"/>
      <c r="AG83" s="1"/>
    </row>
    <row r="84" spans="1:33" x14ac:dyDescent="0.2">
      <c r="A84" s="195"/>
      <c r="B84" s="253">
        <f t="shared" si="1"/>
        <v>60</v>
      </c>
      <c r="C84" s="141"/>
      <c r="D84" s="142"/>
      <c r="E84" s="143"/>
      <c r="F84" s="142"/>
      <c r="G84" s="195"/>
      <c r="H84" s="195"/>
      <c r="I84" s="258" t="str">
        <f>IF('CALCUL-XY'!W79="","",'CALCUL-XY'!W79)</f>
        <v/>
      </c>
      <c r="J84" s="259" t="str">
        <f ca="1">IF(CODE1=1,"",IFERROR('CALCUL-XY'!AL79,""))</f>
        <v/>
      </c>
      <c r="K84" s="260" t="str">
        <f ca="1">IF(CODE1=1,"",IFERROR('CALCUL-XY'!AN79,""))</f>
        <v/>
      </c>
      <c r="L84" s="195"/>
      <c r="M84" s="195"/>
      <c r="N84" s="258" t="str">
        <f>IFERROR('CALCUL-XY'!BQ79,"")</f>
        <v/>
      </c>
      <c r="O84" s="258" t="str">
        <f>IFERROR('CALCUL-XY'!BR79,"")</f>
        <v/>
      </c>
      <c r="P84" s="261" t="str">
        <f ca="1">IF(CODE1=1,"",IFERROR('CALCUL-XY'!BS79,""))</f>
        <v/>
      </c>
      <c r="Q84" s="216" t="str">
        <f ca="1">IF(CODE1=1,"",IFERROR('CALCUL-XY'!BT79,""))</f>
        <v/>
      </c>
      <c r="R84" s="261" t="str">
        <f ca="1">IF(CODE1=1,"",IFERROR('CALCUL-XY'!BU79,""))</f>
        <v/>
      </c>
      <c r="S84" s="195"/>
      <c r="T84" s="258" t="str">
        <f>IFERROR('CALCUL-XY'!BQ79,"")</f>
        <v/>
      </c>
      <c r="U84" s="216" t="str">
        <f ca="1">IF(CODE1=1,"",IFERROR('CALCUL-XY'!CC79,""))</f>
        <v/>
      </c>
      <c r="V84" s="262" t="str">
        <f ca="1">IF(CODE1=1,"",IFERROR('CALCUL-XY'!CD79,""))</f>
        <v/>
      </c>
      <c r="W84" s="141"/>
      <c r="X84" s="142"/>
      <c r="Y84" s="195"/>
      <c r="Z84" s="263" t="str">
        <f ca="1">IF(CODE1=1,"",'CALCUL-XY'!CT79&amp;'CALCUL-XY'!CU79&amp;'CALCUL-XY'!CV79&amp;'CALCUL-XY'!CW79&amp;'CALCUL-XY'!CX79)</f>
        <v/>
      </c>
      <c r="AA84" s="1"/>
      <c r="AB84" s="1"/>
      <c r="AC84" s="1"/>
      <c r="AD84" s="1"/>
      <c r="AE84" s="1"/>
      <c r="AF84" s="1"/>
      <c r="AG84" s="1"/>
    </row>
    <row r="85" spans="1:33" x14ac:dyDescent="0.2">
      <c r="A85" s="195"/>
      <c r="B85" s="253">
        <f t="shared" si="1"/>
        <v>61</v>
      </c>
      <c r="C85" s="141"/>
      <c r="D85" s="142"/>
      <c r="E85" s="143"/>
      <c r="F85" s="142"/>
      <c r="G85" s="195"/>
      <c r="H85" s="195"/>
      <c r="I85" s="258" t="str">
        <f>IF('CALCUL-XY'!W80="","",'CALCUL-XY'!W80)</f>
        <v/>
      </c>
      <c r="J85" s="259" t="str">
        <f ca="1">IF(CODE1=1,"",IFERROR('CALCUL-XY'!AL80,""))</f>
        <v/>
      </c>
      <c r="K85" s="260" t="str">
        <f ca="1">IF(CODE1=1,"",IFERROR('CALCUL-XY'!AN80,""))</f>
        <v/>
      </c>
      <c r="L85" s="195"/>
      <c r="M85" s="195"/>
      <c r="N85" s="258" t="str">
        <f>IFERROR('CALCUL-XY'!BQ80,"")</f>
        <v/>
      </c>
      <c r="O85" s="258" t="str">
        <f>IFERROR('CALCUL-XY'!BR80,"")</f>
        <v/>
      </c>
      <c r="P85" s="261" t="str">
        <f ca="1">IF(CODE1=1,"",IFERROR('CALCUL-XY'!BS80,""))</f>
        <v/>
      </c>
      <c r="Q85" s="216" t="str">
        <f ca="1">IF(CODE1=1,"",IFERROR('CALCUL-XY'!BT80,""))</f>
        <v/>
      </c>
      <c r="R85" s="261" t="str">
        <f ca="1">IF(CODE1=1,"",IFERROR('CALCUL-XY'!BU80,""))</f>
        <v/>
      </c>
      <c r="S85" s="195"/>
      <c r="T85" s="258" t="str">
        <f>IFERROR('CALCUL-XY'!BQ80,"")</f>
        <v/>
      </c>
      <c r="U85" s="216" t="str">
        <f ca="1">IF(CODE1=1,"",IFERROR('CALCUL-XY'!CC80,""))</f>
        <v/>
      </c>
      <c r="V85" s="262" t="str">
        <f ca="1">IF(CODE1=1,"",IFERROR('CALCUL-XY'!CD80,""))</f>
        <v/>
      </c>
      <c r="W85" s="141"/>
      <c r="X85" s="142"/>
      <c r="Y85" s="195"/>
      <c r="Z85" s="263" t="str">
        <f ca="1">IF(CODE1=1,"",'CALCUL-XY'!CT80&amp;'CALCUL-XY'!CU80&amp;'CALCUL-XY'!CV80&amp;'CALCUL-XY'!CW80&amp;'CALCUL-XY'!CX80)</f>
        <v/>
      </c>
      <c r="AA85" s="1"/>
      <c r="AB85" s="1"/>
      <c r="AC85" s="1"/>
      <c r="AD85" s="1"/>
      <c r="AE85" s="1"/>
      <c r="AF85" s="1"/>
      <c r="AG85" s="1"/>
    </row>
    <row r="86" spans="1:33" x14ac:dyDescent="0.2">
      <c r="A86" s="195"/>
      <c r="B86" s="253">
        <f t="shared" si="1"/>
        <v>62</v>
      </c>
      <c r="C86" s="141"/>
      <c r="D86" s="142"/>
      <c r="E86" s="143"/>
      <c r="F86" s="142"/>
      <c r="G86" s="195"/>
      <c r="H86" s="195"/>
      <c r="I86" s="258" t="str">
        <f>IF('CALCUL-XY'!W81="","",'CALCUL-XY'!W81)</f>
        <v/>
      </c>
      <c r="J86" s="259" t="str">
        <f ca="1">IF(CODE1=1,"",IFERROR('CALCUL-XY'!AL81,""))</f>
        <v/>
      </c>
      <c r="K86" s="260" t="str">
        <f ca="1">IF(CODE1=1,"",IFERROR('CALCUL-XY'!AN81,""))</f>
        <v/>
      </c>
      <c r="L86" s="195"/>
      <c r="M86" s="195"/>
      <c r="N86" s="258" t="str">
        <f>IFERROR('CALCUL-XY'!BQ81,"")</f>
        <v/>
      </c>
      <c r="O86" s="258" t="str">
        <f>IFERROR('CALCUL-XY'!BR81,"")</f>
        <v/>
      </c>
      <c r="P86" s="261" t="str">
        <f ca="1">IF(CODE1=1,"",IFERROR('CALCUL-XY'!BS81,""))</f>
        <v/>
      </c>
      <c r="Q86" s="216" t="str">
        <f ca="1">IF(CODE1=1,"",IFERROR('CALCUL-XY'!BT81,""))</f>
        <v/>
      </c>
      <c r="R86" s="261" t="str">
        <f ca="1">IF(CODE1=1,"",IFERROR('CALCUL-XY'!BU81,""))</f>
        <v/>
      </c>
      <c r="S86" s="195"/>
      <c r="T86" s="258" t="str">
        <f>IFERROR('CALCUL-XY'!BQ81,"")</f>
        <v/>
      </c>
      <c r="U86" s="216" t="str">
        <f ca="1">IF(CODE1=1,"",IFERROR('CALCUL-XY'!CC81,""))</f>
        <v/>
      </c>
      <c r="V86" s="262" t="str">
        <f ca="1">IF(CODE1=1,"",IFERROR('CALCUL-XY'!CD81,""))</f>
        <v/>
      </c>
      <c r="W86" s="141"/>
      <c r="X86" s="142"/>
      <c r="Y86" s="195"/>
      <c r="Z86" s="263" t="str">
        <f ca="1">IF(CODE1=1,"",'CALCUL-XY'!CT81&amp;'CALCUL-XY'!CU81&amp;'CALCUL-XY'!CV81&amp;'CALCUL-XY'!CW81&amp;'CALCUL-XY'!CX81)</f>
        <v/>
      </c>
      <c r="AA86" s="1"/>
      <c r="AB86" s="1"/>
      <c r="AC86" s="1"/>
      <c r="AD86" s="1"/>
      <c r="AE86" s="1"/>
      <c r="AF86" s="1"/>
      <c r="AG86" s="1"/>
    </row>
    <row r="87" spans="1:33" x14ac:dyDescent="0.2">
      <c r="A87" s="195"/>
      <c r="B87" s="253">
        <f t="shared" si="1"/>
        <v>63</v>
      </c>
      <c r="C87" s="141"/>
      <c r="D87" s="142"/>
      <c r="E87" s="143"/>
      <c r="F87" s="142"/>
      <c r="G87" s="195"/>
      <c r="H87" s="195"/>
      <c r="I87" s="258" t="str">
        <f>IF('CALCUL-XY'!W82="","",'CALCUL-XY'!W82)</f>
        <v/>
      </c>
      <c r="J87" s="259" t="str">
        <f ca="1">IF(CODE1=1,"",IFERROR('CALCUL-XY'!AL82,""))</f>
        <v/>
      </c>
      <c r="K87" s="260" t="str">
        <f ca="1">IF(CODE1=1,"",IFERROR('CALCUL-XY'!AN82,""))</f>
        <v/>
      </c>
      <c r="L87" s="195"/>
      <c r="M87" s="195"/>
      <c r="N87" s="258" t="str">
        <f>IFERROR('CALCUL-XY'!BQ82,"")</f>
        <v/>
      </c>
      <c r="O87" s="258" t="str">
        <f>IFERROR('CALCUL-XY'!BR82,"")</f>
        <v/>
      </c>
      <c r="P87" s="261" t="str">
        <f ca="1">IF(CODE1=1,"",IFERROR('CALCUL-XY'!BS82,""))</f>
        <v/>
      </c>
      <c r="Q87" s="216" t="str">
        <f ca="1">IF(CODE1=1,"",IFERROR('CALCUL-XY'!BT82,""))</f>
        <v/>
      </c>
      <c r="R87" s="261" t="str">
        <f ca="1">IF(CODE1=1,"",IFERROR('CALCUL-XY'!BU82,""))</f>
        <v/>
      </c>
      <c r="S87" s="195"/>
      <c r="T87" s="258" t="str">
        <f>IFERROR('CALCUL-XY'!BQ82,"")</f>
        <v/>
      </c>
      <c r="U87" s="216" t="str">
        <f ca="1">IF(CODE1=1,"",IFERROR('CALCUL-XY'!CC82,""))</f>
        <v/>
      </c>
      <c r="V87" s="262" t="str">
        <f ca="1">IF(CODE1=1,"",IFERROR('CALCUL-XY'!CD82,""))</f>
        <v/>
      </c>
      <c r="W87" s="141"/>
      <c r="X87" s="142"/>
      <c r="Y87" s="195"/>
      <c r="Z87" s="263" t="str">
        <f ca="1">IF(CODE1=1,"",'CALCUL-XY'!CT82&amp;'CALCUL-XY'!CU82&amp;'CALCUL-XY'!CV82&amp;'CALCUL-XY'!CW82&amp;'CALCUL-XY'!CX82)</f>
        <v/>
      </c>
      <c r="AA87" s="1"/>
      <c r="AB87" s="1"/>
      <c r="AC87" s="1"/>
      <c r="AD87" s="1"/>
      <c r="AE87" s="1"/>
      <c r="AF87" s="1"/>
      <c r="AG87" s="1"/>
    </row>
    <row r="88" spans="1:33" x14ac:dyDescent="0.2">
      <c r="A88" s="195"/>
      <c r="B88" s="253">
        <f t="shared" si="1"/>
        <v>64</v>
      </c>
      <c r="C88" s="141"/>
      <c r="D88" s="142"/>
      <c r="E88" s="143"/>
      <c r="F88" s="142"/>
      <c r="G88" s="195"/>
      <c r="H88" s="195"/>
      <c r="I88" s="258" t="str">
        <f>IF('CALCUL-XY'!W83="","",'CALCUL-XY'!W83)</f>
        <v/>
      </c>
      <c r="J88" s="259" t="str">
        <f ca="1">IF(CODE1=1,"",IFERROR('CALCUL-XY'!AL83,""))</f>
        <v/>
      </c>
      <c r="K88" s="260" t="str">
        <f ca="1">IF(CODE1=1,"",IFERROR('CALCUL-XY'!AN83,""))</f>
        <v/>
      </c>
      <c r="L88" s="195"/>
      <c r="M88" s="195"/>
      <c r="N88" s="258" t="str">
        <f>IFERROR('CALCUL-XY'!BQ83,"")</f>
        <v/>
      </c>
      <c r="O88" s="258" t="str">
        <f>IFERROR('CALCUL-XY'!BR83,"")</f>
        <v/>
      </c>
      <c r="P88" s="261" t="str">
        <f ca="1">IF(CODE1=1,"",IFERROR('CALCUL-XY'!BS83,""))</f>
        <v/>
      </c>
      <c r="Q88" s="216" t="str">
        <f ca="1">IF(CODE1=1,"",IFERROR('CALCUL-XY'!BT83,""))</f>
        <v/>
      </c>
      <c r="R88" s="261" t="str">
        <f ca="1">IF(CODE1=1,"",IFERROR('CALCUL-XY'!BU83,""))</f>
        <v/>
      </c>
      <c r="S88" s="195"/>
      <c r="T88" s="258" t="str">
        <f>IFERROR('CALCUL-XY'!BQ83,"")</f>
        <v/>
      </c>
      <c r="U88" s="216" t="str">
        <f ca="1">IF(CODE1=1,"",IFERROR('CALCUL-XY'!CC83,""))</f>
        <v/>
      </c>
      <c r="V88" s="262" t="str">
        <f ca="1">IF(CODE1=1,"",IFERROR('CALCUL-XY'!CD83,""))</f>
        <v/>
      </c>
      <c r="W88" s="141"/>
      <c r="X88" s="142"/>
      <c r="Y88" s="195"/>
      <c r="Z88" s="263" t="str">
        <f ca="1">IF(CODE1=1,"",'CALCUL-XY'!CT83&amp;'CALCUL-XY'!CU83&amp;'CALCUL-XY'!CV83&amp;'CALCUL-XY'!CW83&amp;'CALCUL-XY'!CX83)</f>
        <v/>
      </c>
      <c r="AA88" s="1"/>
      <c r="AB88" s="1"/>
      <c r="AC88" s="1"/>
      <c r="AD88" s="1"/>
      <c r="AE88" s="1"/>
      <c r="AF88" s="1"/>
      <c r="AG88" s="1"/>
    </row>
    <row r="89" spans="1:33" x14ac:dyDescent="0.2">
      <c r="A89" s="195"/>
      <c r="B89" s="253">
        <f t="shared" si="1"/>
        <v>65</v>
      </c>
      <c r="C89" s="141"/>
      <c r="D89" s="142"/>
      <c r="E89" s="143"/>
      <c r="F89" s="142"/>
      <c r="G89" s="195"/>
      <c r="H89" s="195"/>
      <c r="I89" s="258" t="str">
        <f>IF('CALCUL-XY'!W84="","",'CALCUL-XY'!W84)</f>
        <v/>
      </c>
      <c r="J89" s="259" t="str">
        <f ca="1">IF(CODE1=1,"",IFERROR('CALCUL-XY'!AL84,""))</f>
        <v/>
      </c>
      <c r="K89" s="260" t="str">
        <f ca="1">IF(CODE1=1,"",IFERROR('CALCUL-XY'!AN84,""))</f>
        <v/>
      </c>
      <c r="L89" s="195"/>
      <c r="M89" s="195"/>
      <c r="N89" s="258" t="str">
        <f>IFERROR('CALCUL-XY'!BQ84,"")</f>
        <v/>
      </c>
      <c r="O89" s="258" t="str">
        <f>IFERROR('CALCUL-XY'!BR84,"")</f>
        <v/>
      </c>
      <c r="P89" s="261" t="str">
        <f ca="1">IF(CODE1=1,"",IFERROR('CALCUL-XY'!BS84,""))</f>
        <v/>
      </c>
      <c r="Q89" s="216" t="str">
        <f ca="1">IF(CODE1=1,"",IFERROR('CALCUL-XY'!BT84,""))</f>
        <v/>
      </c>
      <c r="R89" s="261" t="str">
        <f ca="1">IF(CODE1=1,"",IFERROR('CALCUL-XY'!BU84,""))</f>
        <v/>
      </c>
      <c r="S89" s="195"/>
      <c r="T89" s="258" t="str">
        <f>IFERROR('CALCUL-XY'!BQ84,"")</f>
        <v/>
      </c>
      <c r="U89" s="216" t="str">
        <f ca="1">IF(CODE1=1,"",IFERROR('CALCUL-XY'!CC84,""))</f>
        <v/>
      </c>
      <c r="V89" s="262" t="str">
        <f ca="1">IF(CODE1=1,"",IFERROR('CALCUL-XY'!CD84,""))</f>
        <v/>
      </c>
      <c r="W89" s="141"/>
      <c r="X89" s="142"/>
      <c r="Y89" s="195"/>
      <c r="Z89" s="263" t="str">
        <f ca="1">IF(CODE1=1,"",'CALCUL-XY'!CT84&amp;'CALCUL-XY'!CU84&amp;'CALCUL-XY'!CV84&amp;'CALCUL-XY'!CW84&amp;'CALCUL-XY'!CX84)</f>
        <v/>
      </c>
      <c r="AA89" s="1"/>
      <c r="AB89" s="1"/>
      <c r="AC89" s="1"/>
      <c r="AD89" s="1"/>
      <c r="AE89" s="1"/>
      <c r="AF89" s="1"/>
      <c r="AG89" s="1"/>
    </row>
    <row r="90" spans="1:33" x14ac:dyDescent="0.2">
      <c r="A90" s="195"/>
      <c r="B90" s="253">
        <f t="shared" si="1"/>
        <v>66</v>
      </c>
      <c r="C90" s="141"/>
      <c r="D90" s="142"/>
      <c r="E90" s="143"/>
      <c r="F90" s="142"/>
      <c r="G90" s="195"/>
      <c r="H90" s="195"/>
      <c r="I90" s="258" t="str">
        <f>IF('CALCUL-XY'!W85="","",'CALCUL-XY'!W85)</f>
        <v/>
      </c>
      <c r="J90" s="259" t="str">
        <f ca="1">IF(CODE1=1,"",IFERROR('CALCUL-XY'!AL85,""))</f>
        <v/>
      </c>
      <c r="K90" s="260" t="str">
        <f ca="1">IF(CODE1=1,"",IFERROR('CALCUL-XY'!AN85,""))</f>
        <v/>
      </c>
      <c r="L90" s="195"/>
      <c r="M90" s="195"/>
      <c r="N90" s="258" t="str">
        <f>IFERROR('CALCUL-XY'!BQ85,"")</f>
        <v/>
      </c>
      <c r="O90" s="258" t="str">
        <f>IFERROR('CALCUL-XY'!BR85,"")</f>
        <v/>
      </c>
      <c r="P90" s="261" t="str">
        <f ca="1">IF(CODE1=1,"",IFERROR('CALCUL-XY'!BS85,""))</f>
        <v/>
      </c>
      <c r="Q90" s="216" t="str">
        <f ca="1">IF(CODE1=1,"",IFERROR('CALCUL-XY'!BT85,""))</f>
        <v/>
      </c>
      <c r="R90" s="261" t="str">
        <f ca="1">IF(CODE1=1,"",IFERROR('CALCUL-XY'!BU85,""))</f>
        <v/>
      </c>
      <c r="S90" s="195"/>
      <c r="T90" s="258" t="str">
        <f>IFERROR('CALCUL-XY'!BQ85,"")</f>
        <v/>
      </c>
      <c r="U90" s="216" t="str">
        <f ca="1">IF(CODE1=1,"",IFERROR('CALCUL-XY'!CC85,""))</f>
        <v/>
      </c>
      <c r="V90" s="262" t="str">
        <f ca="1">IF(CODE1=1,"",IFERROR('CALCUL-XY'!CD85,""))</f>
        <v/>
      </c>
      <c r="W90" s="141"/>
      <c r="X90" s="142"/>
      <c r="Y90" s="195"/>
      <c r="Z90" s="263" t="str">
        <f ca="1">IF(CODE1=1,"",'CALCUL-XY'!CT85&amp;'CALCUL-XY'!CU85&amp;'CALCUL-XY'!CV85&amp;'CALCUL-XY'!CW85&amp;'CALCUL-XY'!CX85)</f>
        <v/>
      </c>
      <c r="AA90" s="1"/>
      <c r="AB90" s="1"/>
      <c r="AC90" s="1"/>
      <c r="AD90" s="1"/>
      <c r="AE90" s="1"/>
      <c r="AF90" s="1"/>
      <c r="AG90" s="1"/>
    </row>
    <row r="91" spans="1:33" x14ac:dyDescent="0.2">
      <c r="A91" s="195"/>
      <c r="B91" s="253">
        <f t="shared" si="1"/>
        <v>67</v>
      </c>
      <c r="C91" s="141"/>
      <c r="D91" s="142"/>
      <c r="E91" s="143"/>
      <c r="F91" s="142"/>
      <c r="G91" s="195"/>
      <c r="H91" s="195"/>
      <c r="I91" s="258" t="str">
        <f>IF('CALCUL-XY'!W86="","",'CALCUL-XY'!W86)</f>
        <v/>
      </c>
      <c r="J91" s="259" t="str">
        <f ca="1">IF(CODE1=1,"",IFERROR('CALCUL-XY'!AL86,""))</f>
        <v/>
      </c>
      <c r="K91" s="260" t="str">
        <f ca="1">IF(CODE1=1,"",IFERROR('CALCUL-XY'!AN86,""))</f>
        <v/>
      </c>
      <c r="L91" s="195"/>
      <c r="M91" s="195"/>
      <c r="N91" s="258" t="str">
        <f>IFERROR('CALCUL-XY'!BQ86,"")</f>
        <v/>
      </c>
      <c r="O91" s="258" t="str">
        <f>IFERROR('CALCUL-XY'!BR86,"")</f>
        <v/>
      </c>
      <c r="P91" s="261" t="str">
        <f ca="1">IF(CODE1=1,"",IFERROR('CALCUL-XY'!BS86,""))</f>
        <v/>
      </c>
      <c r="Q91" s="216" t="str">
        <f ca="1">IF(CODE1=1,"",IFERROR('CALCUL-XY'!BT86,""))</f>
        <v/>
      </c>
      <c r="R91" s="261" t="str">
        <f ca="1">IF(CODE1=1,"",IFERROR('CALCUL-XY'!BU86,""))</f>
        <v/>
      </c>
      <c r="S91" s="195"/>
      <c r="T91" s="258" t="str">
        <f>IFERROR('CALCUL-XY'!BQ86,"")</f>
        <v/>
      </c>
      <c r="U91" s="216" t="str">
        <f ca="1">IF(CODE1=1,"",IFERROR('CALCUL-XY'!CC86,""))</f>
        <v/>
      </c>
      <c r="V91" s="262" t="str">
        <f ca="1">IF(CODE1=1,"",IFERROR('CALCUL-XY'!CD86,""))</f>
        <v/>
      </c>
      <c r="W91" s="141"/>
      <c r="X91" s="142"/>
      <c r="Y91" s="195"/>
      <c r="Z91" s="263" t="str">
        <f ca="1">IF(CODE1=1,"",'CALCUL-XY'!CT86&amp;'CALCUL-XY'!CU86&amp;'CALCUL-XY'!CV86&amp;'CALCUL-XY'!CW86&amp;'CALCUL-XY'!CX86)</f>
        <v/>
      </c>
      <c r="AA91" s="1"/>
      <c r="AB91" s="1"/>
      <c r="AC91" s="1"/>
      <c r="AD91" s="1"/>
      <c r="AE91" s="1"/>
      <c r="AF91" s="1"/>
      <c r="AG91" s="1"/>
    </row>
    <row r="92" spans="1:33" x14ac:dyDescent="0.2">
      <c r="A92" s="195"/>
      <c r="B92" s="253">
        <f t="shared" si="1"/>
        <v>68</v>
      </c>
      <c r="C92" s="141"/>
      <c r="D92" s="142"/>
      <c r="E92" s="143"/>
      <c r="F92" s="142"/>
      <c r="G92" s="195"/>
      <c r="H92" s="195"/>
      <c r="I92" s="258" t="str">
        <f>IF('CALCUL-XY'!W87="","",'CALCUL-XY'!W87)</f>
        <v/>
      </c>
      <c r="J92" s="259" t="str">
        <f ca="1">IF(CODE1=1,"",IFERROR('CALCUL-XY'!AL87,""))</f>
        <v/>
      </c>
      <c r="K92" s="260" t="str">
        <f ca="1">IF(CODE1=1,"",IFERROR('CALCUL-XY'!AN87,""))</f>
        <v/>
      </c>
      <c r="L92" s="195"/>
      <c r="M92" s="195"/>
      <c r="N92" s="258" t="str">
        <f>IFERROR('CALCUL-XY'!BQ87,"")</f>
        <v/>
      </c>
      <c r="O92" s="258" t="str">
        <f>IFERROR('CALCUL-XY'!BR87,"")</f>
        <v/>
      </c>
      <c r="P92" s="261" t="str">
        <f ca="1">IF(CODE1=1,"",IFERROR('CALCUL-XY'!BS87,""))</f>
        <v/>
      </c>
      <c r="Q92" s="216" t="str">
        <f ca="1">IF(CODE1=1,"",IFERROR('CALCUL-XY'!BT87,""))</f>
        <v/>
      </c>
      <c r="R92" s="261" t="str">
        <f ca="1">IF(CODE1=1,"",IFERROR('CALCUL-XY'!BU87,""))</f>
        <v/>
      </c>
      <c r="S92" s="195"/>
      <c r="T92" s="258" t="str">
        <f>IFERROR('CALCUL-XY'!BQ87,"")</f>
        <v/>
      </c>
      <c r="U92" s="216" t="str">
        <f ca="1">IF(CODE1=1,"",IFERROR('CALCUL-XY'!CC87,""))</f>
        <v/>
      </c>
      <c r="V92" s="262" t="str">
        <f ca="1">IF(CODE1=1,"",IFERROR('CALCUL-XY'!CD87,""))</f>
        <v/>
      </c>
      <c r="W92" s="141"/>
      <c r="X92" s="142"/>
      <c r="Y92" s="195"/>
      <c r="Z92" s="263" t="str">
        <f ca="1">IF(CODE1=1,"",'CALCUL-XY'!CT87&amp;'CALCUL-XY'!CU87&amp;'CALCUL-XY'!CV87&amp;'CALCUL-XY'!CW87&amp;'CALCUL-XY'!CX87)</f>
        <v/>
      </c>
      <c r="AA92" s="1"/>
      <c r="AB92" s="1"/>
      <c r="AC92" s="1"/>
      <c r="AD92" s="1"/>
      <c r="AE92" s="1"/>
      <c r="AF92" s="1"/>
      <c r="AG92" s="1"/>
    </row>
    <row r="93" spans="1:33" x14ac:dyDescent="0.2">
      <c r="A93" s="195"/>
      <c r="B93" s="253">
        <f t="shared" si="1"/>
        <v>69</v>
      </c>
      <c r="C93" s="141"/>
      <c r="D93" s="142"/>
      <c r="E93" s="143"/>
      <c r="F93" s="142"/>
      <c r="G93" s="195"/>
      <c r="H93" s="195"/>
      <c r="I93" s="258" t="str">
        <f>IF('CALCUL-XY'!W88="","",'CALCUL-XY'!W88)</f>
        <v/>
      </c>
      <c r="J93" s="259" t="str">
        <f ca="1">IF(CODE1=1,"",IFERROR('CALCUL-XY'!AL88,""))</f>
        <v/>
      </c>
      <c r="K93" s="260" t="str">
        <f ca="1">IF(CODE1=1,"",IFERROR('CALCUL-XY'!AN88,""))</f>
        <v/>
      </c>
      <c r="L93" s="195"/>
      <c r="M93" s="195"/>
      <c r="N93" s="258" t="str">
        <f>IFERROR('CALCUL-XY'!BQ88,"")</f>
        <v/>
      </c>
      <c r="O93" s="258" t="str">
        <f>IFERROR('CALCUL-XY'!BR88,"")</f>
        <v/>
      </c>
      <c r="P93" s="261" t="str">
        <f ca="1">IF(CODE1=1,"",IFERROR('CALCUL-XY'!BS88,""))</f>
        <v/>
      </c>
      <c r="Q93" s="216" t="str">
        <f ca="1">IF(CODE1=1,"",IFERROR('CALCUL-XY'!BT88,""))</f>
        <v/>
      </c>
      <c r="R93" s="261" t="str">
        <f ca="1">IF(CODE1=1,"",IFERROR('CALCUL-XY'!BU88,""))</f>
        <v/>
      </c>
      <c r="S93" s="195"/>
      <c r="T93" s="258" t="str">
        <f>IFERROR('CALCUL-XY'!BQ88,"")</f>
        <v/>
      </c>
      <c r="U93" s="216" t="str">
        <f ca="1">IF(CODE1=1,"",IFERROR('CALCUL-XY'!CC88,""))</f>
        <v/>
      </c>
      <c r="V93" s="262" t="str">
        <f ca="1">IF(CODE1=1,"",IFERROR('CALCUL-XY'!CD88,""))</f>
        <v/>
      </c>
      <c r="W93" s="141"/>
      <c r="X93" s="142"/>
      <c r="Y93" s="195"/>
      <c r="Z93" s="263" t="str">
        <f ca="1">IF(CODE1=1,"",'CALCUL-XY'!CT88&amp;'CALCUL-XY'!CU88&amp;'CALCUL-XY'!CV88&amp;'CALCUL-XY'!CW88&amp;'CALCUL-XY'!CX88)</f>
        <v/>
      </c>
      <c r="AA93" s="1"/>
      <c r="AB93" s="1"/>
      <c r="AC93" s="1"/>
      <c r="AD93" s="1"/>
      <c r="AE93" s="1"/>
      <c r="AF93" s="1"/>
      <c r="AG93" s="1"/>
    </row>
    <row r="94" spans="1:33" x14ac:dyDescent="0.2">
      <c r="A94" s="195"/>
      <c r="B94" s="253">
        <f t="shared" si="1"/>
        <v>70</v>
      </c>
      <c r="C94" s="141"/>
      <c r="D94" s="142"/>
      <c r="E94" s="143"/>
      <c r="F94" s="142"/>
      <c r="G94" s="195"/>
      <c r="H94" s="195"/>
      <c r="I94" s="258" t="str">
        <f>IF('CALCUL-XY'!W89="","",'CALCUL-XY'!W89)</f>
        <v/>
      </c>
      <c r="J94" s="259" t="str">
        <f ca="1">IF(CODE1=1,"",IFERROR('CALCUL-XY'!AL89,""))</f>
        <v/>
      </c>
      <c r="K94" s="260" t="str">
        <f ca="1">IF(CODE1=1,"",IFERROR('CALCUL-XY'!AN89,""))</f>
        <v/>
      </c>
      <c r="L94" s="195"/>
      <c r="M94" s="195"/>
      <c r="N94" s="258" t="str">
        <f>IFERROR('CALCUL-XY'!BQ89,"")</f>
        <v/>
      </c>
      <c r="O94" s="258" t="str">
        <f>IFERROR('CALCUL-XY'!BR89,"")</f>
        <v/>
      </c>
      <c r="P94" s="261" t="str">
        <f ca="1">IF(CODE1=1,"",IFERROR('CALCUL-XY'!BS89,""))</f>
        <v/>
      </c>
      <c r="Q94" s="216" t="str">
        <f ca="1">IF(CODE1=1,"",IFERROR('CALCUL-XY'!BT89,""))</f>
        <v/>
      </c>
      <c r="R94" s="261" t="str">
        <f ca="1">IF(CODE1=1,"",IFERROR('CALCUL-XY'!BU89,""))</f>
        <v/>
      </c>
      <c r="S94" s="195"/>
      <c r="T94" s="258" t="str">
        <f>IFERROR('CALCUL-XY'!BQ89,"")</f>
        <v/>
      </c>
      <c r="U94" s="216" t="str">
        <f ca="1">IF(CODE1=1,"",IFERROR('CALCUL-XY'!CC89,""))</f>
        <v/>
      </c>
      <c r="V94" s="262" t="str">
        <f ca="1">IF(CODE1=1,"",IFERROR('CALCUL-XY'!CD89,""))</f>
        <v/>
      </c>
      <c r="W94" s="141"/>
      <c r="X94" s="142"/>
      <c r="Y94" s="195"/>
      <c r="Z94" s="263" t="str">
        <f ca="1">IF(CODE1=1,"",'CALCUL-XY'!CT89&amp;'CALCUL-XY'!CU89&amp;'CALCUL-XY'!CV89&amp;'CALCUL-XY'!CW89&amp;'CALCUL-XY'!CX89)</f>
        <v/>
      </c>
      <c r="AA94" s="1"/>
      <c r="AB94" s="1"/>
      <c r="AC94" s="1"/>
      <c r="AD94" s="1"/>
      <c r="AE94" s="1"/>
      <c r="AF94" s="1"/>
      <c r="AG94" s="1"/>
    </row>
    <row r="95" spans="1:33" x14ac:dyDescent="0.2">
      <c r="A95" s="195"/>
      <c r="B95" s="253">
        <f t="shared" si="1"/>
        <v>71</v>
      </c>
      <c r="C95" s="141"/>
      <c r="D95" s="142"/>
      <c r="E95" s="143"/>
      <c r="F95" s="142"/>
      <c r="G95" s="195"/>
      <c r="H95" s="195"/>
      <c r="I95" s="258" t="str">
        <f>IF('CALCUL-XY'!W90="","",'CALCUL-XY'!W90)</f>
        <v/>
      </c>
      <c r="J95" s="259" t="str">
        <f ca="1">IF(CODE1=1,"",IFERROR('CALCUL-XY'!AL90,""))</f>
        <v/>
      </c>
      <c r="K95" s="260" t="str">
        <f ca="1">IF(CODE1=1,"",IFERROR('CALCUL-XY'!AN90,""))</f>
        <v/>
      </c>
      <c r="L95" s="195"/>
      <c r="M95" s="195"/>
      <c r="N95" s="258" t="str">
        <f>IFERROR('CALCUL-XY'!BQ90,"")</f>
        <v/>
      </c>
      <c r="O95" s="258" t="str">
        <f>IFERROR('CALCUL-XY'!BR90,"")</f>
        <v/>
      </c>
      <c r="P95" s="261" t="str">
        <f ca="1">IF(CODE1=1,"",IFERROR('CALCUL-XY'!BS90,""))</f>
        <v/>
      </c>
      <c r="Q95" s="216" t="str">
        <f ca="1">IF(CODE1=1,"",IFERROR('CALCUL-XY'!BT90,""))</f>
        <v/>
      </c>
      <c r="R95" s="261" t="str">
        <f ca="1">IF(CODE1=1,"",IFERROR('CALCUL-XY'!BU90,""))</f>
        <v/>
      </c>
      <c r="S95" s="195"/>
      <c r="T95" s="258" t="str">
        <f>IFERROR('CALCUL-XY'!BQ90,"")</f>
        <v/>
      </c>
      <c r="U95" s="216" t="str">
        <f ca="1">IF(CODE1=1,"",IFERROR('CALCUL-XY'!CC90,""))</f>
        <v/>
      </c>
      <c r="V95" s="262" t="str">
        <f ca="1">IF(CODE1=1,"",IFERROR('CALCUL-XY'!CD90,""))</f>
        <v/>
      </c>
      <c r="W95" s="141"/>
      <c r="X95" s="142"/>
      <c r="Y95" s="195"/>
      <c r="Z95" s="263" t="str">
        <f ca="1">IF(CODE1=1,"",'CALCUL-XY'!CT90&amp;'CALCUL-XY'!CU90&amp;'CALCUL-XY'!CV90&amp;'CALCUL-XY'!CW90&amp;'CALCUL-XY'!CX90)</f>
        <v/>
      </c>
      <c r="AA95" s="1"/>
      <c r="AB95" s="1"/>
      <c r="AC95" s="1"/>
      <c r="AD95" s="1"/>
      <c r="AE95" s="1"/>
      <c r="AF95" s="1"/>
      <c r="AG95" s="1"/>
    </row>
    <row r="96" spans="1:33" x14ac:dyDescent="0.2">
      <c r="A96" s="195"/>
      <c r="B96" s="253">
        <f t="shared" si="1"/>
        <v>72</v>
      </c>
      <c r="C96" s="141"/>
      <c r="D96" s="142"/>
      <c r="E96" s="143"/>
      <c r="F96" s="142"/>
      <c r="G96" s="195"/>
      <c r="H96" s="195"/>
      <c r="I96" s="258" t="str">
        <f>IF('CALCUL-XY'!W91="","",'CALCUL-XY'!W91)</f>
        <v/>
      </c>
      <c r="J96" s="259" t="str">
        <f ca="1">IF(CODE1=1,"",IFERROR('CALCUL-XY'!AL91,""))</f>
        <v/>
      </c>
      <c r="K96" s="260" t="str">
        <f ca="1">IF(CODE1=1,"",IFERROR('CALCUL-XY'!AN91,""))</f>
        <v/>
      </c>
      <c r="L96" s="195"/>
      <c r="M96" s="195"/>
      <c r="N96" s="258" t="str">
        <f>IFERROR('CALCUL-XY'!BQ91,"")</f>
        <v/>
      </c>
      <c r="O96" s="258" t="str">
        <f>IFERROR('CALCUL-XY'!BR91,"")</f>
        <v/>
      </c>
      <c r="P96" s="261" t="str">
        <f ca="1">IF(CODE1=1,"",IFERROR('CALCUL-XY'!BS91,""))</f>
        <v/>
      </c>
      <c r="Q96" s="216" t="str">
        <f ca="1">IF(CODE1=1,"",IFERROR('CALCUL-XY'!BT91,""))</f>
        <v/>
      </c>
      <c r="R96" s="261" t="str">
        <f ca="1">IF(CODE1=1,"",IFERROR('CALCUL-XY'!BU91,""))</f>
        <v/>
      </c>
      <c r="S96" s="195"/>
      <c r="T96" s="258" t="str">
        <f>IFERROR('CALCUL-XY'!BQ91,"")</f>
        <v/>
      </c>
      <c r="U96" s="216" t="str">
        <f ca="1">IF(CODE1=1,"",IFERROR('CALCUL-XY'!CC91,""))</f>
        <v/>
      </c>
      <c r="V96" s="262" t="str">
        <f ca="1">IF(CODE1=1,"",IFERROR('CALCUL-XY'!CD91,""))</f>
        <v/>
      </c>
      <c r="W96" s="141"/>
      <c r="X96" s="142"/>
      <c r="Y96" s="195"/>
      <c r="Z96" s="263" t="str">
        <f ca="1">IF(CODE1=1,"",'CALCUL-XY'!CT91&amp;'CALCUL-XY'!CU91&amp;'CALCUL-XY'!CV91&amp;'CALCUL-XY'!CW91&amp;'CALCUL-XY'!CX91)</f>
        <v/>
      </c>
      <c r="AA96" s="1"/>
      <c r="AB96" s="1"/>
      <c r="AC96" s="1"/>
      <c r="AD96" s="1"/>
      <c r="AE96" s="1"/>
      <c r="AF96" s="1"/>
      <c r="AG96" s="1"/>
    </row>
    <row r="97" spans="1:33" x14ac:dyDescent="0.2">
      <c r="A97" s="195"/>
      <c r="B97" s="253">
        <f t="shared" si="1"/>
        <v>73</v>
      </c>
      <c r="C97" s="141"/>
      <c r="D97" s="142"/>
      <c r="E97" s="143"/>
      <c r="F97" s="142"/>
      <c r="G97" s="195"/>
      <c r="H97" s="195"/>
      <c r="I97" s="258" t="str">
        <f>IF('CALCUL-XY'!W92="","",'CALCUL-XY'!W92)</f>
        <v/>
      </c>
      <c r="J97" s="259" t="str">
        <f ca="1">IF(CODE1=1,"",IFERROR('CALCUL-XY'!AL92,""))</f>
        <v/>
      </c>
      <c r="K97" s="260" t="str">
        <f ca="1">IF(CODE1=1,"",IFERROR('CALCUL-XY'!AN92,""))</f>
        <v/>
      </c>
      <c r="L97" s="195"/>
      <c r="M97" s="195"/>
      <c r="N97" s="258" t="str">
        <f>IFERROR('CALCUL-XY'!BQ92,"")</f>
        <v/>
      </c>
      <c r="O97" s="258" t="str">
        <f>IFERROR('CALCUL-XY'!BR92,"")</f>
        <v/>
      </c>
      <c r="P97" s="261" t="str">
        <f ca="1">IF(CODE1=1,"",IFERROR('CALCUL-XY'!BS92,""))</f>
        <v/>
      </c>
      <c r="Q97" s="216" t="str">
        <f ca="1">IF(CODE1=1,"",IFERROR('CALCUL-XY'!BT92,""))</f>
        <v/>
      </c>
      <c r="R97" s="261" t="str">
        <f ca="1">IF(CODE1=1,"",IFERROR('CALCUL-XY'!BU92,""))</f>
        <v/>
      </c>
      <c r="S97" s="195"/>
      <c r="T97" s="258" t="str">
        <f>IFERROR('CALCUL-XY'!BQ92,"")</f>
        <v/>
      </c>
      <c r="U97" s="216" t="str">
        <f ca="1">IF(CODE1=1,"",IFERROR('CALCUL-XY'!CC92,""))</f>
        <v/>
      </c>
      <c r="V97" s="262" t="str">
        <f ca="1">IF(CODE1=1,"",IFERROR('CALCUL-XY'!CD92,""))</f>
        <v/>
      </c>
      <c r="W97" s="141"/>
      <c r="X97" s="142"/>
      <c r="Y97" s="195"/>
      <c r="Z97" s="263" t="str">
        <f ca="1">IF(CODE1=1,"",'CALCUL-XY'!CT92&amp;'CALCUL-XY'!CU92&amp;'CALCUL-XY'!CV92&amp;'CALCUL-XY'!CW92&amp;'CALCUL-XY'!CX92)</f>
        <v/>
      </c>
      <c r="AA97" s="1"/>
      <c r="AB97" s="1"/>
      <c r="AC97" s="1"/>
      <c r="AD97" s="1"/>
      <c r="AE97" s="1"/>
      <c r="AF97" s="1"/>
      <c r="AG97" s="1"/>
    </row>
    <row r="98" spans="1:33" x14ac:dyDescent="0.2">
      <c r="A98" s="195"/>
      <c r="B98" s="253">
        <f t="shared" si="1"/>
        <v>74</v>
      </c>
      <c r="C98" s="141"/>
      <c r="D98" s="142"/>
      <c r="E98" s="143"/>
      <c r="F98" s="142"/>
      <c r="G98" s="195"/>
      <c r="H98" s="195"/>
      <c r="I98" s="258" t="str">
        <f>IF('CALCUL-XY'!W93="","",'CALCUL-XY'!W93)</f>
        <v/>
      </c>
      <c r="J98" s="259" t="str">
        <f ca="1">IF(CODE1=1,"",IFERROR('CALCUL-XY'!AL93,""))</f>
        <v/>
      </c>
      <c r="K98" s="260" t="str">
        <f ca="1">IF(CODE1=1,"",IFERROR('CALCUL-XY'!AN93,""))</f>
        <v/>
      </c>
      <c r="L98" s="195"/>
      <c r="M98" s="195"/>
      <c r="N98" s="258" t="str">
        <f>IFERROR('CALCUL-XY'!BQ93,"")</f>
        <v/>
      </c>
      <c r="O98" s="258" t="str">
        <f>IFERROR('CALCUL-XY'!BR93,"")</f>
        <v/>
      </c>
      <c r="P98" s="261" t="str">
        <f ca="1">IF(CODE1=1,"",IFERROR('CALCUL-XY'!BS93,""))</f>
        <v/>
      </c>
      <c r="Q98" s="216" t="str">
        <f ca="1">IF(CODE1=1,"",IFERROR('CALCUL-XY'!BT93,""))</f>
        <v/>
      </c>
      <c r="R98" s="261" t="str">
        <f ca="1">IF(CODE1=1,"",IFERROR('CALCUL-XY'!BU93,""))</f>
        <v/>
      </c>
      <c r="S98" s="195"/>
      <c r="T98" s="258" t="str">
        <f>IFERROR('CALCUL-XY'!BQ93,"")</f>
        <v/>
      </c>
      <c r="U98" s="216" t="str">
        <f ca="1">IF(CODE1=1,"",IFERROR('CALCUL-XY'!CC93,""))</f>
        <v/>
      </c>
      <c r="V98" s="262" t="str">
        <f ca="1">IF(CODE1=1,"",IFERROR('CALCUL-XY'!CD93,""))</f>
        <v/>
      </c>
      <c r="W98" s="141"/>
      <c r="X98" s="142"/>
      <c r="Y98" s="195"/>
      <c r="Z98" s="263" t="str">
        <f ca="1">IF(CODE1=1,"",'CALCUL-XY'!CT93&amp;'CALCUL-XY'!CU93&amp;'CALCUL-XY'!CV93&amp;'CALCUL-XY'!CW93&amp;'CALCUL-XY'!CX93)</f>
        <v/>
      </c>
      <c r="AA98" s="1"/>
      <c r="AB98" s="1"/>
      <c r="AC98" s="1"/>
      <c r="AD98" s="1"/>
      <c r="AE98" s="1"/>
      <c r="AF98" s="1"/>
      <c r="AG98" s="1"/>
    </row>
    <row r="99" spans="1:33" x14ac:dyDescent="0.2">
      <c r="A99" s="195"/>
      <c r="B99" s="253">
        <f t="shared" si="1"/>
        <v>75</v>
      </c>
      <c r="C99" s="141"/>
      <c r="D99" s="142"/>
      <c r="E99" s="143"/>
      <c r="F99" s="142"/>
      <c r="G99" s="195"/>
      <c r="H99" s="195"/>
      <c r="I99" s="258" t="str">
        <f>IF('CALCUL-XY'!W94="","",'CALCUL-XY'!W94)</f>
        <v/>
      </c>
      <c r="J99" s="259" t="str">
        <f ca="1">IF(CODE1=1,"",IFERROR('CALCUL-XY'!AL94,""))</f>
        <v/>
      </c>
      <c r="K99" s="260" t="str">
        <f ca="1">IF(CODE1=1,"",IFERROR('CALCUL-XY'!AN94,""))</f>
        <v/>
      </c>
      <c r="L99" s="195"/>
      <c r="M99" s="195"/>
      <c r="N99" s="258" t="str">
        <f>IFERROR('CALCUL-XY'!BQ94,"")</f>
        <v/>
      </c>
      <c r="O99" s="258" t="str">
        <f>IFERROR('CALCUL-XY'!BR94,"")</f>
        <v/>
      </c>
      <c r="P99" s="261" t="str">
        <f ca="1">IF(CODE1=1,"",IFERROR('CALCUL-XY'!BS94,""))</f>
        <v/>
      </c>
      <c r="Q99" s="216" t="str">
        <f ca="1">IF(CODE1=1,"",IFERROR('CALCUL-XY'!BT94,""))</f>
        <v/>
      </c>
      <c r="R99" s="261" t="str">
        <f ca="1">IF(CODE1=1,"",IFERROR('CALCUL-XY'!BU94,""))</f>
        <v/>
      </c>
      <c r="S99" s="195"/>
      <c r="T99" s="258" t="str">
        <f>IFERROR('CALCUL-XY'!BQ94,"")</f>
        <v/>
      </c>
      <c r="U99" s="216" t="str">
        <f ca="1">IF(CODE1=1,"",IFERROR('CALCUL-XY'!CC94,""))</f>
        <v/>
      </c>
      <c r="V99" s="262" t="str">
        <f ca="1">IF(CODE1=1,"",IFERROR('CALCUL-XY'!CD94,""))</f>
        <v/>
      </c>
      <c r="W99" s="141"/>
      <c r="X99" s="142"/>
      <c r="Y99" s="195"/>
      <c r="Z99" s="263" t="str">
        <f ca="1">IF(CODE1=1,"",'CALCUL-XY'!CT94&amp;'CALCUL-XY'!CU94&amp;'CALCUL-XY'!CV94&amp;'CALCUL-XY'!CW94&amp;'CALCUL-XY'!CX94)</f>
        <v/>
      </c>
      <c r="AA99" s="1"/>
      <c r="AB99" s="1"/>
      <c r="AC99" s="1"/>
      <c r="AD99" s="1"/>
      <c r="AE99" s="1"/>
      <c r="AF99" s="1"/>
      <c r="AG99" s="1"/>
    </row>
    <row r="100" spans="1:33" x14ac:dyDescent="0.2">
      <c r="A100" s="195"/>
      <c r="B100" s="253">
        <f t="shared" si="1"/>
        <v>76</v>
      </c>
      <c r="C100" s="141"/>
      <c r="D100" s="142"/>
      <c r="E100" s="143"/>
      <c r="F100" s="142"/>
      <c r="G100" s="195"/>
      <c r="H100" s="195"/>
      <c r="I100" s="258" t="str">
        <f>IF('CALCUL-XY'!W95="","",'CALCUL-XY'!W95)</f>
        <v/>
      </c>
      <c r="J100" s="259" t="str">
        <f ca="1">IF(CODE1=1,"",IFERROR('CALCUL-XY'!AL95,""))</f>
        <v/>
      </c>
      <c r="K100" s="260" t="str">
        <f ca="1">IF(CODE1=1,"",IFERROR('CALCUL-XY'!AN95,""))</f>
        <v/>
      </c>
      <c r="L100" s="195"/>
      <c r="M100" s="195"/>
      <c r="N100" s="258" t="str">
        <f>IFERROR('CALCUL-XY'!BQ95,"")</f>
        <v/>
      </c>
      <c r="O100" s="258" t="str">
        <f>IFERROR('CALCUL-XY'!BR95,"")</f>
        <v/>
      </c>
      <c r="P100" s="261" t="str">
        <f ca="1">IF(CODE1=1,"",IFERROR('CALCUL-XY'!BS95,""))</f>
        <v/>
      </c>
      <c r="Q100" s="216" t="str">
        <f ca="1">IF(CODE1=1,"",IFERROR('CALCUL-XY'!BT95,""))</f>
        <v/>
      </c>
      <c r="R100" s="261" t="str">
        <f ca="1">IF(CODE1=1,"",IFERROR('CALCUL-XY'!BU95,""))</f>
        <v/>
      </c>
      <c r="S100" s="195"/>
      <c r="T100" s="258" t="str">
        <f>IFERROR('CALCUL-XY'!BQ95,"")</f>
        <v/>
      </c>
      <c r="U100" s="216" t="str">
        <f ca="1">IF(CODE1=1,"",IFERROR('CALCUL-XY'!CC95,""))</f>
        <v/>
      </c>
      <c r="V100" s="262" t="str">
        <f ca="1">IF(CODE1=1,"",IFERROR('CALCUL-XY'!CD95,""))</f>
        <v/>
      </c>
      <c r="W100" s="141"/>
      <c r="X100" s="142"/>
      <c r="Y100" s="195"/>
      <c r="Z100" s="263" t="str">
        <f ca="1">IF(CODE1=1,"",'CALCUL-XY'!CT95&amp;'CALCUL-XY'!CU95&amp;'CALCUL-XY'!CV95&amp;'CALCUL-XY'!CW95&amp;'CALCUL-XY'!CX95)</f>
        <v/>
      </c>
      <c r="AA100" s="1"/>
      <c r="AB100" s="1"/>
      <c r="AC100" s="1"/>
      <c r="AD100" s="1"/>
      <c r="AE100" s="1"/>
      <c r="AF100" s="1"/>
      <c r="AG100" s="1"/>
    </row>
    <row r="101" spans="1:33" x14ac:dyDescent="0.2">
      <c r="A101" s="195"/>
      <c r="B101" s="253">
        <f t="shared" si="1"/>
        <v>77</v>
      </c>
      <c r="C101" s="141"/>
      <c r="D101" s="142"/>
      <c r="E101" s="143"/>
      <c r="F101" s="142"/>
      <c r="G101" s="195"/>
      <c r="H101" s="195"/>
      <c r="I101" s="258" t="str">
        <f>IF('CALCUL-XY'!W96="","",'CALCUL-XY'!W96)</f>
        <v/>
      </c>
      <c r="J101" s="259" t="str">
        <f ca="1">IF(CODE1=1,"",IFERROR('CALCUL-XY'!AL96,""))</f>
        <v/>
      </c>
      <c r="K101" s="260" t="str">
        <f ca="1">IF(CODE1=1,"",IFERROR('CALCUL-XY'!AN96,""))</f>
        <v/>
      </c>
      <c r="L101" s="195"/>
      <c r="M101" s="195"/>
      <c r="N101" s="258" t="str">
        <f>IFERROR('CALCUL-XY'!BQ96,"")</f>
        <v/>
      </c>
      <c r="O101" s="258" t="str">
        <f>IFERROR('CALCUL-XY'!BR96,"")</f>
        <v/>
      </c>
      <c r="P101" s="261" t="str">
        <f ca="1">IF(CODE1=1,"",IFERROR('CALCUL-XY'!BS96,""))</f>
        <v/>
      </c>
      <c r="Q101" s="216" t="str">
        <f ca="1">IF(CODE1=1,"",IFERROR('CALCUL-XY'!BT96,""))</f>
        <v/>
      </c>
      <c r="R101" s="261" t="str">
        <f ca="1">IF(CODE1=1,"",IFERROR('CALCUL-XY'!BU96,""))</f>
        <v/>
      </c>
      <c r="S101" s="195"/>
      <c r="T101" s="258" t="str">
        <f>IFERROR('CALCUL-XY'!BQ96,"")</f>
        <v/>
      </c>
      <c r="U101" s="216" t="str">
        <f ca="1">IF(CODE1=1,"",IFERROR('CALCUL-XY'!CC96,""))</f>
        <v/>
      </c>
      <c r="V101" s="262" t="str">
        <f ca="1">IF(CODE1=1,"",IFERROR('CALCUL-XY'!CD96,""))</f>
        <v/>
      </c>
      <c r="W101" s="141"/>
      <c r="X101" s="142"/>
      <c r="Y101" s="195"/>
      <c r="Z101" s="263" t="str">
        <f ca="1">IF(CODE1=1,"",'CALCUL-XY'!CT96&amp;'CALCUL-XY'!CU96&amp;'CALCUL-XY'!CV96&amp;'CALCUL-XY'!CW96&amp;'CALCUL-XY'!CX96)</f>
        <v/>
      </c>
      <c r="AA101" s="1"/>
      <c r="AB101" s="1"/>
      <c r="AC101" s="1"/>
      <c r="AD101" s="1"/>
      <c r="AE101" s="1"/>
      <c r="AF101" s="1"/>
      <c r="AG101" s="1"/>
    </row>
    <row r="102" spans="1:33" x14ac:dyDescent="0.2">
      <c r="A102" s="195"/>
      <c r="B102" s="253">
        <f t="shared" si="1"/>
        <v>78</v>
      </c>
      <c r="C102" s="141"/>
      <c r="D102" s="142"/>
      <c r="E102" s="143"/>
      <c r="F102" s="142"/>
      <c r="G102" s="195"/>
      <c r="H102" s="195"/>
      <c r="I102" s="258" t="str">
        <f>IF('CALCUL-XY'!W97="","",'CALCUL-XY'!W97)</f>
        <v/>
      </c>
      <c r="J102" s="259" t="str">
        <f ca="1">IF(CODE1=1,"",IFERROR('CALCUL-XY'!AL97,""))</f>
        <v/>
      </c>
      <c r="K102" s="260" t="str">
        <f ca="1">IF(CODE1=1,"",IFERROR('CALCUL-XY'!AN97,""))</f>
        <v/>
      </c>
      <c r="L102" s="195"/>
      <c r="M102" s="195"/>
      <c r="N102" s="258" t="str">
        <f>IFERROR('CALCUL-XY'!BQ97,"")</f>
        <v/>
      </c>
      <c r="O102" s="258" t="str">
        <f>IFERROR('CALCUL-XY'!BR97,"")</f>
        <v/>
      </c>
      <c r="P102" s="261" t="str">
        <f ca="1">IF(CODE1=1,"",IFERROR('CALCUL-XY'!BS97,""))</f>
        <v/>
      </c>
      <c r="Q102" s="216" t="str">
        <f ca="1">IF(CODE1=1,"",IFERROR('CALCUL-XY'!BT97,""))</f>
        <v/>
      </c>
      <c r="R102" s="261" t="str">
        <f ca="1">IF(CODE1=1,"",IFERROR('CALCUL-XY'!BU97,""))</f>
        <v/>
      </c>
      <c r="S102" s="195"/>
      <c r="T102" s="258" t="str">
        <f>IFERROR('CALCUL-XY'!BQ97,"")</f>
        <v/>
      </c>
      <c r="U102" s="216" t="str">
        <f ca="1">IF(CODE1=1,"",IFERROR('CALCUL-XY'!CC97,""))</f>
        <v/>
      </c>
      <c r="V102" s="262" t="str">
        <f ca="1">IF(CODE1=1,"",IFERROR('CALCUL-XY'!CD97,""))</f>
        <v/>
      </c>
      <c r="W102" s="141"/>
      <c r="X102" s="142"/>
      <c r="Y102" s="195"/>
      <c r="Z102" s="263" t="str">
        <f ca="1">IF(CODE1=1,"",'CALCUL-XY'!CT97&amp;'CALCUL-XY'!CU97&amp;'CALCUL-XY'!CV97&amp;'CALCUL-XY'!CW97&amp;'CALCUL-XY'!CX97)</f>
        <v/>
      </c>
      <c r="AA102" s="1"/>
      <c r="AB102" s="1"/>
      <c r="AC102" s="1"/>
      <c r="AD102" s="1"/>
      <c r="AE102" s="1"/>
      <c r="AF102" s="1"/>
      <c r="AG102" s="1"/>
    </row>
    <row r="103" spans="1:33" x14ac:dyDescent="0.2">
      <c r="A103" s="195"/>
      <c r="B103" s="253">
        <f t="shared" si="1"/>
        <v>79</v>
      </c>
      <c r="C103" s="141"/>
      <c r="D103" s="142"/>
      <c r="E103" s="143"/>
      <c r="F103" s="142"/>
      <c r="G103" s="195"/>
      <c r="H103" s="195"/>
      <c r="I103" s="258" t="str">
        <f>IF('CALCUL-XY'!W98="","",'CALCUL-XY'!W98)</f>
        <v/>
      </c>
      <c r="J103" s="259" t="str">
        <f ca="1">IF(CODE1=1,"",IFERROR('CALCUL-XY'!AL98,""))</f>
        <v/>
      </c>
      <c r="K103" s="260" t="str">
        <f ca="1">IF(CODE1=1,"",IFERROR('CALCUL-XY'!AN98,""))</f>
        <v/>
      </c>
      <c r="L103" s="195"/>
      <c r="M103" s="195"/>
      <c r="N103" s="258" t="str">
        <f>IFERROR('CALCUL-XY'!BQ98,"")</f>
        <v/>
      </c>
      <c r="O103" s="258" t="str">
        <f>IFERROR('CALCUL-XY'!BR98,"")</f>
        <v/>
      </c>
      <c r="P103" s="261" t="str">
        <f ca="1">IF(CODE1=1,"",IFERROR('CALCUL-XY'!BS98,""))</f>
        <v/>
      </c>
      <c r="Q103" s="216" t="str">
        <f ca="1">IF(CODE1=1,"",IFERROR('CALCUL-XY'!BT98,""))</f>
        <v/>
      </c>
      <c r="R103" s="261" t="str">
        <f ca="1">IF(CODE1=1,"",IFERROR('CALCUL-XY'!BU98,""))</f>
        <v/>
      </c>
      <c r="S103" s="195"/>
      <c r="T103" s="258" t="str">
        <f>IFERROR('CALCUL-XY'!BQ98,"")</f>
        <v/>
      </c>
      <c r="U103" s="216" t="str">
        <f ca="1">IF(CODE1=1,"",IFERROR('CALCUL-XY'!CC98,""))</f>
        <v/>
      </c>
      <c r="V103" s="262" t="str">
        <f ca="1">IF(CODE1=1,"",IFERROR('CALCUL-XY'!CD98,""))</f>
        <v/>
      </c>
      <c r="W103" s="141"/>
      <c r="X103" s="142"/>
      <c r="Y103" s="195"/>
      <c r="Z103" s="263" t="str">
        <f ca="1">IF(CODE1=1,"",'CALCUL-XY'!CT98&amp;'CALCUL-XY'!CU98&amp;'CALCUL-XY'!CV98&amp;'CALCUL-XY'!CW98&amp;'CALCUL-XY'!CX98)</f>
        <v/>
      </c>
      <c r="AA103" s="1"/>
      <c r="AB103" s="1"/>
      <c r="AC103" s="1"/>
      <c r="AD103" s="1"/>
      <c r="AE103" s="1"/>
      <c r="AF103" s="1"/>
      <c r="AG103" s="1"/>
    </row>
    <row r="104" spans="1:33" x14ac:dyDescent="0.2">
      <c r="A104" s="195"/>
      <c r="B104" s="253">
        <f t="shared" si="1"/>
        <v>80</v>
      </c>
      <c r="C104" s="141"/>
      <c r="D104" s="142"/>
      <c r="E104" s="143"/>
      <c r="F104" s="142"/>
      <c r="G104" s="195"/>
      <c r="H104" s="195"/>
      <c r="I104" s="258" t="str">
        <f>IF('CALCUL-XY'!W99="","",'CALCUL-XY'!W99)</f>
        <v/>
      </c>
      <c r="J104" s="259" t="str">
        <f ca="1">IF(CODE1=1,"",IFERROR('CALCUL-XY'!AL99,""))</f>
        <v/>
      </c>
      <c r="K104" s="260" t="str">
        <f ca="1">IF(CODE1=1,"",IFERROR('CALCUL-XY'!AN99,""))</f>
        <v/>
      </c>
      <c r="L104" s="195"/>
      <c r="M104" s="195"/>
      <c r="N104" s="258" t="str">
        <f>IFERROR('CALCUL-XY'!BQ99,"")</f>
        <v/>
      </c>
      <c r="O104" s="258" t="str">
        <f>IFERROR('CALCUL-XY'!BR99,"")</f>
        <v/>
      </c>
      <c r="P104" s="261" t="str">
        <f ca="1">IF(CODE1=1,"",IFERROR('CALCUL-XY'!BS99,""))</f>
        <v/>
      </c>
      <c r="Q104" s="216" t="str">
        <f ca="1">IF(CODE1=1,"",IFERROR('CALCUL-XY'!BT99,""))</f>
        <v/>
      </c>
      <c r="R104" s="261" t="str">
        <f ca="1">IF(CODE1=1,"",IFERROR('CALCUL-XY'!BU99,""))</f>
        <v/>
      </c>
      <c r="S104" s="195"/>
      <c r="T104" s="258" t="str">
        <f>IFERROR('CALCUL-XY'!BQ99,"")</f>
        <v/>
      </c>
      <c r="U104" s="216" t="str">
        <f ca="1">IF(CODE1=1,"",IFERROR('CALCUL-XY'!CC99,""))</f>
        <v/>
      </c>
      <c r="V104" s="262" t="str">
        <f ca="1">IF(CODE1=1,"",IFERROR('CALCUL-XY'!CD99,""))</f>
        <v/>
      </c>
      <c r="W104" s="141"/>
      <c r="X104" s="142"/>
      <c r="Y104" s="195"/>
      <c r="Z104" s="263" t="str">
        <f ca="1">IF(CODE1=1,"",'CALCUL-XY'!CT99&amp;'CALCUL-XY'!CU99&amp;'CALCUL-XY'!CV99&amp;'CALCUL-XY'!CW99&amp;'CALCUL-XY'!CX99)</f>
        <v/>
      </c>
      <c r="AA104" s="1"/>
      <c r="AB104" s="1"/>
      <c r="AC104" s="1"/>
      <c r="AD104" s="1"/>
      <c r="AE104" s="1"/>
      <c r="AF104" s="1"/>
      <c r="AG104" s="1"/>
    </row>
    <row r="105" spans="1:33" x14ac:dyDescent="0.2">
      <c r="A105" s="195"/>
      <c r="B105" s="253">
        <f t="shared" si="1"/>
        <v>81</v>
      </c>
      <c r="C105" s="141"/>
      <c r="D105" s="142"/>
      <c r="E105" s="143"/>
      <c r="F105" s="142"/>
      <c r="G105" s="195"/>
      <c r="H105" s="195"/>
      <c r="I105" s="258" t="str">
        <f>IF('CALCUL-XY'!W100="","",'CALCUL-XY'!W100)</f>
        <v/>
      </c>
      <c r="J105" s="259" t="str">
        <f ca="1">IF(CODE1=1,"",IFERROR('CALCUL-XY'!AL100,""))</f>
        <v/>
      </c>
      <c r="K105" s="260" t="str">
        <f ca="1">IF(CODE1=1,"",IFERROR('CALCUL-XY'!AN100,""))</f>
        <v/>
      </c>
      <c r="L105" s="195"/>
      <c r="M105" s="195"/>
      <c r="N105" s="258" t="str">
        <f>IFERROR('CALCUL-XY'!BQ100,"")</f>
        <v/>
      </c>
      <c r="O105" s="258" t="str">
        <f>IFERROR('CALCUL-XY'!BR100,"")</f>
        <v/>
      </c>
      <c r="P105" s="261" t="str">
        <f ca="1">IF(CODE1=1,"",IFERROR('CALCUL-XY'!BS100,""))</f>
        <v/>
      </c>
      <c r="Q105" s="216" t="str">
        <f ca="1">IF(CODE1=1,"",IFERROR('CALCUL-XY'!BT100,""))</f>
        <v/>
      </c>
      <c r="R105" s="261" t="str">
        <f ca="1">IF(CODE1=1,"",IFERROR('CALCUL-XY'!BU100,""))</f>
        <v/>
      </c>
      <c r="S105" s="195"/>
      <c r="T105" s="258" t="str">
        <f>IFERROR('CALCUL-XY'!BQ100,"")</f>
        <v/>
      </c>
      <c r="U105" s="216" t="str">
        <f ca="1">IF(CODE1=1,"",IFERROR('CALCUL-XY'!CC100,""))</f>
        <v/>
      </c>
      <c r="V105" s="262" t="str">
        <f ca="1">IF(CODE1=1,"",IFERROR('CALCUL-XY'!CD100,""))</f>
        <v/>
      </c>
      <c r="W105" s="141"/>
      <c r="X105" s="142"/>
      <c r="Y105" s="195"/>
      <c r="Z105" s="263" t="str">
        <f ca="1">IF(CODE1=1,"",'CALCUL-XY'!CT100&amp;'CALCUL-XY'!CU100&amp;'CALCUL-XY'!CV100&amp;'CALCUL-XY'!CW100&amp;'CALCUL-XY'!CX100)</f>
        <v/>
      </c>
      <c r="AA105" s="1"/>
      <c r="AB105" s="1"/>
      <c r="AC105" s="1"/>
      <c r="AD105" s="1"/>
      <c r="AE105" s="1"/>
      <c r="AF105" s="1"/>
      <c r="AG105" s="1"/>
    </row>
    <row r="106" spans="1:33" x14ac:dyDescent="0.2">
      <c r="A106" s="195"/>
      <c r="B106" s="253">
        <f t="shared" si="1"/>
        <v>82</v>
      </c>
      <c r="C106" s="141"/>
      <c r="D106" s="142"/>
      <c r="E106" s="143"/>
      <c r="F106" s="142"/>
      <c r="G106" s="195"/>
      <c r="H106" s="195"/>
      <c r="I106" s="258" t="str">
        <f>IF('CALCUL-XY'!W101="","",'CALCUL-XY'!W101)</f>
        <v/>
      </c>
      <c r="J106" s="259" t="str">
        <f ca="1">IF(CODE1=1,"",IFERROR('CALCUL-XY'!AL101,""))</f>
        <v/>
      </c>
      <c r="K106" s="260" t="str">
        <f ca="1">IF(CODE1=1,"",IFERROR('CALCUL-XY'!AN101,""))</f>
        <v/>
      </c>
      <c r="L106" s="195"/>
      <c r="M106" s="195"/>
      <c r="N106" s="258" t="str">
        <f>IFERROR('CALCUL-XY'!BQ101,"")</f>
        <v/>
      </c>
      <c r="O106" s="258" t="str">
        <f>IFERROR('CALCUL-XY'!BR101,"")</f>
        <v/>
      </c>
      <c r="P106" s="261" t="str">
        <f ca="1">IF(CODE1=1,"",IFERROR('CALCUL-XY'!BS101,""))</f>
        <v/>
      </c>
      <c r="Q106" s="216" t="str">
        <f ca="1">IF(CODE1=1,"",IFERROR('CALCUL-XY'!BT101,""))</f>
        <v/>
      </c>
      <c r="R106" s="261" t="str">
        <f ca="1">IF(CODE1=1,"",IFERROR('CALCUL-XY'!BU101,""))</f>
        <v/>
      </c>
      <c r="S106" s="195"/>
      <c r="T106" s="258" t="str">
        <f>IFERROR('CALCUL-XY'!BQ101,"")</f>
        <v/>
      </c>
      <c r="U106" s="216" t="str">
        <f ca="1">IF(CODE1=1,"",IFERROR('CALCUL-XY'!CC101,""))</f>
        <v/>
      </c>
      <c r="V106" s="262" t="str">
        <f ca="1">IF(CODE1=1,"",IFERROR('CALCUL-XY'!CD101,""))</f>
        <v/>
      </c>
      <c r="W106" s="141"/>
      <c r="X106" s="142"/>
      <c r="Y106" s="195"/>
      <c r="Z106" s="263" t="str">
        <f ca="1">IF(CODE1=1,"",'CALCUL-XY'!CT101&amp;'CALCUL-XY'!CU101&amp;'CALCUL-XY'!CV101&amp;'CALCUL-XY'!CW101&amp;'CALCUL-XY'!CX101)</f>
        <v/>
      </c>
      <c r="AA106" s="1"/>
      <c r="AB106" s="1"/>
      <c r="AC106" s="1"/>
      <c r="AD106" s="1"/>
      <c r="AE106" s="1"/>
      <c r="AF106" s="1"/>
      <c r="AG106" s="1"/>
    </row>
    <row r="107" spans="1:33" x14ac:dyDescent="0.2">
      <c r="A107" s="195"/>
      <c r="B107" s="253">
        <f t="shared" si="1"/>
        <v>83</v>
      </c>
      <c r="C107" s="141"/>
      <c r="D107" s="142"/>
      <c r="E107" s="143"/>
      <c r="F107" s="142"/>
      <c r="G107" s="195"/>
      <c r="H107" s="195"/>
      <c r="I107" s="258" t="str">
        <f>IF('CALCUL-XY'!W102="","",'CALCUL-XY'!W102)</f>
        <v/>
      </c>
      <c r="J107" s="259" t="str">
        <f ca="1">IF(CODE1=1,"",IFERROR('CALCUL-XY'!AL102,""))</f>
        <v/>
      </c>
      <c r="K107" s="260" t="str">
        <f ca="1">IF(CODE1=1,"",IFERROR('CALCUL-XY'!AN102,""))</f>
        <v/>
      </c>
      <c r="L107" s="195"/>
      <c r="M107" s="195"/>
      <c r="N107" s="258" t="str">
        <f>IFERROR('CALCUL-XY'!BQ102,"")</f>
        <v/>
      </c>
      <c r="O107" s="258" t="str">
        <f>IFERROR('CALCUL-XY'!BR102,"")</f>
        <v/>
      </c>
      <c r="P107" s="261" t="str">
        <f ca="1">IF(CODE1=1,"",IFERROR('CALCUL-XY'!BS102,""))</f>
        <v/>
      </c>
      <c r="Q107" s="216" t="str">
        <f ca="1">IF(CODE1=1,"",IFERROR('CALCUL-XY'!BT102,""))</f>
        <v/>
      </c>
      <c r="R107" s="261" t="str">
        <f ca="1">IF(CODE1=1,"",IFERROR('CALCUL-XY'!BU102,""))</f>
        <v/>
      </c>
      <c r="S107" s="195"/>
      <c r="T107" s="258" t="str">
        <f>IFERROR('CALCUL-XY'!BQ102,"")</f>
        <v/>
      </c>
      <c r="U107" s="216" t="str">
        <f ca="1">IF(CODE1=1,"",IFERROR('CALCUL-XY'!CC102,""))</f>
        <v/>
      </c>
      <c r="V107" s="262" t="str">
        <f ca="1">IF(CODE1=1,"",IFERROR('CALCUL-XY'!CD102,""))</f>
        <v/>
      </c>
      <c r="W107" s="141"/>
      <c r="X107" s="142"/>
      <c r="Y107" s="195"/>
      <c r="Z107" s="263" t="str">
        <f ca="1">IF(CODE1=1,"",'CALCUL-XY'!CT102&amp;'CALCUL-XY'!CU102&amp;'CALCUL-XY'!CV102&amp;'CALCUL-XY'!CW102&amp;'CALCUL-XY'!CX102)</f>
        <v/>
      </c>
      <c r="AA107" s="1"/>
      <c r="AB107" s="1"/>
      <c r="AC107" s="1"/>
      <c r="AD107" s="1"/>
      <c r="AE107" s="1"/>
      <c r="AF107" s="1"/>
      <c r="AG107" s="1"/>
    </row>
    <row r="108" spans="1:33" x14ac:dyDescent="0.2">
      <c r="A108" s="195"/>
      <c r="B108" s="253">
        <f t="shared" si="1"/>
        <v>84</v>
      </c>
      <c r="C108" s="141"/>
      <c r="D108" s="142"/>
      <c r="E108" s="143"/>
      <c r="F108" s="142"/>
      <c r="G108" s="195"/>
      <c r="H108" s="195"/>
      <c r="I108" s="258" t="str">
        <f>IF('CALCUL-XY'!W103="","",'CALCUL-XY'!W103)</f>
        <v/>
      </c>
      <c r="J108" s="259" t="str">
        <f ca="1">IF(CODE1=1,"",IFERROR('CALCUL-XY'!AL103,""))</f>
        <v/>
      </c>
      <c r="K108" s="260" t="str">
        <f ca="1">IF(CODE1=1,"",IFERROR('CALCUL-XY'!AN103,""))</f>
        <v/>
      </c>
      <c r="L108" s="195"/>
      <c r="M108" s="195"/>
      <c r="N108" s="258" t="str">
        <f>IFERROR('CALCUL-XY'!BQ103,"")</f>
        <v/>
      </c>
      <c r="O108" s="258" t="str">
        <f>IFERROR('CALCUL-XY'!BR103,"")</f>
        <v/>
      </c>
      <c r="P108" s="261" t="str">
        <f ca="1">IF(CODE1=1,"",IFERROR('CALCUL-XY'!BS103,""))</f>
        <v/>
      </c>
      <c r="Q108" s="216" t="str">
        <f ca="1">IF(CODE1=1,"",IFERROR('CALCUL-XY'!BT103,""))</f>
        <v/>
      </c>
      <c r="R108" s="261" t="str">
        <f ca="1">IF(CODE1=1,"",IFERROR('CALCUL-XY'!BU103,""))</f>
        <v/>
      </c>
      <c r="S108" s="195"/>
      <c r="T108" s="258" t="str">
        <f>IFERROR('CALCUL-XY'!BQ103,"")</f>
        <v/>
      </c>
      <c r="U108" s="216" t="str">
        <f ca="1">IF(CODE1=1,"",IFERROR('CALCUL-XY'!CC103,""))</f>
        <v/>
      </c>
      <c r="V108" s="262" t="str">
        <f ca="1">IF(CODE1=1,"",IFERROR('CALCUL-XY'!CD103,""))</f>
        <v/>
      </c>
      <c r="W108" s="141"/>
      <c r="X108" s="142"/>
      <c r="Y108" s="195"/>
      <c r="Z108" s="263" t="str">
        <f ca="1">IF(CODE1=1,"",'CALCUL-XY'!CT103&amp;'CALCUL-XY'!CU103&amp;'CALCUL-XY'!CV103&amp;'CALCUL-XY'!CW103&amp;'CALCUL-XY'!CX103)</f>
        <v/>
      </c>
      <c r="AA108" s="1"/>
      <c r="AB108" s="1"/>
      <c r="AC108" s="1"/>
      <c r="AD108" s="1"/>
      <c r="AE108" s="1"/>
      <c r="AF108" s="1"/>
      <c r="AG108" s="1"/>
    </row>
    <row r="109" spans="1:33" x14ac:dyDescent="0.2">
      <c r="A109" s="195"/>
      <c r="B109" s="253">
        <f t="shared" si="1"/>
        <v>85</v>
      </c>
      <c r="C109" s="141"/>
      <c r="D109" s="142"/>
      <c r="E109" s="143"/>
      <c r="F109" s="142"/>
      <c r="G109" s="195"/>
      <c r="H109" s="195"/>
      <c r="I109" s="258" t="str">
        <f>IF('CALCUL-XY'!W104="","",'CALCUL-XY'!W104)</f>
        <v/>
      </c>
      <c r="J109" s="259" t="str">
        <f ca="1">IF(CODE1=1,"",IFERROR('CALCUL-XY'!AL104,""))</f>
        <v/>
      </c>
      <c r="K109" s="260" t="str">
        <f ca="1">IF(CODE1=1,"",IFERROR('CALCUL-XY'!AN104,""))</f>
        <v/>
      </c>
      <c r="L109" s="195"/>
      <c r="M109" s="195"/>
      <c r="N109" s="258" t="str">
        <f>IFERROR('CALCUL-XY'!BQ104,"")</f>
        <v/>
      </c>
      <c r="O109" s="258" t="str">
        <f>IFERROR('CALCUL-XY'!BR104,"")</f>
        <v/>
      </c>
      <c r="P109" s="261" t="str">
        <f ca="1">IF(CODE1=1,"",IFERROR('CALCUL-XY'!BS104,""))</f>
        <v/>
      </c>
      <c r="Q109" s="216" t="str">
        <f ca="1">IF(CODE1=1,"",IFERROR('CALCUL-XY'!BT104,""))</f>
        <v/>
      </c>
      <c r="R109" s="261" t="str">
        <f ca="1">IF(CODE1=1,"",IFERROR('CALCUL-XY'!BU104,""))</f>
        <v/>
      </c>
      <c r="S109" s="195"/>
      <c r="T109" s="258" t="str">
        <f>IFERROR('CALCUL-XY'!BQ104,"")</f>
        <v/>
      </c>
      <c r="U109" s="216" t="str">
        <f ca="1">IF(CODE1=1,"",IFERROR('CALCUL-XY'!CC104,""))</f>
        <v/>
      </c>
      <c r="V109" s="262" t="str">
        <f ca="1">IF(CODE1=1,"",IFERROR('CALCUL-XY'!CD104,""))</f>
        <v/>
      </c>
      <c r="W109" s="141"/>
      <c r="X109" s="142"/>
      <c r="Y109" s="195"/>
      <c r="Z109" s="263" t="str">
        <f ca="1">IF(CODE1=1,"",'CALCUL-XY'!CT104&amp;'CALCUL-XY'!CU104&amp;'CALCUL-XY'!CV104&amp;'CALCUL-XY'!CW104&amp;'CALCUL-XY'!CX104)</f>
        <v/>
      </c>
      <c r="AA109" s="1"/>
      <c r="AB109" s="1"/>
      <c r="AC109" s="1"/>
      <c r="AD109" s="1"/>
      <c r="AE109" s="1"/>
      <c r="AF109" s="1"/>
      <c r="AG109" s="1"/>
    </row>
    <row r="110" spans="1:33" x14ac:dyDescent="0.2">
      <c r="A110" s="195"/>
      <c r="B110" s="253">
        <f t="shared" si="1"/>
        <v>86</v>
      </c>
      <c r="C110" s="141"/>
      <c r="D110" s="142"/>
      <c r="E110" s="143"/>
      <c r="F110" s="142"/>
      <c r="G110" s="195"/>
      <c r="H110" s="195"/>
      <c r="I110" s="258" t="str">
        <f>IF('CALCUL-XY'!W105="","",'CALCUL-XY'!W105)</f>
        <v/>
      </c>
      <c r="J110" s="259" t="str">
        <f ca="1">IF(CODE1=1,"",IFERROR('CALCUL-XY'!AL105,""))</f>
        <v/>
      </c>
      <c r="K110" s="260" t="str">
        <f ca="1">IF(CODE1=1,"",IFERROR('CALCUL-XY'!AN105,""))</f>
        <v/>
      </c>
      <c r="L110" s="195"/>
      <c r="M110" s="195"/>
      <c r="N110" s="258" t="str">
        <f>IFERROR('CALCUL-XY'!BQ105,"")</f>
        <v/>
      </c>
      <c r="O110" s="258" t="str">
        <f>IFERROR('CALCUL-XY'!BR105,"")</f>
        <v/>
      </c>
      <c r="P110" s="261" t="str">
        <f ca="1">IF(CODE1=1,"",IFERROR('CALCUL-XY'!BS105,""))</f>
        <v/>
      </c>
      <c r="Q110" s="216" t="str">
        <f ca="1">IF(CODE1=1,"",IFERROR('CALCUL-XY'!BT105,""))</f>
        <v/>
      </c>
      <c r="R110" s="261" t="str">
        <f ca="1">IF(CODE1=1,"",IFERROR('CALCUL-XY'!BU105,""))</f>
        <v/>
      </c>
      <c r="S110" s="195"/>
      <c r="T110" s="258" t="str">
        <f>IFERROR('CALCUL-XY'!BQ105,"")</f>
        <v/>
      </c>
      <c r="U110" s="216" t="str">
        <f ca="1">IF(CODE1=1,"",IFERROR('CALCUL-XY'!CC105,""))</f>
        <v/>
      </c>
      <c r="V110" s="262" t="str">
        <f ca="1">IF(CODE1=1,"",IFERROR('CALCUL-XY'!CD105,""))</f>
        <v/>
      </c>
      <c r="W110" s="141"/>
      <c r="X110" s="142"/>
      <c r="Y110" s="195"/>
      <c r="Z110" s="263" t="str">
        <f ca="1">IF(CODE1=1,"",'CALCUL-XY'!CT105&amp;'CALCUL-XY'!CU105&amp;'CALCUL-XY'!CV105&amp;'CALCUL-XY'!CW105&amp;'CALCUL-XY'!CX105)</f>
        <v/>
      </c>
      <c r="AA110" s="1"/>
      <c r="AB110" s="1"/>
      <c r="AC110" s="1"/>
      <c r="AD110" s="1"/>
      <c r="AE110" s="1"/>
      <c r="AF110" s="1"/>
      <c r="AG110" s="1"/>
    </row>
    <row r="111" spans="1:33" x14ac:dyDescent="0.2">
      <c r="A111" s="195"/>
      <c r="B111" s="253">
        <f t="shared" si="1"/>
        <v>87</v>
      </c>
      <c r="C111" s="141"/>
      <c r="D111" s="142"/>
      <c r="E111" s="143"/>
      <c r="F111" s="142"/>
      <c r="G111" s="195"/>
      <c r="H111" s="195"/>
      <c r="I111" s="258" t="str">
        <f>IF('CALCUL-XY'!W106="","",'CALCUL-XY'!W106)</f>
        <v/>
      </c>
      <c r="J111" s="259" t="str">
        <f ca="1">IF(CODE1=1,"",IFERROR('CALCUL-XY'!AL106,""))</f>
        <v/>
      </c>
      <c r="K111" s="260" t="str">
        <f ca="1">IF(CODE1=1,"",IFERROR('CALCUL-XY'!AN106,""))</f>
        <v/>
      </c>
      <c r="L111" s="195"/>
      <c r="M111" s="195"/>
      <c r="N111" s="258" t="str">
        <f>IFERROR('CALCUL-XY'!BQ106,"")</f>
        <v/>
      </c>
      <c r="O111" s="258" t="str">
        <f>IFERROR('CALCUL-XY'!BR106,"")</f>
        <v/>
      </c>
      <c r="P111" s="261" t="str">
        <f ca="1">IF(CODE1=1,"",IFERROR('CALCUL-XY'!BS106,""))</f>
        <v/>
      </c>
      <c r="Q111" s="216" t="str">
        <f ca="1">IF(CODE1=1,"",IFERROR('CALCUL-XY'!BT106,""))</f>
        <v/>
      </c>
      <c r="R111" s="261" t="str">
        <f ca="1">IF(CODE1=1,"",IFERROR('CALCUL-XY'!BU106,""))</f>
        <v/>
      </c>
      <c r="S111" s="195"/>
      <c r="T111" s="258" t="str">
        <f>IFERROR('CALCUL-XY'!BQ106,"")</f>
        <v/>
      </c>
      <c r="U111" s="216" t="str">
        <f ca="1">IF(CODE1=1,"",IFERROR('CALCUL-XY'!CC106,""))</f>
        <v/>
      </c>
      <c r="V111" s="262" t="str">
        <f ca="1">IF(CODE1=1,"",IFERROR('CALCUL-XY'!CD106,""))</f>
        <v/>
      </c>
      <c r="W111" s="141"/>
      <c r="X111" s="142"/>
      <c r="Y111" s="195"/>
      <c r="Z111" s="263" t="str">
        <f ca="1">IF(CODE1=1,"",'CALCUL-XY'!CT106&amp;'CALCUL-XY'!CU106&amp;'CALCUL-XY'!CV106&amp;'CALCUL-XY'!CW106&amp;'CALCUL-XY'!CX106)</f>
        <v/>
      </c>
      <c r="AA111" s="1"/>
      <c r="AB111" s="1"/>
      <c r="AC111" s="1"/>
      <c r="AD111" s="1"/>
      <c r="AE111" s="1"/>
      <c r="AF111" s="1"/>
      <c r="AG111" s="1"/>
    </row>
    <row r="112" spans="1:33" x14ac:dyDescent="0.2">
      <c r="A112" s="195"/>
      <c r="B112" s="253">
        <f t="shared" si="1"/>
        <v>88</v>
      </c>
      <c r="C112" s="141"/>
      <c r="D112" s="142"/>
      <c r="E112" s="143"/>
      <c r="F112" s="142"/>
      <c r="G112" s="195"/>
      <c r="H112" s="195"/>
      <c r="I112" s="258" t="str">
        <f>IF('CALCUL-XY'!W107="","",'CALCUL-XY'!W107)</f>
        <v/>
      </c>
      <c r="J112" s="259" t="str">
        <f ca="1">IF(CODE1=1,"",IFERROR('CALCUL-XY'!AL107,""))</f>
        <v/>
      </c>
      <c r="K112" s="260" t="str">
        <f ca="1">IF(CODE1=1,"",IFERROR('CALCUL-XY'!AN107,""))</f>
        <v/>
      </c>
      <c r="L112" s="195"/>
      <c r="M112" s="195"/>
      <c r="N112" s="258" t="str">
        <f>IFERROR('CALCUL-XY'!BQ107,"")</f>
        <v/>
      </c>
      <c r="O112" s="258" t="str">
        <f>IFERROR('CALCUL-XY'!BR107,"")</f>
        <v/>
      </c>
      <c r="P112" s="261" t="str">
        <f ca="1">IF(CODE1=1,"",IFERROR('CALCUL-XY'!BS107,""))</f>
        <v/>
      </c>
      <c r="Q112" s="216" t="str">
        <f ca="1">IF(CODE1=1,"",IFERROR('CALCUL-XY'!BT107,""))</f>
        <v/>
      </c>
      <c r="R112" s="261" t="str">
        <f ca="1">IF(CODE1=1,"",IFERROR('CALCUL-XY'!BU107,""))</f>
        <v/>
      </c>
      <c r="S112" s="195"/>
      <c r="T112" s="258" t="str">
        <f>IFERROR('CALCUL-XY'!BQ107,"")</f>
        <v/>
      </c>
      <c r="U112" s="216" t="str">
        <f ca="1">IF(CODE1=1,"",IFERROR('CALCUL-XY'!CC107,""))</f>
        <v/>
      </c>
      <c r="V112" s="262" t="str">
        <f ca="1">IF(CODE1=1,"",IFERROR('CALCUL-XY'!CD107,""))</f>
        <v/>
      </c>
      <c r="W112" s="141"/>
      <c r="X112" s="142"/>
      <c r="Y112" s="195"/>
      <c r="Z112" s="263" t="str">
        <f ca="1">IF(CODE1=1,"",'CALCUL-XY'!CT107&amp;'CALCUL-XY'!CU107&amp;'CALCUL-XY'!CV107&amp;'CALCUL-XY'!CW107&amp;'CALCUL-XY'!CX107)</f>
        <v/>
      </c>
      <c r="AA112" s="1"/>
      <c r="AB112" s="1"/>
      <c r="AC112" s="1"/>
      <c r="AD112" s="1"/>
      <c r="AE112" s="1"/>
      <c r="AF112" s="1"/>
      <c r="AG112" s="1"/>
    </row>
    <row r="113" spans="1:33" x14ac:dyDescent="0.2">
      <c r="A113" s="195"/>
      <c r="B113" s="253">
        <f t="shared" si="1"/>
        <v>89</v>
      </c>
      <c r="C113" s="141"/>
      <c r="D113" s="142"/>
      <c r="E113" s="143"/>
      <c r="F113" s="142"/>
      <c r="G113" s="195"/>
      <c r="H113" s="195"/>
      <c r="I113" s="258" t="str">
        <f>IF('CALCUL-XY'!W108="","",'CALCUL-XY'!W108)</f>
        <v/>
      </c>
      <c r="J113" s="259" t="str">
        <f ca="1">IF(CODE1=1,"",IFERROR('CALCUL-XY'!AL108,""))</f>
        <v/>
      </c>
      <c r="K113" s="260" t="str">
        <f ca="1">IF(CODE1=1,"",IFERROR('CALCUL-XY'!AN108,""))</f>
        <v/>
      </c>
      <c r="L113" s="195"/>
      <c r="M113" s="195"/>
      <c r="N113" s="258" t="str">
        <f>IFERROR('CALCUL-XY'!BQ108,"")</f>
        <v/>
      </c>
      <c r="O113" s="258" t="str">
        <f>IFERROR('CALCUL-XY'!BR108,"")</f>
        <v/>
      </c>
      <c r="P113" s="261" t="str">
        <f ca="1">IF(CODE1=1,"",IFERROR('CALCUL-XY'!BS108,""))</f>
        <v/>
      </c>
      <c r="Q113" s="216" t="str">
        <f ca="1">IF(CODE1=1,"",IFERROR('CALCUL-XY'!BT108,""))</f>
        <v/>
      </c>
      <c r="R113" s="261" t="str">
        <f ca="1">IF(CODE1=1,"",IFERROR('CALCUL-XY'!BU108,""))</f>
        <v/>
      </c>
      <c r="S113" s="195"/>
      <c r="T113" s="258" t="str">
        <f>IFERROR('CALCUL-XY'!BQ108,"")</f>
        <v/>
      </c>
      <c r="U113" s="216" t="str">
        <f ca="1">IF(CODE1=1,"",IFERROR('CALCUL-XY'!CC108,""))</f>
        <v/>
      </c>
      <c r="V113" s="262" t="str">
        <f ca="1">IF(CODE1=1,"",IFERROR('CALCUL-XY'!CD108,""))</f>
        <v/>
      </c>
      <c r="W113" s="141"/>
      <c r="X113" s="142"/>
      <c r="Y113" s="195"/>
      <c r="Z113" s="263" t="str">
        <f ca="1">IF(CODE1=1,"",'CALCUL-XY'!CT108&amp;'CALCUL-XY'!CU108&amp;'CALCUL-XY'!CV108&amp;'CALCUL-XY'!CW108&amp;'CALCUL-XY'!CX108)</f>
        <v/>
      </c>
      <c r="AA113" s="1"/>
      <c r="AB113" s="1"/>
      <c r="AC113" s="1"/>
      <c r="AD113" s="1"/>
      <c r="AE113" s="1"/>
      <c r="AF113" s="1"/>
      <c r="AG113" s="1"/>
    </row>
    <row r="114" spans="1:33" x14ac:dyDescent="0.2">
      <c r="A114" s="195"/>
      <c r="B114" s="253">
        <f t="shared" si="1"/>
        <v>90</v>
      </c>
      <c r="C114" s="141"/>
      <c r="D114" s="142"/>
      <c r="E114" s="143"/>
      <c r="F114" s="142"/>
      <c r="G114" s="195"/>
      <c r="H114" s="195"/>
      <c r="I114" s="258" t="str">
        <f>IF('CALCUL-XY'!W109="","",'CALCUL-XY'!W109)</f>
        <v/>
      </c>
      <c r="J114" s="259" t="str">
        <f ca="1">IF(CODE1=1,"",IFERROR('CALCUL-XY'!AL109,""))</f>
        <v/>
      </c>
      <c r="K114" s="260" t="str">
        <f ca="1">IF(CODE1=1,"",IFERROR('CALCUL-XY'!AN109,""))</f>
        <v/>
      </c>
      <c r="L114" s="195"/>
      <c r="M114" s="195"/>
      <c r="N114" s="258" t="str">
        <f>IFERROR('CALCUL-XY'!BQ109,"")</f>
        <v/>
      </c>
      <c r="O114" s="258" t="str">
        <f>IFERROR('CALCUL-XY'!BR109,"")</f>
        <v/>
      </c>
      <c r="P114" s="261" t="str">
        <f ca="1">IF(CODE1=1,"",IFERROR('CALCUL-XY'!BS109,""))</f>
        <v/>
      </c>
      <c r="Q114" s="216" t="str">
        <f ca="1">IF(CODE1=1,"",IFERROR('CALCUL-XY'!BT109,""))</f>
        <v/>
      </c>
      <c r="R114" s="261" t="str">
        <f ca="1">IF(CODE1=1,"",IFERROR('CALCUL-XY'!BU109,""))</f>
        <v/>
      </c>
      <c r="S114" s="195"/>
      <c r="T114" s="258" t="str">
        <f>IFERROR('CALCUL-XY'!BQ109,"")</f>
        <v/>
      </c>
      <c r="U114" s="216" t="str">
        <f ca="1">IF(CODE1=1,"",IFERROR('CALCUL-XY'!CC109,""))</f>
        <v/>
      </c>
      <c r="V114" s="262" t="str">
        <f ca="1">IF(CODE1=1,"",IFERROR('CALCUL-XY'!CD109,""))</f>
        <v/>
      </c>
      <c r="W114" s="141"/>
      <c r="X114" s="142"/>
      <c r="Y114" s="195"/>
      <c r="Z114" s="263" t="str">
        <f ca="1">IF(CODE1=1,"",'CALCUL-XY'!CT109&amp;'CALCUL-XY'!CU109&amp;'CALCUL-XY'!CV109&amp;'CALCUL-XY'!CW109&amp;'CALCUL-XY'!CX109)</f>
        <v/>
      </c>
      <c r="AA114" s="1"/>
      <c r="AB114" s="1"/>
      <c r="AC114" s="1"/>
      <c r="AD114" s="1"/>
      <c r="AE114" s="1"/>
      <c r="AF114" s="1"/>
      <c r="AG114" s="1"/>
    </row>
    <row r="115" spans="1:33" x14ac:dyDescent="0.2">
      <c r="A115" s="195"/>
      <c r="B115" s="253">
        <f t="shared" si="1"/>
        <v>91</v>
      </c>
      <c r="C115" s="141"/>
      <c r="D115" s="142"/>
      <c r="E115" s="143"/>
      <c r="F115" s="142"/>
      <c r="G115" s="195"/>
      <c r="H115" s="195"/>
      <c r="I115" s="258" t="str">
        <f>IF('CALCUL-XY'!W110="","",'CALCUL-XY'!W110)</f>
        <v/>
      </c>
      <c r="J115" s="259" t="str">
        <f ca="1">IF(CODE1=1,"",IFERROR('CALCUL-XY'!AL110,""))</f>
        <v/>
      </c>
      <c r="K115" s="260" t="str">
        <f ca="1">IF(CODE1=1,"",IFERROR('CALCUL-XY'!AN110,""))</f>
        <v/>
      </c>
      <c r="L115" s="195"/>
      <c r="M115" s="195"/>
      <c r="N115" s="258" t="str">
        <f>IFERROR('CALCUL-XY'!BQ110,"")</f>
        <v/>
      </c>
      <c r="O115" s="258" t="str">
        <f>IFERROR('CALCUL-XY'!BR110,"")</f>
        <v/>
      </c>
      <c r="P115" s="261" t="str">
        <f ca="1">IF(CODE1=1,"",IFERROR('CALCUL-XY'!BS110,""))</f>
        <v/>
      </c>
      <c r="Q115" s="216" t="str">
        <f ca="1">IF(CODE1=1,"",IFERROR('CALCUL-XY'!BT110,""))</f>
        <v/>
      </c>
      <c r="R115" s="261" t="str">
        <f ca="1">IF(CODE1=1,"",IFERROR('CALCUL-XY'!BU110,""))</f>
        <v/>
      </c>
      <c r="S115" s="195"/>
      <c r="T115" s="258" t="str">
        <f>IFERROR('CALCUL-XY'!BQ110,"")</f>
        <v/>
      </c>
      <c r="U115" s="216" t="str">
        <f ca="1">IF(CODE1=1,"",IFERROR('CALCUL-XY'!CC110,""))</f>
        <v/>
      </c>
      <c r="V115" s="262" t="str">
        <f ca="1">IF(CODE1=1,"",IFERROR('CALCUL-XY'!CD110,""))</f>
        <v/>
      </c>
      <c r="W115" s="141"/>
      <c r="X115" s="142"/>
      <c r="Y115" s="195"/>
      <c r="Z115" s="263" t="str">
        <f ca="1">IF(CODE1=1,"",'CALCUL-XY'!CT110&amp;'CALCUL-XY'!CU110&amp;'CALCUL-XY'!CV110&amp;'CALCUL-XY'!CW110&amp;'CALCUL-XY'!CX110)</f>
        <v/>
      </c>
      <c r="AA115" s="1"/>
      <c r="AB115" s="1"/>
      <c r="AC115" s="1"/>
      <c r="AD115" s="1"/>
      <c r="AE115" s="1"/>
      <c r="AF115" s="1"/>
      <c r="AG115" s="1"/>
    </row>
    <row r="116" spans="1:33" x14ac:dyDescent="0.2">
      <c r="A116" s="195"/>
      <c r="B116" s="253">
        <f t="shared" si="1"/>
        <v>92</v>
      </c>
      <c r="C116" s="141"/>
      <c r="D116" s="142"/>
      <c r="E116" s="143"/>
      <c r="F116" s="142"/>
      <c r="G116" s="195"/>
      <c r="H116" s="195"/>
      <c r="I116" s="258" t="str">
        <f>IF('CALCUL-XY'!W111="","",'CALCUL-XY'!W111)</f>
        <v/>
      </c>
      <c r="J116" s="259" t="str">
        <f ca="1">IF(CODE1=1,"",IFERROR('CALCUL-XY'!AL111,""))</f>
        <v/>
      </c>
      <c r="K116" s="260" t="str">
        <f ca="1">IF(CODE1=1,"",IFERROR('CALCUL-XY'!AN111,""))</f>
        <v/>
      </c>
      <c r="L116" s="195"/>
      <c r="M116" s="195"/>
      <c r="N116" s="258" t="str">
        <f>IFERROR('CALCUL-XY'!BQ111,"")</f>
        <v/>
      </c>
      <c r="O116" s="258" t="str">
        <f>IFERROR('CALCUL-XY'!BR111,"")</f>
        <v/>
      </c>
      <c r="P116" s="261" t="str">
        <f ca="1">IF(CODE1=1,"",IFERROR('CALCUL-XY'!BS111,""))</f>
        <v/>
      </c>
      <c r="Q116" s="216" t="str">
        <f ca="1">IF(CODE1=1,"",IFERROR('CALCUL-XY'!BT111,""))</f>
        <v/>
      </c>
      <c r="R116" s="261" t="str">
        <f ca="1">IF(CODE1=1,"",IFERROR('CALCUL-XY'!BU111,""))</f>
        <v/>
      </c>
      <c r="S116" s="195"/>
      <c r="T116" s="258" t="str">
        <f>IFERROR('CALCUL-XY'!BQ111,"")</f>
        <v/>
      </c>
      <c r="U116" s="216" t="str">
        <f ca="1">IF(CODE1=1,"",IFERROR('CALCUL-XY'!CC111,""))</f>
        <v/>
      </c>
      <c r="V116" s="262" t="str">
        <f ca="1">IF(CODE1=1,"",IFERROR('CALCUL-XY'!CD111,""))</f>
        <v/>
      </c>
      <c r="W116" s="141"/>
      <c r="X116" s="142"/>
      <c r="Y116" s="195"/>
      <c r="Z116" s="263" t="str">
        <f ca="1">IF(CODE1=1,"",'CALCUL-XY'!CT111&amp;'CALCUL-XY'!CU111&amp;'CALCUL-XY'!CV111&amp;'CALCUL-XY'!CW111&amp;'CALCUL-XY'!CX111)</f>
        <v/>
      </c>
      <c r="AA116" s="1"/>
      <c r="AB116" s="1"/>
      <c r="AC116" s="1"/>
      <c r="AD116" s="1"/>
      <c r="AE116" s="1"/>
      <c r="AF116" s="1"/>
      <c r="AG116" s="1"/>
    </row>
    <row r="117" spans="1:33" x14ac:dyDescent="0.2">
      <c r="A117" s="195"/>
      <c r="B117" s="253">
        <f t="shared" si="1"/>
        <v>93</v>
      </c>
      <c r="C117" s="141"/>
      <c r="D117" s="142"/>
      <c r="E117" s="143"/>
      <c r="F117" s="142"/>
      <c r="G117" s="195"/>
      <c r="H117" s="195"/>
      <c r="I117" s="258" t="str">
        <f>IF('CALCUL-XY'!W112="","",'CALCUL-XY'!W112)</f>
        <v/>
      </c>
      <c r="J117" s="259" t="str">
        <f ca="1">IF(CODE1=1,"",IFERROR('CALCUL-XY'!AL112,""))</f>
        <v/>
      </c>
      <c r="K117" s="260" t="str">
        <f ca="1">IF(CODE1=1,"",IFERROR('CALCUL-XY'!AN112,""))</f>
        <v/>
      </c>
      <c r="L117" s="195"/>
      <c r="M117" s="195"/>
      <c r="N117" s="258" t="str">
        <f>IFERROR('CALCUL-XY'!BQ112,"")</f>
        <v/>
      </c>
      <c r="O117" s="258" t="str">
        <f>IFERROR('CALCUL-XY'!BR112,"")</f>
        <v/>
      </c>
      <c r="P117" s="261" t="str">
        <f ca="1">IF(CODE1=1,"",IFERROR('CALCUL-XY'!BS112,""))</f>
        <v/>
      </c>
      <c r="Q117" s="216" t="str">
        <f ca="1">IF(CODE1=1,"",IFERROR('CALCUL-XY'!BT112,""))</f>
        <v/>
      </c>
      <c r="R117" s="261" t="str">
        <f ca="1">IF(CODE1=1,"",IFERROR('CALCUL-XY'!BU112,""))</f>
        <v/>
      </c>
      <c r="S117" s="195"/>
      <c r="T117" s="258" t="str">
        <f>IFERROR('CALCUL-XY'!BQ112,"")</f>
        <v/>
      </c>
      <c r="U117" s="216" t="str">
        <f ca="1">IF(CODE1=1,"",IFERROR('CALCUL-XY'!CC112,""))</f>
        <v/>
      </c>
      <c r="V117" s="262" t="str">
        <f ca="1">IF(CODE1=1,"",IFERROR('CALCUL-XY'!CD112,""))</f>
        <v/>
      </c>
      <c r="W117" s="141"/>
      <c r="X117" s="142"/>
      <c r="Y117" s="195"/>
      <c r="Z117" s="263" t="str">
        <f ca="1">IF(CODE1=1,"",'CALCUL-XY'!CT112&amp;'CALCUL-XY'!CU112&amp;'CALCUL-XY'!CV112&amp;'CALCUL-XY'!CW112&amp;'CALCUL-XY'!CX112)</f>
        <v/>
      </c>
      <c r="AA117" s="1"/>
      <c r="AB117" s="1"/>
      <c r="AC117" s="1"/>
      <c r="AD117" s="1"/>
      <c r="AE117" s="1"/>
      <c r="AF117" s="1"/>
      <c r="AG117" s="1"/>
    </row>
    <row r="118" spans="1:33" x14ac:dyDescent="0.2">
      <c r="A118" s="195"/>
      <c r="B118" s="253">
        <f t="shared" si="1"/>
        <v>94</v>
      </c>
      <c r="C118" s="141"/>
      <c r="D118" s="142"/>
      <c r="E118" s="143"/>
      <c r="F118" s="142"/>
      <c r="G118" s="195"/>
      <c r="H118" s="195"/>
      <c r="I118" s="258" t="str">
        <f>IF('CALCUL-XY'!W113="","",'CALCUL-XY'!W113)</f>
        <v/>
      </c>
      <c r="J118" s="259" t="str">
        <f ca="1">IF(CODE1=1,"",IFERROR('CALCUL-XY'!AL113,""))</f>
        <v/>
      </c>
      <c r="K118" s="260" t="str">
        <f ca="1">IF(CODE1=1,"",IFERROR('CALCUL-XY'!AN113,""))</f>
        <v/>
      </c>
      <c r="L118" s="195"/>
      <c r="M118" s="195"/>
      <c r="N118" s="258" t="str">
        <f>IFERROR('CALCUL-XY'!BQ113,"")</f>
        <v/>
      </c>
      <c r="O118" s="258" t="str">
        <f>IFERROR('CALCUL-XY'!BR113,"")</f>
        <v/>
      </c>
      <c r="P118" s="261" t="str">
        <f ca="1">IF(CODE1=1,"",IFERROR('CALCUL-XY'!BS113,""))</f>
        <v/>
      </c>
      <c r="Q118" s="216" t="str">
        <f ca="1">IF(CODE1=1,"",IFERROR('CALCUL-XY'!BT113,""))</f>
        <v/>
      </c>
      <c r="R118" s="261" t="str">
        <f ca="1">IF(CODE1=1,"",IFERROR('CALCUL-XY'!BU113,""))</f>
        <v/>
      </c>
      <c r="S118" s="195"/>
      <c r="T118" s="258" t="str">
        <f>IFERROR('CALCUL-XY'!BQ113,"")</f>
        <v/>
      </c>
      <c r="U118" s="216" t="str">
        <f ca="1">IF(CODE1=1,"",IFERROR('CALCUL-XY'!CC113,""))</f>
        <v/>
      </c>
      <c r="V118" s="262" t="str">
        <f ca="1">IF(CODE1=1,"",IFERROR('CALCUL-XY'!CD113,""))</f>
        <v/>
      </c>
      <c r="W118" s="141"/>
      <c r="X118" s="142"/>
      <c r="Y118" s="195"/>
      <c r="Z118" s="263" t="str">
        <f ca="1">IF(CODE1=1,"",'CALCUL-XY'!CT113&amp;'CALCUL-XY'!CU113&amp;'CALCUL-XY'!CV113&amp;'CALCUL-XY'!CW113&amp;'CALCUL-XY'!CX113)</f>
        <v/>
      </c>
      <c r="AA118" s="1"/>
      <c r="AB118" s="1"/>
      <c r="AC118" s="1"/>
      <c r="AD118" s="1"/>
      <c r="AE118" s="1"/>
      <c r="AF118" s="1"/>
      <c r="AG118" s="1"/>
    </row>
    <row r="119" spans="1:33" x14ac:dyDescent="0.2">
      <c r="A119" s="195"/>
      <c r="B119" s="253">
        <f t="shared" si="1"/>
        <v>95</v>
      </c>
      <c r="C119" s="141"/>
      <c r="D119" s="142"/>
      <c r="E119" s="143"/>
      <c r="F119" s="142"/>
      <c r="G119" s="195"/>
      <c r="H119" s="195"/>
      <c r="I119" s="258" t="str">
        <f>IF('CALCUL-XY'!W114="","",'CALCUL-XY'!W114)</f>
        <v/>
      </c>
      <c r="J119" s="259" t="str">
        <f ca="1">IF(CODE1=1,"",IFERROR('CALCUL-XY'!AL114,""))</f>
        <v/>
      </c>
      <c r="K119" s="260" t="str">
        <f ca="1">IF(CODE1=1,"",IFERROR('CALCUL-XY'!AN114,""))</f>
        <v/>
      </c>
      <c r="L119" s="195"/>
      <c r="M119" s="195"/>
      <c r="N119" s="258" t="str">
        <f>IFERROR('CALCUL-XY'!BQ114,"")</f>
        <v/>
      </c>
      <c r="O119" s="258" t="str">
        <f>IFERROR('CALCUL-XY'!BR114,"")</f>
        <v/>
      </c>
      <c r="P119" s="261" t="str">
        <f ca="1">IF(CODE1=1,"",IFERROR('CALCUL-XY'!BS114,""))</f>
        <v/>
      </c>
      <c r="Q119" s="216" t="str">
        <f ca="1">IF(CODE1=1,"",IFERROR('CALCUL-XY'!BT114,""))</f>
        <v/>
      </c>
      <c r="R119" s="261" t="str">
        <f ca="1">IF(CODE1=1,"",IFERROR('CALCUL-XY'!BU114,""))</f>
        <v/>
      </c>
      <c r="S119" s="195"/>
      <c r="T119" s="258" t="str">
        <f>IFERROR('CALCUL-XY'!BQ114,"")</f>
        <v/>
      </c>
      <c r="U119" s="216" t="str">
        <f ca="1">IF(CODE1=1,"",IFERROR('CALCUL-XY'!CC114,""))</f>
        <v/>
      </c>
      <c r="V119" s="262" t="str">
        <f ca="1">IF(CODE1=1,"",IFERROR('CALCUL-XY'!CD114,""))</f>
        <v/>
      </c>
      <c r="W119" s="141"/>
      <c r="X119" s="142"/>
      <c r="Y119" s="195"/>
      <c r="Z119" s="263" t="str">
        <f ca="1">IF(CODE1=1,"",'CALCUL-XY'!CT114&amp;'CALCUL-XY'!CU114&amp;'CALCUL-XY'!CV114&amp;'CALCUL-XY'!CW114&amp;'CALCUL-XY'!CX114)</f>
        <v/>
      </c>
      <c r="AA119" s="1"/>
      <c r="AB119" s="1"/>
      <c r="AC119" s="1"/>
      <c r="AD119" s="1"/>
      <c r="AE119" s="1"/>
      <c r="AF119" s="1"/>
      <c r="AG119" s="1"/>
    </row>
    <row r="120" spans="1:33" x14ac:dyDescent="0.2">
      <c r="A120" s="195"/>
      <c r="B120" s="253">
        <f t="shared" si="1"/>
        <v>96</v>
      </c>
      <c r="C120" s="141"/>
      <c r="D120" s="142"/>
      <c r="E120" s="143"/>
      <c r="F120" s="142"/>
      <c r="G120" s="195"/>
      <c r="H120" s="195"/>
      <c r="I120" s="258" t="str">
        <f>IF('CALCUL-XY'!W115="","",'CALCUL-XY'!W115)</f>
        <v/>
      </c>
      <c r="J120" s="259" t="str">
        <f ca="1">IF(CODE1=1,"",IFERROR('CALCUL-XY'!AL115,""))</f>
        <v/>
      </c>
      <c r="K120" s="260" t="str">
        <f ca="1">IF(CODE1=1,"",IFERROR('CALCUL-XY'!AN115,""))</f>
        <v/>
      </c>
      <c r="L120" s="195"/>
      <c r="M120" s="195"/>
      <c r="N120" s="258" t="str">
        <f>IFERROR('CALCUL-XY'!BQ115,"")</f>
        <v/>
      </c>
      <c r="O120" s="258" t="str">
        <f>IFERROR('CALCUL-XY'!BR115,"")</f>
        <v/>
      </c>
      <c r="P120" s="261" t="str">
        <f ca="1">IF(CODE1=1,"",IFERROR('CALCUL-XY'!BS115,""))</f>
        <v/>
      </c>
      <c r="Q120" s="216" t="str">
        <f ca="1">IF(CODE1=1,"",IFERROR('CALCUL-XY'!BT115,""))</f>
        <v/>
      </c>
      <c r="R120" s="261" t="str">
        <f ca="1">IF(CODE1=1,"",IFERROR('CALCUL-XY'!BU115,""))</f>
        <v/>
      </c>
      <c r="S120" s="195"/>
      <c r="T120" s="258" t="str">
        <f>IFERROR('CALCUL-XY'!BQ115,"")</f>
        <v/>
      </c>
      <c r="U120" s="216" t="str">
        <f ca="1">IF(CODE1=1,"",IFERROR('CALCUL-XY'!CC115,""))</f>
        <v/>
      </c>
      <c r="V120" s="262" t="str">
        <f ca="1">IF(CODE1=1,"",IFERROR('CALCUL-XY'!CD115,""))</f>
        <v/>
      </c>
      <c r="W120" s="141"/>
      <c r="X120" s="142"/>
      <c r="Y120" s="195"/>
      <c r="Z120" s="263" t="str">
        <f ca="1">IF(CODE1=1,"",'CALCUL-XY'!CT115&amp;'CALCUL-XY'!CU115&amp;'CALCUL-XY'!CV115&amp;'CALCUL-XY'!CW115&amp;'CALCUL-XY'!CX115)</f>
        <v/>
      </c>
      <c r="AA120" s="1"/>
      <c r="AB120" s="1"/>
      <c r="AC120" s="1"/>
      <c r="AD120" s="1"/>
      <c r="AE120" s="1"/>
      <c r="AF120" s="1"/>
      <c r="AG120" s="1"/>
    </row>
    <row r="121" spans="1:33" x14ac:dyDescent="0.2">
      <c r="A121" s="195"/>
      <c r="B121" s="253">
        <f t="shared" si="1"/>
        <v>97</v>
      </c>
      <c r="C121" s="141"/>
      <c r="D121" s="142"/>
      <c r="E121" s="143"/>
      <c r="F121" s="142"/>
      <c r="G121" s="195"/>
      <c r="H121" s="195"/>
      <c r="I121" s="258" t="str">
        <f>IF('CALCUL-XY'!W116="","",'CALCUL-XY'!W116)</f>
        <v/>
      </c>
      <c r="J121" s="259" t="str">
        <f ca="1">IF(CODE1=1,"",IFERROR('CALCUL-XY'!AL116,""))</f>
        <v/>
      </c>
      <c r="K121" s="260" t="str">
        <f ca="1">IF(CODE1=1,"",IFERROR('CALCUL-XY'!AN116,""))</f>
        <v/>
      </c>
      <c r="L121" s="195"/>
      <c r="M121" s="195"/>
      <c r="N121" s="258" t="str">
        <f>IFERROR('CALCUL-XY'!BQ116,"")</f>
        <v/>
      </c>
      <c r="O121" s="258" t="str">
        <f>IFERROR('CALCUL-XY'!BR116,"")</f>
        <v/>
      </c>
      <c r="P121" s="261" t="str">
        <f ca="1">IF(CODE1=1,"",IFERROR('CALCUL-XY'!BS116,""))</f>
        <v/>
      </c>
      <c r="Q121" s="216" t="str">
        <f ca="1">IF(CODE1=1,"",IFERROR('CALCUL-XY'!BT116,""))</f>
        <v/>
      </c>
      <c r="R121" s="261" t="str">
        <f ca="1">IF(CODE1=1,"",IFERROR('CALCUL-XY'!BU116,""))</f>
        <v/>
      </c>
      <c r="S121" s="195"/>
      <c r="T121" s="258" t="str">
        <f>IFERROR('CALCUL-XY'!BQ116,"")</f>
        <v/>
      </c>
      <c r="U121" s="216" t="str">
        <f ca="1">IF(CODE1=1,"",IFERROR('CALCUL-XY'!CC116,""))</f>
        <v/>
      </c>
      <c r="V121" s="262" t="str">
        <f ca="1">IF(CODE1=1,"",IFERROR('CALCUL-XY'!CD116,""))</f>
        <v/>
      </c>
      <c r="W121" s="141"/>
      <c r="X121" s="142"/>
      <c r="Y121" s="195"/>
      <c r="Z121" s="263" t="str">
        <f ca="1">IF(CODE1=1,"",'CALCUL-XY'!CT116&amp;'CALCUL-XY'!CU116&amp;'CALCUL-XY'!CV116&amp;'CALCUL-XY'!CW116&amp;'CALCUL-XY'!CX116)</f>
        <v/>
      </c>
      <c r="AA121" s="1"/>
      <c r="AB121" s="1"/>
      <c r="AC121" s="1"/>
      <c r="AD121" s="1"/>
      <c r="AE121" s="1"/>
      <c r="AF121" s="1"/>
      <c r="AG121" s="1"/>
    </row>
    <row r="122" spans="1:33" x14ac:dyDescent="0.2">
      <c r="A122" s="195"/>
      <c r="B122" s="253">
        <f t="shared" ref="B122:B124" si="2">B121+1</f>
        <v>98</v>
      </c>
      <c r="C122" s="141"/>
      <c r="D122" s="142"/>
      <c r="E122" s="143"/>
      <c r="F122" s="142"/>
      <c r="G122" s="195"/>
      <c r="H122" s="195"/>
      <c r="I122" s="258" t="str">
        <f>IF('CALCUL-XY'!W117="","",'CALCUL-XY'!W117)</f>
        <v/>
      </c>
      <c r="J122" s="259" t="str">
        <f ca="1">IF(CODE1=1,"",IFERROR('CALCUL-XY'!AL117,""))</f>
        <v/>
      </c>
      <c r="K122" s="260" t="str">
        <f ca="1">IF(CODE1=1,"",IFERROR('CALCUL-XY'!AN117,""))</f>
        <v/>
      </c>
      <c r="L122" s="195"/>
      <c r="M122" s="195"/>
      <c r="N122" s="258" t="str">
        <f>IFERROR('CALCUL-XY'!BQ117,"")</f>
        <v/>
      </c>
      <c r="O122" s="258" t="str">
        <f>IFERROR('CALCUL-XY'!BR117,"")</f>
        <v/>
      </c>
      <c r="P122" s="261" t="str">
        <f ca="1">IF(CODE1=1,"",IFERROR('CALCUL-XY'!BS117,""))</f>
        <v/>
      </c>
      <c r="Q122" s="216" t="str">
        <f ca="1">IF(CODE1=1,"",IFERROR('CALCUL-XY'!BT117,""))</f>
        <v/>
      </c>
      <c r="R122" s="261" t="str">
        <f ca="1">IF(CODE1=1,"",IFERROR('CALCUL-XY'!BU117,""))</f>
        <v/>
      </c>
      <c r="S122" s="195"/>
      <c r="T122" s="258" t="str">
        <f>IFERROR('CALCUL-XY'!BQ117,"")</f>
        <v/>
      </c>
      <c r="U122" s="216" t="str">
        <f ca="1">IF(CODE1=1,"",IFERROR('CALCUL-XY'!CC117,""))</f>
        <v/>
      </c>
      <c r="V122" s="262" t="str">
        <f ca="1">IF(CODE1=1,"",IFERROR('CALCUL-XY'!CD117,""))</f>
        <v/>
      </c>
      <c r="W122" s="141"/>
      <c r="X122" s="142"/>
      <c r="Y122" s="195"/>
      <c r="Z122" s="263" t="str">
        <f ca="1">IF(CODE1=1,"",'CALCUL-XY'!CT117&amp;'CALCUL-XY'!CU117&amp;'CALCUL-XY'!CV117&amp;'CALCUL-XY'!CW117&amp;'CALCUL-XY'!CX117)</f>
        <v/>
      </c>
      <c r="AA122" s="1"/>
      <c r="AB122" s="1"/>
      <c r="AC122" s="1"/>
      <c r="AD122" s="1"/>
      <c r="AE122" s="1"/>
      <c r="AF122" s="1"/>
      <c r="AG122" s="1"/>
    </row>
    <row r="123" spans="1:33" x14ac:dyDescent="0.2">
      <c r="A123" s="195"/>
      <c r="B123" s="253">
        <f t="shared" si="2"/>
        <v>99</v>
      </c>
      <c r="C123" s="141"/>
      <c r="D123" s="142"/>
      <c r="E123" s="143"/>
      <c r="F123" s="142"/>
      <c r="G123" s="195"/>
      <c r="H123" s="195"/>
      <c r="I123" s="258" t="str">
        <f>IF('CALCUL-XY'!W118="","",'CALCUL-XY'!W118)</f>
        <v/>
      </c>
      <c r="J123" s="259" t="str">
        <f ca="1">IF(CODE1=1,"",IFERROR('CALCUL-XY'!AL118,""))</f>
        <v/>
      </c>
      <c r="K123" s="260" t="str">
        <f ca="1">IF(CODE1=1,"",IFERROR('CALCUL-XY'!AN118,""))</f>
        <v/>
      </c>
      <c r="L123" s="195"/>
      <c r="M123" s="195"/>
      <c r="N123" s="258" t="str">
        <f>IFERROR('CALCUL-XY'!BQ118,"")</f>
        <v/>
      </c>
      <c r="O123" s="258" t="str">
        <f>IFERROR('CALCUL-XY'!BR118,"")</f>
        <v/>
      </c>
      <c r="P123" s="261" t="str">
        <f ca="1">IF(CODE1=1,"",IFERROR('CALCUL-XY'!BS118,""))</f>
        <v/>
      </c>
      <c r="Q123" s="216" t="str">
        <f ca="1">IF(CODE1=1,"",IFERROR('CALCUL-XY'!BT118,""))</f>
        <v/>
      </c>
      <c r="R123" s="261" t="str">
        <f ca="1">IF(CODE1=1,"",IFERROR('CALCUL-XY'!BU118,""))</f>
        <v/>
      </c>
      <c r="S123" s="195"/>
      <c r="T123" s="258" t="str">
        <f>IFERROR('CALCUL-XY'!BQ118,"")</f>
        <v/>
      </c>
      <c r="U123" s="216" t="str">
        <f ca="1">IF(CODE1=1,"",IFERROR('CALCUL-XY'!CC118,""))</f>
        <v/>
      </c>
      <c r="V123" s="262" t="str">
        <f ca="1">IF(CODE1=1,"",IFERROR('CALCUL-XY'!CD118,""))</f>
        <v/>
      </c>
      <c r="W123" s="141"/>
      <c r="X123" s="142"/>
      <c r="Y123" s="195"/>
      <c r="Z123" s="263" t="str">
        <f ca="1">IF(CODE1=1,"",'CALCUL-XY'!CT118&amp;'CALCUL-XY'!CU118&amp;'CALCUL-XY'!CV118&amp;'CALCUL-XY'!CW118&amp;'CALCUL-XY'!CX118)</f>
        <v/>
      </c>
      <c r="AA123" s="1"/>
      <c r="AB123" s="1"/>
      <c r="AC123" s="1"/>
      <c r="AD123" s="1"/>
      <c r="AE123" s="1"/>
      <c r="AF123" s="1"/>
      <c r="AG123" s="1"/>
    </row>
    <row r="124" spans="1:33" x14ac:dyDescent="0.2">
      <c r="A124" s="195"/>
      <c r="B124" s="253">
        <f t="shared" si="2"/>
        <v>100</v>
      </c>
      <c r="C124" s="297"/>
      <c r="D124" s="298"/>
      <c r="E124" s="299"/>
      <c r="F124" s="298"/>
      <c r="G124" s="195"/>
      <c r="H124" s="195"/>
      <c r="I124" s="264" t="str">
        <f>IF('CALCUL-XY'!W119="","",'CALCUL-XY'!W119)</f>
        <v/>
      </c>
      <c r="J124" s="265" t="str">
        <f ca="1">IF(CODE1=1,"",IFERROR('CALCUL-XY'!AL119,""))</f>
        <v/>
      </c>
      <c r="K124" s="266" t="str">
        <f ca="1">IF(CODE1=1,"",IFERROR('CALCUL-XY'!AN119,""))</f>
        <v/>
      </c>
      <c r="L124" s="195"/>
      <c r="M124" s="195"/>
      <c r="N124" s="264" t="str">
        <f>IFERROR('CALCUL-XY'!BQ119,"")</f>
        <v/>
      </c>
      <c r="O124" s="264" t="str">
        <f>IFERROR('CALCUL-XY'!BR119,"")</f>
        <v/>
      </c>
      <c r="P124" s="267" t="str">
        <f ca="1">IF(CODE1=1,"",IFERROR('CALCUL-XY'!BS119,""))</f>
        <v/>
      </c>
      <c r="Q124" s="268" t="str">
        <f ca="1">IF(CODE1=1,"",IFERROR('CALCUL-XY'!BT119,""))</f>
        <v/>
      </c>
      <c r="R124" s="267" t="str">
        <f ca="1">IF(CODE1=1,"",IFERROR('CALCUL-XY'!BU119,""))</f>
        <v/>
      </c>
      <c r="S124" s="195"/>
      <c r="T124" s="258" t="str">
        <f>IFERROR('CALCUL-XY'!BQ119,"")</f>
        <v/>
      </c>
      <c r="U124" s="216" t="str">
        <f ca="1">IF(CODE1=1,"",IFERROR('CALCUL-XY'!CC119,""))</f>
        <v/>
      </c>
      <c r="V124" s="262" t="str">
        <f ca="1">IF(CODE1=1,"",IFERROR('CALCUL-XY'!CD119,""))</f>
        <v/>
      </c>
      <c r="W124" s="297"/>
      <c r="X124" s="298"/>
      <c r="Y124" s="195"/>
      <c r="Z124" s="269" t="str">
        <f ca="1">IF(CODE1=1,"",'CALCUL-XY'!CT119&amp;'CALCUL-XY'!CU119&amp;'CALCUL-XY'!CV119&amp;'CALCUL-XY'!CW119&amp;'CALCUL-XY'!CX119)</f>
        <v/>
      </c>
      <c r="AA124" s="1"/>
      <c r="AB124" s="1"/>
      <c r="AC124" s="1"/>
      <c r="AD124" s="1"/>
      <c r="AE124" s="1"/>
      <c r="AF124" s="1"/>
      <c r="AG124" s="1"/>
    </row>
    <row r="125" spans="1:33" x14ac:dyDescent="0.2">
      <c r="A125" s="195"/>
      <c r="B125" s="195"/>
      <c r="C125" s="270"/>
      <c r="D125" s="270"/>
      <c r="E125" s="270"/>
      <c r="F125" s="270"/>
      <c r="G125" s="195"/>
      <c r="H125" s="195"/>
      <c r="I125" s="270"/>
      <c r="J125" s="270"/>
      <c r="K125" s="270"/>
      <c r="L125" s="195"/>
      <c r="M125" s="195"/>
      <c r="N125" s="270"/>
      <c r="O125" s="270"/>
      <c r="P125" s="271"/>
      <c r="Q125" s="270"/>
      <c r="R125" s="270"/>
      <c r="S125" s="195"/>
      <c r="T125" s="272" t="str">
        <f ca="1">IF(CODE1=1,"",IFERROR('CALCUL-XY'!CI120,""))</f>
        <v>1'</v>
      </c>
      <c r="U125" s="272">
        <f ca="1">IF(CODE1=1,"",IFERROR('CALCUL-XY'!CC120,""))</f>
        <v>999.99999999999989</v>
      </c>
      <c r="V125" s="273">
        <f ca="1">IF(CODE1=1,"",IFERROR('CALCUL-XY'!CD120,""))</f>
        <v>1999.9999999999998</v>
      </c>
      <c r="W125" s="270"/>
      <c r="X125" s="270"/>
      <c r="Y125" s="195"/>
      <c r="Z125" s="195"/>
      <c r="AA125" s="1"/>
      <c r="AB125" s="1"/>
      <c r="AC125" s="1"/>
      <c r="AD125" s="1"/>
      <c r="AE125" s="1"/>
      <c r="AF125" s="1"/>
      <c r="AG125" s="1"/>
    </row>
    <row r="126" spans="1:33" x14ac:dyDescent="0.2">
      <c r="A126" s="195"/>
      <c r="B126" s="195"/>
      <c r="C126" s="195"/>
      <c r="D126" s="195"/>
      <c r="E126" s="235"/>
      <c r="F126" s="195"/>
      <c r="G126" s="195"/>
      <c r="H126" s="195"/>
      <c r="I126" s="195"/>
      <c r="J126" s="195"/>
      <c r="K126" s="195"/>
      <c r="L126" s="195"/>
      <c r="M126" s="195"/>
      <c r="N126" s="195"/>
      <c r="O126" s="195"/>
      <c r="P126" s="195"/>
      <c r="Q126" s="195"/>
      <c r="R126" s="195"/>
      <c r="S126" s="195"/>
      <c r="T126" s="195"/>
      <c r="U126" s="195"/>
      <c r="V126" s="195"/>
      <c r="W126" s="195"/>
      <c r="X126" s="195"/>
      <c r="Y126" s="195"/>
      <c r="Z126" s="195"/>
      <c r="AA126" s="1"/>
      <c r="AB126" s="1"/>
      <c r="AC126" s="1"/>
      <c r="AD126" s="1"/>
      <c r="AE126" s="1"/>
      <c r="AF126" s="1"/>
      <c r="AG126" s="1"/>
    </row>
    <row r="127" spans="1:33" x14ac:dyDescent="0.2">
      <c r="A127" s="195"/>
      <c r="B127" s="195"/>
      <c r="C127" s="195"/>
      <c r="D127" s="195"/>
      <c r="E127" s="235"/>
      <c r="F127" s="195"/>
      <c r="G127" s="195"/>
      <c r="H127" s="195"/>
      <c r="I127" s="195"/>
      <c r="J127" s="195"/>
      <c r="K127" s="195"/>
      <c r="L127" s="195"/>
      <c r="M127" s="195"/>
      <c r="N127" s="195"/>
      <c r="O127" s="195"/>
      <c r="P127" s="195"/>
      <c r="Q127" s="195"/>
      <c r="R127" s="195"/>
      <c r="S127" s="195"/>
      <c r="T127" s="195"/>
      <c r="U127" s="195"/>
      <c r="V127" s="195"/>
      <c r="W127" s="195"/>
      <c r="X127" s="195"/>
      <c r="Y127" s="195"/>
      <c r="Z127" s="195"/>
      <c r="AA127" s="1"/>
      <c r="AB127" s="1"/>
      <c r="AC127" s="1"/>
      <c r="AD127" s="1"/>
      <c r="AE127" s="1"/>
      <c r="AF127" s="1"/>
      <c r="AG127" s="1"/>
    </row>
    <row r="128" spans="1:33" x14ac:dyDescent="0.2">
      <c r="A128" s="195"/>
      <c r="B128" s="195"/>
      <c r="C128" s="195"/>
      <c r="D128" s="195"/>
      <c r="E128" s="235"/>
      <c r="F128" s="195"/>
      <c r="G128" s="195"/>
      <c r="H128" s="195"/>
      <c r="I128" s="195"/>
      <c r="J128" s="195"/>
      <c r="K128" s="195"/>
      <c r="L128" s="195"/>
      <c r="M128" s="195"/>
      <c r="N128" s="195"/>
      <c r="O128" s="195"/>
      <c r="P128" s="195"/>
      <c r="Q128" s="195"/>
      <c r="R128" s="195"/>
      <c r="S128" s="195"/>
      <c r="T128" s="195"/>
      <c r="U128" s="195"/>
      <c r="V128" s="195"/>
      <c r="W128" s="195"/>
      <c r="X128" s="195"/>
      <c r="Y128" s="195"/>
      <c r="Z128" s="195"/>
      <c r="AA128" s="1"/>
      <c r="AB128" s="1"/>
      <c r="AC128" s="1"/>
      <c r="AD128" s="1"/>
      <c r="AE128" s="1"/>
      <c r="AF128" s="1"/>
      <c r="AG128" s="1"/>
    </row>
    <row r="129" spans="1:33" x14ac:dyDescent="0.2">
      <c r="A129" s="195"/>
      <c r="B129" s="195"/>
      <c r="C129" s="195"/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S129" s="195"/>
      <c r="T129" s="195"/>
      <c r="U129" s="195"/>
      <c r="V129" s="195"/>
      <c r="W129" s="195"/>
      <c r="X129" s="195"/>
      <c r="Y129" s="195"/>
      <c r="Z129" s="195"/>
      <c r="AA129" s="1"/>
      <c r="AB129" s="1"/>
      <c r="AC129" s="1"/>
      <c r="AD129" s="1"/>
      <c r="AE129" s="1"/>
      <c r="AF129" s="1"/>
      <c r="AG129" s="1"/>
    </row>
    <row r="130" spans="1:33" x14ac:dyDescent="0.2">
      <c r="A130" s="195"/>
      <c r="B130" s="195"/>
      <c r="C130" s="195"/>
      <c r="D130" s="195"/>
      <c r="E130" s="195"/>
      <c r="F130" s="195"/>
      <c r="G130" s="195"/>
      <c r="H130" s="195"/>
      <c r="I130" s="195"/>
      <c r="J130" s="195"/>
      <c r="K130" s="195"/>
      <c r="L130" s="195"/>
      <c r="M130" s="195"/>
      <c r="N130" s="195"/>
      <c r="O130" s="195"/>
      <c r="P130" s="195"/>
      <c r="Q130" s="195"/>
      <c r="R130" s="195"/>
      <c r="S130" s="195"/>
      <c r="T130" s="195"/>
      <c r="U130" s="195"/>
      <c r="V130" s="195"/>
      <c r="W130" s="195"/>
      <c r="X130" s="195"/>
      <c r="Y130" s="195"/>
      <c r="Z130" s="195"/>
      <c r="AA130" s="1"/>
      <c r="AB130" s="1"/>
      <c r="AC130" s="1"/>
      <c r="AD130" s="1"/>
      <c r="AE130" s="1"/>
      <c r="AF130" s="1"/>
      <c r="AG130" s="1"/>
    </row>
  </sheetData>
  <mergeCells count="10">
    <mergeCell ref="W23:X23"/>
    <mergeCell ref="B2:F3"/>
    <mergeCell ref="T9:T16"/>
    <mergeCell ref="B23:F23"/>
    <mergeCell ref="T23:V23"/>
    <mergeCell ref="I5:K5"/>
    <mergeCell ref="I11:K11"/>
    <mergeCell ref="I15:K15"/>
    <mergeCell ref="I21:K21"/>
    <mergeCell ref="N23:R23"/>
  </mergeCells>
  <phoneticPr fontId="3" type="noConversion"/>
  <conditionalFormatting sqref="F6">
    <cfRule type="cellIs" dxfId="5" priority="5" operator="lessThan">
      <formula>30</formula>
    </cfRule>
  </conditionalFormatting>
  <pageMargins left="0.75" right="0.75" top="1" bottom="1" header="0.5" footer="0.5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F2DC383-6D96-EA49-95C8-921D38DE30A1}">
            <xm:f>'CALCUL-XY'!$G$5&lt;0</xm:f>
            <x14:dxf>
              <font>
                <color auto="1"/>
              </font>
              <fill>
                <patternFill patternType="solid">
                  <fgColor indexed="64"/>
                  <bgColor rgb="FFFF0000"/>
                </patternFill>
              </fill>
            </x14:dxf>
          </x14:cfRule>
          <xm:sqref>F6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00000000-0002-0000-0100-000000000000}">
          <x14:formula1>
            <xm:f>'CALCUL-XY'!$E$3:$E$4</xm:f>
          </x14:formula1>
          <xm:sqref>F9</xm:sqref>
        </x14:dataValidation>
        <x14:dataValidation type="list" showInputMessage="1" showErrorMessage="1" xr:uid="{00000000-0002-0000-0100-000001000000}">
          <x14:formula1>
            <xm:f>'CALCUL-XY'!$C$5:$C$6</xm:f>
          </x14:formula1>
          <xm:sqref>F10</xm:sqref>
        </x14:dataValidation>
        <x14:dataValidation type="list" showInputMessage="1" showErrorMessage="1" xr:uid="{00000000-0002-0000-0100-000002000000}">
          <x14:formula1>
            <xm:f>'CALCUL-XY'!$A$13:$A$14</xm:f>
          </x14:formula1>
          <xm:sqref>U24</xm:sqref>
        </x14:dataValidation>
        <x14:dataValidation type="list" showInputMessage="1" showErrorMessage="1" xr:uid="{00000000-0002-0000-0100-000003000000}">
          <x14:formula1>
            <xm:f>'CALCUL-XY'!$E$56:$E$57</xm:f>
          </x14:formula1>
          <xm:sqref>Z23</xm:sqref>
        </x14:dataValidation>
      </x14:dataValidations>
    </ex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AD130"/>
  <sheetViews>
    <sheetView showRowColHeaders="0" workbookViewId="0">
      <selection activeCell="F6" sqref="F6"/>
    </sheetView>
  </sheetViews>
  <sheetFormatPr baseColWidth="10" defaultColWidth="11" defaultRowHeight="16" x14ac:dyDescent="0.2"/>
  <cols>
    <col min="1" max="1" width="5.33203125" customWidth="1"/>
    <col min="2" max="2" width="6.1640625" customWidth="1"/>
    <col min="3" max="4" width="9.6640625" customWidth="1"/>
    <col min="5" max="6" width="18.83203125" customWidth="1"/>
    <col min="7" max="7" width="5.5" customWidth="1"/>
    <col min="8" max="9" width="9.6640625" customWidth="1"/>
    <col min="10" max="12" width="18.83203125" customWidth="1"/>
    <col min="13" max="13" width="4.6640625" customWidth="1"/>
    <col min="14" max="14" width="8.83203125" customWidth="1"/>
    <col min="15" max="16" width="17.83203125" customWidth="1"/>
    <col min="17" max="18" width="18.83203125" customWidth="1"/>
    <col min="19" max="19" width="5.6640625" customWidth="1"/>
    <col min="20" max="20" width="53.6640625" customWidth="1"/>
  </cols>
  <sheetData>
    <row r="1" spans="1:30" ht="15" customHeight="1" x14ac:dyDescent="0.2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5" customHeight="1" x14ac:dyDescent="0.2">
      <c r="A2" s="195"/>
      <c r="B2" s="401" t="str">
        <f>'CALCUL-XY'!E55</f>
        <v>OPEN TRAVERSE</v>
      </c>
      <c r="C2" s="401"/>
      <c r="D2" s="401"/>
      <c r="E2" s="401"/>
      <c r="F2" s="401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5" customHeight="1" x14ac:dyDescent="0.2">
      <c r="A3" s="195"/>
      <c r="B3" s="401"/>
      <c r="C3" s="401"/>
      <c r="D3" s="401"/>
      <c r="E3" s="401"/>
      <c r="F3" s="401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 ht="15" customHeight="1" thickBot="1" x14ac:dyDescent="0.25">
      <c r="A4" s="195"/>
      <c r="B4" s="195"/>
      <c r="C4" s="195"/>
      <c r="D4" s="195"/>
      <c r="E4" s="195"/>
      <c r="F4" s="19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0" ht="15" customHeight="1" x14ac:dyDescent="0.25">
      <c r="A5" s="195"/>
      <c r="B5" s="199"/>
      <c r="C5" s="200"/>
      <c r="D5" s="200"/>
      <c r="E5" s="201" t="str">
        <f ca="1">IF('CALCUL-XY'!G5&lt;0,'CALCUL-XY'!E10,'CALCUL-XY'!E9)</f>
        <v>THIS VERSION EXPIRES ON:</v>
      </c>
      <c r="F5" s="202">
        <f>'CALCUL-XY'!H4</f>
        <v>775046.99998842587</v>
      </c>
      <c r="G5" s="185"/>
      <c r="H5" s="185"/>
      <c r="I5" s="185"/>
      <c r="J5" s="185"/>
      <c r="K5" s="185"/>
      <c r="L5" s="185"/>
      <c r="M5" s="185"/>
      <c r="N5" s="274"/>
      <c r="O5" s="275"/>
      <c r="P5" s="276"/>
      <c r="Q5" s="185"/>
      <c r="R5" s="185"/>
      <c r="S5" s="185"/>
      <c r="T5" s="185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ht="15" customHeight="1" x14ac:dyDescent="0.25">
      <c r="A6" s="195"/>
      <c r="B6" s="206"/>
      <c r="C6" s="207"/>
      <c r="D6" s="207"/>
      <c r="E6" s="208" t="str">
        <f>'CALCUL-XY'!E11</f>
        <v>DAYS BEFORE EXPIRATION:</v>
      </c>
      <c r="F6" s="277">
        <f ca="1">'CALCUL-XY'!H5</f>
        <v>730752</v>
      </c>
      <c r="G6" s="185"/>
      <c r="H6" s="185"/>
      <c r="I6" s="185"/>
      <c r="J6" s="185"/>
      <c r="K6" s="185"/>
      <c r="L6" s="185"/>
      <c r="M6" s="185"/>
      <c r="N6" s="278"/>
      <c r="O6" s="218"/>
      <c r="P6" s="219"/>
      <c r="Q6" s="185"/>
      <c r="R6" s="185"/>
      <c r="S6" s="185"/>
      <c r="T6" s="185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15" customHeight="1" x14ac:dyDescent="0.25">
      <c r="A7" s="195"/>
      <c r="B7" s="195"/>
      <c r="C7" s="195"/>
      <c r="D7" s="195"/>
      <c r="E7" s="195"/>
      <c r="F7" s="195"/>
      <c r="G7" s="195"/>
      <c r="H7" s="185"/>
      <c r="I7" s="185"/>
      <c r="J7" s="185"/>
      <c r="K7" s="185"/>
      <c r="L7" s="185"/>
      <c r="M7" s="185"/>
      <c r="N7" s="278"/>
      <c r="O7" s="218"/>
      <c r="P7" s="219"/>
      <c r="Q7" s="185"/>
      <c r="R7" s="185"/>
      <c r="S7" s="185"/>
      <c r="T7" s="185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30" ht="15" customHeight="1" x14ac:dyDescent="0.25">
      <c r="A8" s="195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278"/>
      <c r="O8" s="218"/>
      <c r="P8" s="219"/>
      <c r="Q8" s="185"/>
      <c r="R8" s="185"/>
      <c r="S8" s="185"/>
      <c r="T8" s="185"/>
      <c r="U8" s="18"/>
      <c r="V8" s="18"/>
      <c r="W8" s="18"/>
      <c r="X8" s="18"/>
      <c r="Y8" s="18"/>
      <c r="Z8" s="18"/>
      <c r="AA8" s="18"/>
      <c r="AB8" s="18"/>
      <c r="AC8" s="18"/>
      <c r="AD8" s="18"/>
    </row>
    <row r="9" spans="1:30" ht="15" customHeight="1" x14ac:dyDescent="0.25">
      <c r="A9" s="195"/>
      <c r="B9" s="199"/>
      <c r="C9" s="200"/>
      <c r="D9" s="200"/>
      <c r="E9" s="201" t="str">
        <f>'CALCUL-XY'!E14</f>
        <v>STARTING POINT USED AS:</v>
      </c>
      <c r="F9" s="149" t="s">
        <v>137</v>
      </c>
      <c r="G9" s="185"/>
      <c r="H9" s="399" t="str">
        <f>'CALCUL-XY'!E37</f>
        <v>RESULTS AFTER ADJUSTMENT</v>
      </c>
      <c r="I9" s="403"/>
      <c r="J9" s="403"/>
      <c r="K9" s="400"/>
      <c r="L9" s="185"/>
      <c r="M9" s="185"/>
      <c r="N9" s="278"/>
      <c r="O9" s="218"/>
      <c r="P9" s="219"/>
      <c r="Q9" s="185"/>
      <c r="R9" s="185"/>
      <c r="S9" s="185"/>
      <c r="T9" s="185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30" ht="15" customHeight="1" x14ac:dyDescent="0.25">
      <c r="A10" s="195"/>
      <c r="B10" s="224"/>
      <c r="C10" s="225"/>
      <c r="D10" s="225"/>
      <c r="E10" s="229" t="str">
        <f>'CALCUL-XY'!E15</f>
        <v>ADJUSTMENT METHOD:</v>
      </c>
      <c r="F10" s="149" t="s">
        <v>15</v>
      </c>
      <c r="G10" s="185"/>
      <c r="H10" s="226"/>
      <c r="I10" s="200"/>
      <c r="J10" s="220" t="str">
        <f>'CALCUL-XY'!E32</f>
        <v>LINEAR CLOSURE ERROR:</v>
      </c>
      <c r="K10" s="227">
        <f ca="1">IF(CODE2=1,"",IFERROR('CALCUL-XY'!EP132,""))</f>
        <v>7.6752826316806022E-10</v>
      </c>
      <c r="L10" s="185"/>
      <c r="M10" s="185"/>
      <c r="N10" s="278"/>
      <c r="O10" s="218"/>
      <c r="P10" s="219"/>
      <c r="Q10" s="185"/>
      <c r="R10" s="185"/>
      <c r="S10" s="185"/>
      <c r="T10" s="185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0" ht="15" customHeight="1" x14ac:dyDescent="0.25">
      <c r="A11" s="195"/>
      <c r="B11" s="224"/>
      <c r="C11" s="225"/>
      <c r="D11" s="225"/>
      <c r="E11" s="229" t="str">
        <f>'CALCUL-XY'!E20</f>
        <v>SCALE FACTOR:</v>
      </c>
      <c r="F11" s="152"/>
      <c r="G11" s="185"/>
      <c r="H11" s="206"/>
      <c r="I11" s="207"/>
      <c r="J11" s="222" t="str">
        <f>'CALCUL-XY'!E30</f>
        <v>POLYGON PERIMETER:</v>
      </c>
      <c r="K11" s="279">
        <f ca="1">IF(CODE2=1,"",IFERROR('CALCUL-XY'!EG120,""))</f>
        <v>226.91791332619081</v>
      </c>
      <c r="L11" s="185"/>
      <c r="M11" s="185"/>
      <c r="N11" s="278"/>
      <c r="O11" s="218"/>
      <c r="P11" s="219"/>
      <c r="Q11" s="185"/>
      <c r="R11" s="185"/>
      <c r="S11" s="185"/>
      <c r="T11" s="185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ht="15" customHeight="1" x14ac:dyDescent="0.25">
      <c r="A12" s="195"/>
      <c r="B12" s="224"/>
      <c r="C12" s="225"/>
      <c r="D12" s="225"/>
      <c r="E12" s="229" t="str">
        <f>'CALCUL-XY'!E16</f>
        <v>STARTING X COORDINATE:</v>
      </c>
      <c r="F12" s="150">
        <v>5000000</v>
      </c>
      <c r="G12" s="185"/>
      <c r="H12" s="185"/>
      <c r="I12" s="185"/>
      <c r="J12" s="185"/>
      <c r="K12" s="185"/>
      <c r="L12" s="185"/>
      <c r="M12" s="185"/>
      <c r="N12" s="278"/>
      <c r="O12" s="218"/>
      <c r="P12" s="219"/>
      <c r="Q12" s="185"/>
      <c r="R12" s="185"/>
      <c r="S12" s="185"/>
      <c r="T12" s="185"/>
      <c r="U12" s="18"/>
      <c r="V12" s="18"/>
      <c r="W12" s="18"/>
      <c r="X12" s="18"/>
      <c r="Y12" s="18"/>
      <c r="Z12" s="18"/>
      <c r="AA12" s="18"/>
      <c r="AB12" s="18"/>
      <c r="AC12" s="18"/>
      <c r="AD12" s="18"/>
    </row>
    <row r="13" spans="1:30" ht="15" customHeight="1" x14ac:dyDescent="0.25">
      <c r="A13" s="195"/>
      <c r="B13" s="224"/>
      <c r="C13" s="225"/>
      <c r="D13" s="225"/>
      <c r="E13" s="229" t="str">
        <f>'CALCUL-XY'!E17</f>
        <v>STARTING Y COORDINATE:</v>
      </c>
      <c r="F13" s="151">
        <v>240000</v>
      </c>
      <c r="G13" s="185"/>
      <c r="H13" s="399" t="str">
        <f>'CALCUL-XY'!E26</f>
        <v>RESULTS BEFORE ADJUSTMENT</v>
      </c>
      <c r="I13" s="403"/>
      <c r="J13" s="403"/>
      <c r="K13" s="400"/>
      <c r="L13" s="185"/>
      <c r="M13" s="185"/>
      <c r="N13" s="278"/>
      <c r="O13" s="218"/>
      <c r="P13" s="219"/>
      <c r="Q13" s="185"/>
      <c r="R13" s="185"/>
      <c r="S13" s="185"/>
      <c r="T13" s="185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30" ht="15" customHeight="1" x14ac:dyDescent="0.25">
      <c r="A14" s="185"/>
      <c r="B14" s="224"/>
      <c r="C14" s="225"/>
      <c r="D14" s="225"/>
      <c r="E14" s="229" t="str">
        <f>'CALCUL-XY'!E18</f>
        <v>ENDING X COORDINATE:</v>
      </c>
      <c r="F14" s="151">
        <v>5000150.2769999998</v>
      </c>
      <c r="G14" s="185"/>
      <c r="H14" s="226"/>
      <c r="I14" s="200"/>
      <c r="J14" s="220" t="str">
        <f>'CALCUL-XY'!E32</f>
        <v>LINEAR CLOSURE ERROR:</v>
      </c>
      <c r="K14" s="255">
        <f ca="1">IF(CODE2=1,"",IFERROR('CALCUL-XY'!DP132,""))</f>
        <v>0.1942011707340896</v>
      </c>
      <c r="L14" s="185"/>
      <c r="M14" s="185"/>
      <c r="N14" s="278"/>
      <c r="O14" s="218"/>
      <c r="P14" s="219"/>
      <c r="Q14" s="185"/>
      <c r="R14" s="185"/>
      <c r="S14" s="185"/>
      <c r="T14" s="185"/>
      <c r="U14" s="18"/>
      <c r="V14" s="18"/>
      <c r="W14" s="18"/>
      <c r="X14" s="18"/>
      <c r="Y14" s="18"/>
      <c r="Z14" s="18"/>
      <c r="AA14" s="18"/>
      <c r="AB14" s="18"/>
      <c r="AC14" s="18"/>
      <c r="AD14" s="18"/>
    </row>
    <row r="15" spans="1:30" ht="15" customHeight="1" x14ac:dyDescent="0.25">
      <c r="A15" s="185"/>
      <c r="B15" s="224"/>
      <c r="C15" s="225"/>
      <c r="D15" s="225"/>
      <c r="E15" s="229" t="str">
        <f>'CALCUL-XY'!E19</f>
        <v>ENDING Y COORDINATE:</v>
      </c>
      <c r="F15" s="151">
        <v>240103.277</v>
      </c>
      <c r="G15" s="185"/>
      <c r="H15" s="210"/>
      <c r="I15" s="225"/>
      <c r="J15" s="211" t="str">
        <f>'CALCUL-XY'!E33</f>
        <v>PRECISION RATIO:</v>
      </c>
      <c r="K15" s="260">
        <f ca="1">IF(CODE2=1,"",IFERROR('CALCUL-XY'!DP134,""))</f>
        <v>1169.2720447649699</v>
      </c>
      <c r="L15" s="185"/>
      <c r="M15" s="185"/>
      <c r="N15" s="278"/>
      <c r="O15" s="218"/>
      <c r="P15" s="219"/>
      <c r="Q15" s="185"/>
      <c r="R15" s="185"/>
      <c r="S15" s="185"/>
      <c r="T15" s="185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30" ht="15" customHeight="1" x14ac:dyDescent="0.25">
      <c r="A16" s="185"/>
      <c r="B16" s="224"/>
      <c r="C16" s="225"/>
      <c r="D16" s="225"/>
      <c r="E16" s="229" t="str">
        <f>'CALCUL-XY'!E51</f>
        <v>VERIFICATION ADJUSTED ENDING X COORDINATE:</v>
      </c>
      <c r="F16" s="280">
        <f ca="1">IF(CODE2=1,"",IFERROR('CALCUL-XY'!EO122,""))</f>
        <v>5000150.2769999988</v>
      </c>
      <c r="G16" s="185"/>
      <c r="H16" s="206"/>
      <c r="I16" s="207"/>
      <c r="J16" s="222" t="str">
        <f>'CALCUL-XY'!E30</f>
        <v>POLYGON PERIMETER:</v>
      </c>
      <c r="K16" s="279">
        <f ca="1">IF(CODE2=1,"",IFERROR('CALCUL-XY'!DL120,""))</f>
        <v>227.07399999999998</v>
      </c>
      <c r="L16" s="185"/>
      <c r="M16" s="185"/>
      <c r="N16" s="278"/>
      <c r="O16" s="218"/>
      <c r="P16" s="219"/>
      <c r="Q16" s="185"/>
      <c r="R16" s="185"/>
      <c r="S16" s="185"/>
      <c r="T16" s="185"/>
      <c r="U16" s="18"/>
      <c r="V16" s="18"/>
      <c r="W16" s="18"/>
      <c r="X16" s="18"/>
      <c r="Y16" s="18"/>
      <c r="Z16" s="18"/>
      <c r="AA16" s="18"/>
      <c r="AB16" s="18"/>
      <c r="AC16" s="18"/>
      <c r="AD16" s="18"/>
    </row>
    <row r="17" spans="1:30" ht="15" customHeight="1" x14ac:dyDescent="0.25">
      <c r="A17" s="185"/>
      <c r="B17" s="206"/>
      <c r="C17" s="207"/>
      <c r="D17" s="207"/>
      <c r="E17" s="208" t="str">
        <f>'CALCUL-XY'!E52</f>
        <v>VERIFICATION ADJUSTED ENDING Y COORDINATE:</v>
      </c>
      <c r="F17" s="281">
        <f ca="1">IF(CODE2=1,"",IFERROR('CALCUL-XY'!EP122,""))</f>
        <v>240103.277</v>
      </c>
      <c r="G17" s="185"/>
      <c r="H17" s="185"/>
      <c r="I17" s="185"/>
      <c r="J17" s="185"/>
      <c r="K17" s="185"/>
      <c r="L17" s="185"/>
      <c r="M17" s="185"/>
      <c r="N17" s="278"/>
      <c r="O17" s="218"/>
      <c r="P17" s="219"/>
      <c r="Q17" s="185"/>
      <c r="R17" s="185"/>
      <c r="S17" s="185"/>
      <c r="T17" s="185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 ht="15" customHeight="1" x14ac:dyDescent="0.25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278"/>
      <c r="O18" s="218"/>
      <c r="P18" s="219"/>
      <c r="Q18" s="185"/>
      <c r="R18" s="185"/>
      <c r="S18" s="185"/>
      <c r="T18" s="185"/>
      <c r="U18" s="18"/>
      <c r="V18" s="18"/>
      <c r="W18" s="18"/>
      <c r="X18" s="18"/>
      <c r="Y18" s="18"/>
      <c r="Z18" s="18"/>
      <c r="AA18" s="18"/>
      <c r="AB18" s="18"/>
      <c r="AC18" s="18"/>
      <c r="AD18" s="18"/>
    </row>
    <row r="19" spans="1:30" ht="28" customHeight="1" x14ac:dyDescent="0.25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278"/>
      <c r="O19" s="218"/>
      <c r="P19" s="219"/>
      <c r="Q19" s="195"/>
      <c r="R19" s="195"/>
      <c r="S19" s="185"/>
      <c r="T19" s="185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 ht="15" customHeight="1" thickBot="1" x14ac:dyDescent="0.25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240" t="str">
        <f>"       "&amp;'CALCUL-XY'!E47</f>
        <v xml:space="preserve">        = STARTING STATION</v>
      </c>
      <c r="O20" s="241"/>
      <c r="P20" s="242"/>
      <c r="Q20" s="195"/>
      <c r="R20" s="195"/>
      <c r="S20" s="185"/>
      <c r="T20" s="185"/>
      <c r="U20" s="18"/>
      <c r="V20" s="18"/>
      <c r="W20" s="18"/>
      <c r="X20" s="18"/>
      <c r="Y20" s="18"/>
      <c r="Z20" s="18"/>
      <c r="AA20" s="18"/>
      <c r="AB20" s="18"/>
      <c r="AC20" s="18"/>
      <c r="AD20" s="18"/>
    </row>
    <row r="21" spans="1:30" ht="15" customHeight="1" x14ac:dyDescent="0.2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95"/>
      <c r="R21" s="195"/>
      <c r="S21" s="185"/>
      <c r="T21" s="243" t="str">
        <f>'CALCUL-XY'!E58</f>
        <v>INFO TO BE COPIED AND PASTED</v>
      </c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 ht="15" customHeight="1" x14ac:dyDescent="0.2">
      <c r="A22" s="185"/>
      <c r="B22" s="399" t="str">
        <f>'CALCUL-XY'!E21</f>
        <v>ENTER YOUR MEAN ANGLES AND DISTANCES</v>
      </c>
      <c r="C22" s="403"/>
      <c r="D22" s="403"/>
      <c r="E22" s="403"/>
      <c r="F22" s="400"/>
      <c r="G22" s="185"/>
      <c r="H22" s="399" t="str">
        <f>'CALCUL-XY'!E42</f>
        <v>ANGLES, DISTANCES AND AZIMUTHS ADJUSTED</v>
      </c>
      <c r="I22" s="403"/>
      <c r="J22" s="403"/>
      <c r="K22" s="403"/>
      <c r="L22" s="400"/>
      <c r="M22" s="185"/>
      <c r="N22" s="399" t="str">
        <f>'CALCUL-XY'!E44</f>
        <v>ADJUSTED COORDINATES</v>
      </c>
      <c r="O22" s="403"/>
      <c r="P22" s="400"/>
      <c r="Q22" s="399" t="str">
        <f>'CALCUL-XY'!E50</f>
        <v>MANUALLY ENTER YOUR DATA*</v>
      </c>
      <c r="R22" s="400"/>
      <c r="S22" s="185"/>
      <c r="T22" s="144" t="s">
        <v>231</v>
      </c>
      <c r="U22" s="18"/>
      <c r="V22" s="18"/>
      <c r="W22" s="18"/>
      <c r="X22" s="18"/>
      <c r="Y22" s="18"/>
      <c r="Z22" s="18"/>
      <c r="AA22" s="18"/>
      <c r="AB22" s="18"/>
      <c r="AC22" s="18"/>
      <c r="AD22" s="18"/>
    </row>
    <row r="23" spans="1:30" ht="15" customHeight="1" x14ac:dyDescent="0.2">
      <c r="A23" s="185"/>
      <c r="B23" s="282" t="s">
        <v>35</v>
      </c>
      <c r="C23" s="243" t="str">
        <f>'CALCUL-XY'!E22</f>
        <v>FROM</v>
      </c>
      <c r="D23" s="243" t="str">
        <f>'CALCUL-XY'!E23</f>
        <v>TO</v>
      </c>
      <c r="E23" s="243" t="str">
        <f>'CALCUL-XY'!E24</f>
        <v>MEAN HZ ANGLES</v>
      </c>
      <c r="F23" s="243" t="str">
        <f>'CALCUL-XY'!E25</f>
        <v>MEAN HZ DISTANCES</v>
      </c>
      <c r="G23" s="185"/>
      <c r="H23" s="251" t="str">
        <f>C23</f>
        <v>FROM</v>
      </c>
      <c r="I23" s="251" t="str">
        <f t="shared" ref="I23:K23" si="0">D23</f>
        <v>TO</v>
      </c>
      <c r="J23" s="251" t="str">
        <f t="shared" si="0"/>
        <v>MEAN HZ ANGLES</v>
      </c>
      <c r="K23" s="251" t="str">
        <f t="shared" si="0"/>
        <v>MEAN HZ DISTANCES</v>
      </c>
      <c r="L23" s="243" t="str">
        <f>'CALCUL-XY'!E43</f>
        <v>AZIMUTHS</v>
      </c>
      <c r="M23" s="185"/>
      <c r="N23" s="243" t="s">
        <v>31</v>
      </c>
      <c r="O23" s="144" t="s">
        <v>52</v>
      </c>
      <c r="P23" s="243" t="str">
        <f>IF(O23="X","Y","X")</f>
        <v>Y</v>
      </c>
      <c r="Q23" s="243" t="s">
        <v>175</v>
      </c>
      <c r="R23" s="243" t="s">
        <v>69</v>
      </c>
      <c r="S23" s="185"/>
      <c r="T23" s="252" t="str">
        <f>'CALCUL-XY'!FH19&amp;'CALCUL-XY'!FI19&amp;'CALCUL-XY'!FJ19&amp;'CALCUL-XY'!FK19&amp;'CALCUL-XY'!FL19</f>
        <v>#ST,X,Y,Z,D</v>
      </c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 ht="15" customHeight="1" x14ac:dyDescent="0.2">
      <c r="A24" s="185"/>
      <c r="B24" s="253">
        <v>1</v>
      </c>
      <c r="C24" s="145">
        <v>1</v>
      </c>
      <c r="D24" s="146">
        <v>2</v>
      </c>
      <c r="E24" s="283" t="str">
        <f>IFERROR('CALCUL-XY'!CZ17,"")</f>
        <v>DIST 1 - 2:</v>
      </c>
      <c r="F24" s="148">
        <v>74.070999999999998</v>
      </c>
      <c r="G24" s="185"/>
      <c r="H24" s="254">
        <f>IFERROR('CALCUL-XY'!DI20,"")</f>
        <v>1</v>
      </c>
      <c r="I24" s="254">
        <f>IFERROR('CALCUL-XY'!DJ20,"")</f>
        <v>2</v>
      </c>
      <c r="J24" s="284"/>
      <c r="K24" s="285">
        <f ca="1">IF(CODE2=1,"",IFERROR('CALCUL-XY'!EG20,""))</f>
        <v>74.012557333027672</v>
      </c>
      <c r="L24" s="286">
        <f ca="1">IF(CODE2=1,"",IFERROR('CALCUL-XY'!EJ20,""))</f>
        <v>3.2586151347752739</v>
      </c>
      <c r="M24" s="185"/>
      <c r="N24" s="285">
        <f>IFERROR('CALCUL-XY'!ES20,"")</f>
        <v>1</v>
      </c>
      <c r="O24" s="255">
        <f>IFERROR('CALCUL-XY'!ET20,"")</f>
        <v>5000000</v>
      </c>
      <c r="P24" s="255">
        <f>IFERROR('CALCUL-XY'!EU20,"")</f>
        <v>240000</v>
      </c>
      <c r="Q24" s="294"/>
      <c r="R24" s="294"/>
      <c r="S24" s="185"/>
      <c r="T24" s="287" t="str">
        <f>'CALCUL-XY'!FH20&amp;'CALCUL-XY'!FI20&amp;'CALCUL-XY'!FJ20&amp;'CALCUL-XY'!FK20&amp;'CALCUL-XY'!FL20</f>
        <v>1,5000000,240000,0,ST</v>
      </c>
      <c r="U24" s="92"/>
      <c r="V24" s="18"/>
      <c r="W24" s="18"/>
      <c r="X24" s="18"/>
      <c r="Y24" s="18"/>
      <c r="Z24" s="18"/>
      <c r="AA24" s="18"/>
      <c r="AB24" s="18"/>
      <c r="AC24" s="18"/>
      <c r="AD24" s="18"/>
    </row>
    <row r="25" spans="1:30" ht="15" customHeight="1" x14ac:dyDescent="0.2">
      <c r="A25" s="185"/>
      <c r="B25" s="253">
        <f>B24+1</f>
        <v>2</v>
      </c>
      <c r="C25" s="141">
        <v>2</v>
      </c>
      <c r="D25" s="142">
        <v>3</v>
      </c>
      <c r="E25" s="295">
        <v>3.9857870370370372</v>
      </c>
      <c r="F25" s="148">
        <v>25.98</v>
      </c>
      <c r="G25" s="185"/>
      <c r="H25" s="258">
        <f>IFERROR('CALCUL-XY'!DI21,"")</f>
        <v>2</v>
      </c>
      <c r="I25" s="258">
        <f>IFERROR('CALCUL-XY'!DJ21,"")</f>
        <v>3</v>
      </c>
      <c r="J25" s="261">
        <f ca="1">IF(CODE2=1,"",IFERROR('CALCUL-XY'!EK21,""))</f>
        <v>3.9832012999199726</v>
      </c>
      <c r="K25" s="288">
        <f ca="1">IF(CODE2=1,"",IFERROR('CALCUL-XY'!EG21,""))</f>
        <v>25.969458152040445</v>
      </c>
      <c r="L25" s="289">
        <f ca="1">IF(CODE2=1,"",IFERROR('CALCUL-XY'!EJ21,""))</f>
        <v>14.741816434695247</v>
      </c>
      <c r="M25" s="185"/>
      <c r="N25" s="288">
        <f>IFERROR('CALCUL-XY'!ES21,"")</f>
        <v>2</v>
      </c>
      <c r="O25" s="216">
        <f ca="1">IF(CODE2=1,"",IFERROR('CALCUL-XY'!ET21,""))</f>
        <v>5000072.4502648059</v>
      </c>
      <c r="P25" s="216">
        <f ca="1">IF(CODE2=1,"",IFERROR('CALCUL-XY'!EU21,""))</f>
        <v>240015.12672378588</v>
      </c>
      <c r="Q25" s="294"/>
      <c r="R25" s="181"/>
      <c r="S25" s="185"/>
      <c r="T25" s="263" t="str">
        <f ca="1">IF(CODE2=1,"",'CALCUL-XY'!FH21&amp;'CALCUL-XY'!FI21&amp;'CALCUL-XY'!FJ21&amp;'CALCUL-XY'!FK21&amp;'CALCUL-XY'!FL21)</f>
        <v>2,5000072.45026481,240015.126723786,0,ST</v>
      </c>
      <c r="U25" s="92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 ht="15" customHeight="1" x14ac:dyDescent="0.2">
      <c r="A26" s="185"/>
      <c r="B26" s="253">
        <f t="shared" ref="B26:B123" si="1">B25+1</f>
        <v>3</v>
      </c>
      <c r="C26" s="145">
        <v>3</v>
      </c>
      <c r="D26" s="142">
        <v>4</v>
      </c>
      <c r="E26" s="147">
        <v>10.879583333333334</v>
      </c>
      <c r="F26" s="148">
        <v>87.088999999999999</v>
      </c>
      <c r="G26" s="185"/>
      <c r="H26" s="258">
        <f>IFERROR('CALCUL-XY'!DI22,"")</f>
        <v>3</v>
      </c>
      <c r="I26" s="258">
        <f>IFERROR('CALCUL-XY'!DJ22,"")</f>
        <v>4</v>
      </c>
      <c r="J26" s="261">
        <f ca="1">IF(CODE2=1,"",IFERROR('CALCUL-XY'!EK22,""))</f>
        <v>10.882061570620333</v>
      </c>
      <c r="K26" s="288">
        <f ca="1">IF(CODE2=1,"",IFERROR('CALCUL-XY'!EG22,""))</f>
        <v>87.018774921709834</v>
      </c>
      <c r="L26" s="289">
        <f ca="1">IF(CODE2=1,"",IFERROR('CALCUL-XY'!EJ22,""))</f>
        <v>3.1238780053155808</v>
      </c>
      <c r="M26" s="185"/>
      <c r="N26" s="288">
        <f>IFERROR('CALCUL-XY'!ES22,"")</f>
        <v>3</v>
      </c>
      <c r="O26" s="216">
        <f ca="1">IF(CODE2=1,"",IFERROR('CALCUL-XY'!ET22,""))</f>
        <v>5000069.6471997192</v>
      </c>
      <c r="P26" s="216">
        <f ca="1">IF(CODE2=1,"",IFERROR('CALCUL-XY'!EU22,""))</f>
        <v>240040.94446154177</v>
      </c>
      <c r="Q26" s="294"/>
      <c r="R26" s="181"/>
      <c r="S26" s="185"/>
      <c r="T26" s="263" t="str">
        <f ca="1">IF(CODE2=1,"",'CALCUL-XY'!FH22&amp;'CALCUL-XY'!FI22&amp;'CALCUL-XY'!FJ22&amp;'CALCUL-XY'!FK22&amp;'CALCUL-XY'!FL22)</f>
        <v>3,5000069.64719972,240040.944461542,0,ST</v>
      </c>
      <c r="U26" s="92"/>
      <c r="V26" s="18"/>
      <c r="W26" s="18"/>
      <c r="X26" s="18"/>
      <c r="Y26" s="18"/>
      <c r="Z26" s="18"/>
      <c r="AA26" s="18"/>
      <c r="AB26" s="18"/>
      <c r="AC26" s="18"/>
      <c r="AD26" s="18"/>
    </row>
    <row r="27" spans="1:30" ht="15" customHeight="1" x14ac:dyDescent="0.2">
      <c r="A27" s="185"/>
      <c r="B27" s="253">
        <f t="shared" si="1"/>
        <v>4</v>
      </c>
      <c r="C27" s="141">
        <v>4</v>
      </c>
      <c r="D27" s="142">
        <v>5</v>
      </c>
      <c r="E27" s="295">
        <v>4.1741898148148149</v>
      </c>
      <c r="F27" s="148">
        <v>39.933999999999997</v>
      </c>
      <c r="G27" s="185"/>
      <c r="H27" s="258">
        <f>IFERROR('CALCUL-XY'!DI23,"")</f>
        <v>4</v>
      </c>
      <c r="I27" s="258">
        <f>IFERROR('CALCUL-XY'!DJ23,"")</f>
        <v>5</v>
      </c>
      <c r="J27" s="261">
        <f ca="1">IF(CODE2=1,"",IFERROR('CALCUL-XY'!EK23,""))</f>
        <v>4.1717338452633967</v>
      </c>
      <c r="K27" s="288">
        <f ca="1">IF(CODE2=1,"",IFERROR('CALCUL-XY'!EG23,""))</f>
        <v>39.917122919412861</v>
      </c>
      <c r="L27" s="289">
        <f ca="1">IF(CODE2=1,"",IFERROR('CALCUL-XY'!EJ23,""))</f>
        <v>14.795611850578977</v>
      </c>
      <c r="M27" s="185"/>
      <c r="N27" s="288">
        <f>IFERROR('CALCUL-XY'!ES23,"")</f>
        <v>4</v>
      </c>
      <c r="O27" s="216">
        <f ca="1">IF(CODE2=1,"",IFERROR('CALCUL-XY'!ET23,""))</f>
        <v>5000153.6902875602</v>
      </c>
      <c r="P27" s="216">
        <f ca="1">IF(CODE2=1,"",IFERROR('CALCUL-XY'!EU23,""))</f>
        <v>240063.5060788366</v>
      </c>
      <c r="Q27" s="294"/>
      <c r="R27" s="181"/>
      <c r="S27" s="185"/>
      <c r="T27" s="263" t="str">
        <f ca="1">IF(CODE2=1,"",'CALCUL-XY'!FH23&amp;'CALCUL-XY'!FI23&amp;'CALCUL-XY'!FJ23&amp;'CALCUL-XY'!FK23&amp;'CALCUL-XY'!FL23)</f>
        <v>4,5000153.69028756,240063.506078837,0,ST</v>
      </c>
      <c r="U27" s="92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 x14ac:dyDescent="0.2">
      <c r="A28" s="185"/>
      <c r="B28" s="253">
        <f t="shared" si="1"/>
        <v>5</v>
      </c>
      <c r="C28" s="145"/>
      <c r="D28" s="142"/>
      <c r="E28" s="295"/>
      <c r="F28" s="148"/>
      <c r="G28" s="185"/>
      <c r="H28" s="258" t="str">
        <f>IFERROR('CALCUL-XY'!DI24,"")</f>
        <v/>
      </c>
      <c r="I28" s="258" t="str">
        <f>IFERROR('CALCUL-XY'!DJ24,"")</f>
        <v/>
      </c>
      <c r="J28" s="261" t="str">
        <f ca="1">IF(CODE2=1,"",IFERROR('CALCUL-XY'!EK24,""))</f>
        <v/>
      </c>
      <c r="K28" s="288" t="str">
        <f ca="1">IF(CODE2=1,"",IFERROR('CALCUL-XY'!EG24,""))</f>
        <v/>
      </c>
      <c r="L28" s="289" t="str">
        <f ca="1">IF(CODE2=1,"",IFERROR('CALCUL-XY'!EJ24,""))</f>
        <v/>
      </c>
      <c r="M28" s="185"/>
      <c r="N28" s="288">
        <f>IFERROR('CALCUL-XY'!ES24,"")</f>
        <v>5</v>
      </c>
      <c r="O28" s="216">
        <f ca="1">IF(CODE2=1,"",IFERROR('CALCUL-XY'!ET24,""))</f>
        <v>5000150.2769999988</v>
      </c>
      <c r="P28" s="216">
        <f ca="1">IF(CODE2=1,"",IFERROR('CALCUL-XY'!EU24,""))</f>
        <v>240103.277</v>
      </c>
      <c r="Q28" s="294"/>
      <c r="R28" s="181"/>
      <c r="S28" s="185"/>
      <c r="T28" s="263" t="str">
        <f ca="1">IF(CODE2=1,"",'CALCUL-XY'!FH24&amp;'CALCUL-XY'!FI24&amp;'CALCUL-XY'!FJ24&amp;'CALCUL-XY'!FK24&amp;'CALCUL-XY'!FL24)</f>
        <v>5,5000150.277,240103.277,0,ST</v>
      </c>
      <c r="U28" s="92"/>
      <c r="V28" s="18"/>
      <c r="W28" s="18"/>
      <c r="X28" s="18"/>
      <c r="Y28" s="18"/>
      <c r="Z28" s="18"/>
      <c r="AA28" s="18"/>
      <c r="AB28" s="18"/>
      <c r="AC28" s="18"/>
      <c r="AD28" s="18"/>
    </row>
    <row r="29" spans="1:30" x14ac:dyDescent="0.2">
      <c r="A29" s="185"/>
      <c r="B29" s="253">
        <f t="shared" si="1"/>
        <v>6</v>
      </c>
      <c r="C29" s="141"/>
      <c r="D29" s="142"/>
      <c r="E29" s="295"/>
      <c r="F29" s="148"/>
      <c r="G29" s="185"/>
      <c r="H29" s="258" t="str">
        <f>IFERROR('CALCUL-XY'!DI25,"")</f>
        <v/>
      </c>
      <c r="I29" s="258" t="str">
        <f>IFERROR('CALCUL-XY'!DJ25,"")</f>
        <v/>
      </c>
      <c r="J29" s="261" t="str">
        <f ca="1">IF(CODE2=1,"",IFERROR('CALCUL-XY'!EK25,""))</f>
        <v/>
      </c>
      <c r="K29" s="288" t="str">
        <f ca="1">IF(CODE2=1,"",IFERROR('CALCUL-XY'!EG25,""))</f>
        <v/>
      </c>
      <c r="L29" s="289" t="str">
        <f ca="1">IF(CODE2=1,"",IFERROR('CALCUL-XY'!EJ25,""))</f>
        <v/>
      </c>
      <c r="M29" s="185"/>
      <c r="N29" s="288" t="str">
        <f>IFERROR('CALCUL-XY'!ES25,"")</f>
        <v/>
      </c>
      <c r="O29" s="216" t="str">
        <f ca="1">IF(CODE2=1,"",IFERROR('CALCUL-XY'!ET25,""))</f>
        <v/>
      </c>
      <c r="P29" s="216" t="str">
        <f ca="1">IF(CODE2=1,"",IFERROR('CALCUL-XY'!EU25,""))</f>
        <v/>
      </c>
      <c r="Q29" s="294"/>
      <c r="R29" s="181"/>
      <c r="S29" s="185"/>
      <c r="T29" s="263" t="str">
        <f ca="1">IF(CODE2=1,"",'CALCUL-XY'!FH25&amp;'CALCUL-XY'!FI25&amp;'CALCUL-XY'!FJ25&amp;'CALCUL-XY'!FK25&amp;'CALCUL-XY'!FL25)</f>
        <v/>
      </c>
      <c r="U29" s="92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 x14ac:dyDescent="0.2">
      <c r="A30" s="185"/>
      <c r="B30" s="253">
        <f t="shared" si="1"/>
        <v>7</v>
      </c>
      <c r="C30" s="145"/>
      <c r="D30" s="142"/>
      <c r="E30" s="295"/>
      <c r="F30" s="148"/>
      <c r="G30" s="185"/>
      <c r="H30" s="258" t="str">
        <f>IFERROR('CALCUL-XY'!DI26,"")</f>
        <v/>
      </c>
      <c r="I30" s="258" t="str">
        <f>IFERROR('CALCUL-XY'!DJ26,"")</f>
        <v/>
      </c>
      <c r="J30" s="261" t="str">
        <f ca="1">IF(CODE2=1,"",IFERROR('CALCUL-XY'!EK26,""))</f>
        <v/>
      </c>
      <c r="K30" s="288" t="str">
        <f ca="1">IF(CODE2=1,"",IFERROR('CALCUL-XY'!EG26,""))</f>
        <v/>
      </c>
      <c r="L30" s="289" t="str">
        <f ca="1">IF(CODE2=1,"",IFERROR('CALCUL-XY'!EJ26,""))</f>
        <v/>
      </c>
      <c r="M30" s="185"/>
      <c r="N30" s="288" t="str">
        <f>IFERROR('CALCUL-XY'!ES26,"")</f>
        <v/>
      </c>
      <c r="O30" s="216" t="str">
        <f ca="1">IF(CODE2=1,"",IFERROR('CALCUL-XY'!ET26,""))</f>
        <v/>
      </c>
      <c r="P30" s="216" t="str">
        <f ca="1">IF(CODE2=1,"",IFERROR('CALCUL-XY'!EU26,""))</f>
        <v/>
      </c>
      <c r="Q30" s="294"/>
      <c r="R30" s="181"/>
      <c r="S30" s="185"/>
      <c r="T30" s="263" t="str">
        <f ca="1">IF(CODE2=1,"",'CALCUL-XY'!FH26&amp;'CALCUL-XY'!FI26&amp;'CALCUL-XY'!FJ26&amp;'CALCUL-XY'!FK26&amp;'CALCUL-XY'!FL26)</f>
        <v/>
      </c>
      <c r="U30" s="92"/>
      <c r="V30" s="18"/>
      <c r="W30" s="18"/>
      <c r="X30" s="18"/>
      <c r="Y30" s="18"/>
      <c r="Z30" s="18"/>
      <c r="AA30" s="18"/>
      <c r="AB30" s="18"/>
      <c r="AC30" s="18"/>
      <c r="AD30" s="18"/>
    </row>
    <row r="31" spans="1:30" x14ac:dyDescent="0.2">
      <c r="A31" s="185"/>
      <c r="B31" s="253">
        <f t="shared" si="1"/>
        <v>8</v>
      </c>
      <c r="C31" s="141"/>
      <c r="D31" s="142"/>
      <c r="E31" s="295"/>
      <c r="F31" s="148"/>
      <c r="G31" s="185"/>
      <c r="H31" s="258" t="str">
        <f>IFERROR('CALCUL-XY'!DI27,"")</f>
        <v/>
      </c>
      <c r="I31" s="258" t="str">
        <f>IFERROR('CALCUL-XY'!DJ27,"")</f>
        <v/>
      </c>
      <c r="J31" s="261" t="str">
        <f ca="1">IF(CODE2=1,"",IFERROR('CALCUL-XY'!EK27,""))</f>
        <v/>
      </c>
      <c r="K31" s="288" t="str">
        <f ca="1">IF(CODE2=1,"",IFERROR('CALCUL-XY'!EG27,""))</f>
        <v/>
      </c>
      <c r="L31" s="289" t="str">
        <f ca="1">IF(CODE2=1,"",IFERROR('CALCUL-XY'!EJ27,""))</f>
        <v/>
      </c>
      <c r="M31" s="185"/>
      <c r="N31" s="288" t="str">
        <f>IFERROR('CALCUL-XY'!ES27,"")</f>
        <v/>
      </c>
      <c r="O31" s="216" t="str">
        <f ca="1">IF(CODE2=1,"",IFERROR('CALCUL-XY'!ET27,""))</f>
        <v/>
      </c>
      <c r="P31" s="216" t="str">
        <f ca="1">IF(CODE2=1,"",IFERROR('CALCUL-XY'!EU27,""))</f>
        <v/>
      </c>
      <c r="Q31" s="294"/>
      <c r="R31" s="181"/>
      <c r="S31" s="185"/>
      <c r="T31" s="263" t="str">
        <f ca="1">IF(CODE2=1,"",'CALCUL-XY'!FH27&amp;'CALCUL-XY'!FI27&amp;'CALCUL-XY'!FJ27&amp;'CALCUL-XY'!FK27&amp;'CALCUL-XY'!FL27)</f>
        <v/>
      </c>
      <c r="U31" s="92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 x14ac:dyDescent="0.2">
      <c r="A32" s="185"/>
      <c r="B32" s="253">
        <f t="shared" si="1"/>
        <v>9</v>
      </c>
      <c r="C32" s="145"/>
      <c r="D32" s="142"/>
      <c r="E32" s="295"/>
      <c r="F32" s="148"/>
      <c r="G32" s="185"/>
      <c r="H32" s="258" t="str">
        <f>IFERROR('CALCUL-XY'!DI28,"")</f>
        <v/>
      </c>
      <c r="I32" s="258" t="str">
        <f>IFERROR('CALCUL-XY'!DJ28,"")</f>
        <v/>
      </c>
      <c r="J32" s="261" t="str">
        <f ca="1">IF(CODE2=1,"",IFERROR('CALCUL-XY'!EK28,""))</f>
        <v/>
      </c>
      <c r="K32" s="288" t="str">
        <f ca="1">IF(CODE2=1,"",IFERROR('CALCUL-XY'!EG28,""))</f>
        <v/>
      </c>
      <c r="L32" s="289" t="str">
        <f ca="1">IF(CODE2=1,"",IFERROR('CALCUL-XY'!EJ28,""))</f>
        <v/>
      </c>
      <c r="M32" s="185"/>
      <c r="N32" s="288" t="str">
        <f>IFERROR('CALCUL-XY'!ES28,"")</f>
        <v/>
      </c>
      <c r="O32" s="216" t="str">
        <f ca="1">IF(CODE2=1,"",IFERROR('CALCUL-XY'!ET28,""))</f>
        <v/>
      </c>
      <c r="P32" s="216" t="str">
        <f ca="1">IF(CODE2=1,"",IFERROR('CALCUL-XY'!EU28,""))</f>
        <v/>
      </c>
      <c r="Q32" s="294"/>
      <c r="R32" s="181"/>
      <c r="S32" s="185"/>
      <c r="T32" s="263" t="str">
        <f ca="1">IF(CODE2=1,"",'CALCUL-XY'!FH28&amp;'CALCUL-XY'!FI28&amp;'CALCUL-XY'!FJ28&amp;'CALCUL-XY'!FK28&amp;'CALCUL-XY'!FL28)</f>
        <v/>
      </c>
      <c r="U32" s="92"/>
      <c r="V32" s="18"/>
      <c r="W32" s="18"/>
      <c r="X32" s="18"/>
      <c r="Y32" s="18"/>
      <c r="Z32" s="18"/>
      <c r="AA32" s="18"/>
      <c r="AB32" s="18"/>
      <c r="AC32" s="18"/>
      <c r="AD32" s="18"/>
    </row>
    <row r="33" spans="1:30" x14ac:dyDescent="0.2">
      <c r="A33" s="185"/>
      <c r="B33" s="253">
        <f t="shared" si="1"/>
        <v>10</v>
      </c>
      <c r="C33" s="141"/>
      <c r="D33" s="142"/>
      <c r="E33" s="295"/>
      <c r="F33" s="148"/>
      <c r="G33" s="185"/>
      <c r="H33" s="258" t="str">
        <f>IFERROR('CALCUL-XY'!DI29,"")</f>
        <v/>
      </c>
      <c r="I33" s="258" t="str">
        <f>IFERROR('CALCUL-XY'!DJ29,"")</f>
        <v/>
      </c>
      <c r="J33" s="261" t="str">
        <f ca="1">IF(CODE2=1,"",IFERROR('CALCUL-XY'!EK29,""))</f>
        <v/>
      </c>
      <c r="K33" s="288" t="str">
        <f ca="1">IF(CODE2=1,"",IFERROR('CALCUL-XY'!EG29,""))</f>
        <v/>
      </c>
      <c r="L33" s="289" t="str">
        <f ca="1">IF(CODE2=1,"",IFERROR('CALCUL-XY'!EJ29,""))</f>
        <v/>
      </c>
      <c r="M33" s="185"/>
      <c r="N33" s="288" t="str">
        <f>IFERROR('CALCUL-XY'!ES29,"")</f>
        <v/>
      </c>
      <c r="O33" s="216" t="str">
        <f ca="1">IF(CODE2=1,"",IFERROR('CALCUL-XY'!ET29,""))</f>
        <v/>
      </c>
      <c r="P33" s="216" t="str">
        <f ca="1">IF(CODE2=1,"",IFERROR('CALCUL-XY'!EU29,""))</f>
        <v/>
      </c>
      <c r="Q33" s="294"/>
      <c r="R33" s="181"/>
      <c r="S33" s="185"/>
      <c r="T33" s="263" t="str">
        <f ca="1">IF(CODE2=1,"",'CALCUL-XY'!FH29&amp;'CALCUL-XY'!FI29&amp;'CALCUL-XY'!FJ29&amp;'CALCUL-XY'!FK29&amp;'CALCUL-XY'!FL29)</f>
        <v/>
      </c>
      <c r="U33" s="92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 x14ac:dyDescent="0.2">
      <c r="A34" s="185"/>
      <c r="B34" s="253">
        <f t="shared" si="1"/>
        <v>11</v>
      </c>
      <c r="C34" s="145"/>
      <c r="D34" s="142"/>
      <c r="E34" s="295"/>
      <c r="F34" s="148"/>
      <c r="G34" s="185"/>
      <c r="H34" s="258" t="str">
        <f>IFERROR('CALCUL-XY'!DI30,"")</f>
        <v/>
      </c>
      <c r="I34" s="258" t="str">
        <f>IFERROR('CALCUL-XY'!DJ30,"")</f>
        <v/>
      </c>
      <c r="J34" s="261" t="str">
        <f ca="1">IF(CODE2=1,"",IFERROR('CALCUL-XY'!EK30,""))</f>
        <v/>
      </c>
      <c r="K34" s="288" t="str">
        <f ca="1">IF(CODE2=1,"",IFERROR('CALCUL-XY'!EG30,""))</f>
        <v/>
      </c>
      <c r="L34" s="289" t="str">
        <f ca="1">IF(CODE2=1,"",IFERROR('CALCUL-XY'!EJ30,""))</f>
        <v/>
      </c>
      <c r="M34" s="185"/>
      <c r="N34" s="288" t="str">
        <f>IFERROR('CALCUL-XY'!ES30,"")</f>
        <v/>
      </c>
      <c r="O34" s="216" t="str">
        <f ca="1">IF(CODE2=1,"",IFERROR('CALCUL-XY'!ET30,""))</f>
        <v/>
      </c>
      <c r="P34" s="216" t="str">
        <f ca="1">IF(CODE2=1,"",IFERROR('CALCUL-XY'!EU30,""))</f>
        <v/>
      </c>
      <c r="Q34" s="294"/>
      <c r="R34" s="181"/>
      <c r="S34" s="185"/>
      <c r="T34" s="263" t="str">
        <f ca="1">IF(CODE2=1,"",'CALCUL-XY'!FH30&amp;'CALCUL-XY'!FI30&amp;'CALCUL-XY'!FJ30&amp;'CALCUL-XY'!FK30&amp;'CALCUL-XY'!FL30)</f>
        <v/>
      </c>
      <c r="U34" s="92"/>
      <c r="V34" s="18"/>
      <c r="W34" s="18"/>
      <c r="X34" s="18"/>
      <c r="Y34" s="18"/>
      <c r="Z34" s="18"/>
      <c r="AA34" s="18"/>
      <c r="AB34" s="18"/>
      <c r="AC34" s="18"/>
      <c r="AD34" s="18"/>
    </row>
    <row r="35" spans="1:30" x14ac:dyDescent="0.2">
      <c r="A35" s="185"/>
      <c r="B35" s="253">
        <f t="shared" si="1"/>
        <v>12</v>
      </c>
      <c r="C35" s="141"/>
      <c r="D35" s="142"/>
      <c r="E35" s="295"/>
      <c r="F35" s="148"/>
      <c r="G35" s="185"/>
      <c r="H35" s="258" t="str">
        <f>IFERROR('CALCUL-XY'!DI31,"")</f>
        <v/>
      </c>
      <c r="I35" s="258" t="str">
        <f>IFERROR('CALCUL-XY'!DJ31,"")</f>
        <v/>
      </c>
      <c r="J35" s="261" t="str">
        <f ca="1">IF(CODE2=1,"",IFERROR('CALCUL-XY'!EK31,""))</f>
        <v/>
      </c>
      <c r="K35" s="288" t="str">
        <f ca="1">IF(CODE2=1,"",IFERROR('CALCUL-XY'!EG31,""))</f>
        <v/>
      </c>
      <c r="L35" s="289" t="str">
        <f ca="1">IF(CODE2=1,"",IFERROR('CALCUL-XY'!EJ31,""))</f>
        <v/>
      </c>
      <c r="M35" s="185"/>
      <c r="N35" s="288" t="str">
        <f>IFERROR('CALCUL-XY'!ES31,"")</f>
        <v/>
      </c>
      <c r="O35" s="216" t="str">
        <f ca="1">IF(CODE2=1,"",IFERROR('CALCUL-XY'!ET31,""))</f>
        <v/>
      </c>
      <c r="P35" s="216" t="str">
        <f ca="1">IF(CODE2=1,"",IFERROR('CALCUL-XY'!EU31,""))</f>
        <v/>
      </c>
      <c r="Q35" s="294"/>
      <c r="R35" s="181"/>
      <c r="S35" s="185"/>
      <c r="T35" s="263" t="str">
        <f ca="1">IF(CODE2=1,"",'CALCUL-XY'!FH31&amp;'CALCUL-XY'!FI31&amp;'CALCUL-XY'!FJ31&amp;'CALCUL-XY'!FK31&amp;'CALCUL-XY'!FL31)</f>
        <v/>
      </c>
      <c r="U35" s="92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 x14ac:dyDescent="0.2">
      <c r="A36" s="185"/>
      <c r="B36" s="253">
        <f t="shared" si="1"/>
        <v>13</v>
      </c>
      <c r="C36" s="145"/>
      <c r="D36" s="142"/>
      <c r="E36" s="295"/>
      <c r="F36" s="148"/>
      <c r="G36" s="185"/>
      <c r="H36" s="258" t="str">
        <f>IFERROR('CALCUL-XY'!DI32,"")</f>
        <v/>
      </c>
      <c r="I36" s="258" t="str">
        <f>IFERROR('CALCUL-XY'!DJ32,"")</f>
        <v/>
      </c>
      <c r="J36" s="261" t="str">
        <f ca="1">IF(CODE2=1,"",IFERROR('CALCUL-XY'!EK32,""))</f>
        <v/>
      </c>
      <c r="K36" s="288" t="str">
        <f ca="1">IF(CODE2=1,"",IFERROR('CALCUL-XY'!EG32,""))</f>
        <v/>
      </c>
      <c r="L36" s="289" t="str">
        <f ca="1">IF(CODE2=1,"",IFERROR('CALCUL-XY'!EJ32,""))</f>
        <v/>
      </c>
      <c r="M36" s="185"/>
      <c r="N36" s="288" t="str">
        <f>IFERROR('CALCUL-XY'!ES32,"")</f>
        <v/>
      </c>
      <c r="O36" s="216" t="str">
        <f ca="1">IF(CODE2=1,"",IFERROR('CALCUL-XY'!ET32,""))</f>
        <v/>
      </c>
      <c r="P36" s="216" t="str">
        <f ca="1">IF(CODE2=1,"",IFERROR('CALCUL-XY'!EU32,""))</f>
        <v/>
      </c>
      <c r="Q36" s="294"/>
      <c r="R36" s="181"/>
      <c r="S36" s="185"/>
      <c r="T36" s="263" t="str">
        <f ca="1">IF(CODE2=1,"",'CALCUL-XY'!FH32&amp;'CALCUL-XY'!FI32&amp;'CALCUL-XY'!FJ32&amp;'CALCUL-XY'!FK32&amp;'CALCUL-XY'!FL32)</f>
        <v/>
      </c>
      <c r="U36" s="92"/>
      <c r="V36" s="18"/>
      <c r="W36" s="18"/>
      <c r="X36" s="18"/>
      <c r="Y36" s="18"/>
      <c r="Z36" s="18"/>
      <c r="AA36" s="18"/>
      <c r="AB36" s="18"/>
      <c r="AC36" s="18"/>
      <c r="AD36" s="18"/>
    </row>
    <row r="37" spans="1:30" x14ac:dyDescent="0.2">
      <c r="A37" s="185"/>
      <c r="B37" s="253">
        <f t="shared" si="1"/>
        <v>14</v>
      </c>
      <c r="C37" s="141"/>
      <c r="D37" s="142"/>
      <c r="E37" s="295"/>
      <c r="F37" s="148"/>
      <c r="G37" s="185"/>
      <c r="H37" s="258" t="str">
        <f>IFERROR('CALCUL-XY'!DI33,"")</f>
        <v/>
      </c>
      <c r="I37" s="258" t="str">
        <f>IFERROR('CALCUL-XY'!DJ33,"")</f>
        <v/>
      </c>
      <c r="J37" s="261" t="str">
        <f ca="1">IF(CODE2=1,"",IFERROR('CALCUL-XY'!EK33,""))</f>
        <v/>
      </c>
      <c r="K37" s="288" t="str">
        <f ca="1">IF(CODE2=1,"",IFERROR('CALCUL-XY'!EG33,""))</f>
        <v/>
      </c>
      <c r="L37" s="289" t="str">
        <f ca="1">IF(CODE2=1,"",IFERROR('CALCUL-XY'!EJ33,""))</f>
        <v/>
      </c>
      <c r="M37" s="185"/>
      <c r="N37" s="288" t="str">
        <f>IFERROR('CALCUL-XY'!ES33,"")</f>
        <v/>
      </c>
      <c r="O37" s="216" t="str">
        <f ca="1">IF(CODE2=1,"",IFERROR('CALCUL-XY'!ET33,""))</f>
        <v/>
      </c>
      <c r="P37" s="216" t="str">
        <f ca="1">IF(CODE2=1,"",IFERROR('CALCUL-XY'!EU33,""))</f>
        <v/>
      </c>
      <c r="Q37" s="294"/>
      <c r="R37" s="181"/>
      <c r="S37" s="185"/>
      <c r="T37" s="263" t="str">
        <f ca="1">IF(CODE2=1,"",'CALCUL-XY'!FH33&amp;'CALCUL-XY'!FI33&amp;'CALCUL-XY'!FJ33&amp;'CALCUL-XY'!FK33&amp;'CALCUL-XY'!FL33)</f>
        <v/>
      </c>
      <c r="U37" s="92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 x14ac:dyDescent="0.2">
      <c r="A38" s="185"/>
      <c r="B38" s="253">
        <f t="shared" si="1"/>
        <v>15</v>
      </c>
      <c r="C38" s="145"/>
      <c r="D38" s="142"/>
      <c r="E38" s="295"/>
      <c r="F38" s="148"/>
      <c r="G38" s="185"/>
      <c r="H38" s="258" t="str">
        <f>IFERROR('CALCUL-XY'!DI34,"")</f>
        <v/>
      </c>
      <c r="I38" s="258" t="str">
        <f>IFERROR('CALCUL-XY'!DJ34,"")</f>
        <v/>
      </c>
      <c r="J38" s="261" t="str">
        <f ca="1">IF(CODE2=1,"",IFERROR('CALCUL-XY'!EK34,""))</f>
        <v/>
      </c>
      <c r="K38" s="288" t="str">
        <f ca="1">IF(CODE2=1,"",IFERROR('CALCUL-XY'!EG34,""))</f>
        <v/>
      </c>
      <c r="L38" s="289" t="str">
        <f ca="1">IF(CODE2=1,"",IFERROR('CALCUL-XY'!EJ34,""))</f>
        <v/>
      </c>
      <c r="M38" s="185"/>
      <c r="N38" s="288" t="str">
        <f>IFERROR('CALCUL-XY'!ES34,"")</f>
        <v/>
      </c>
      <c r="O38" s="216" t="str">
        <f ca="1">IF(CODE2=1,"",IFERROR('CALCUL-XY'!ET34,""))</f>
        <v/>
      </c>
      <c r="P38" s="216" t="str">
        <f ca="1">IF(CODE2=1,"",IFERROR('CALCUL-XY'!EU34,""))</f>
        <v/>
      </c>
      <c r="Q38" s="294"/>
      <c r="R38" s="181"/>
      <c r="S38" s="185"/>
      <c r="T38" s="263" t="str">
        <f ca="1">IF(CODE2=1,"",'CALCUL-XY'!FH34&amp;'CALCUL-XY'!FI34&amp;'CALCUL-XY'!FJ34&amp;'CALCUL-XY'!FK34&amp;'CALCUL-XY'!FL34)</f>
        <v/>
      </c>
      <c r="U38" s="92"/>
      <c r="V38" s="18"/>
      <c r="W38" s="18"/>
      <c r="X38" s="18"/>
      <c r="Y38" s="18"/>
      <c r="Z38" s="18"/>
      <c r="AA38" s="18"/>
      <c r="AB38" s="18"/>
      <c r="AC38" s="18"/>
      <c r="AD38" s="18"/>
    </row>
    <row r="39" spans="1:30" x14ac:dyDescent="0.2">
      <c r="A39" s="185"/>
      <c r="B39" s="253">
        <f t="shared" si="1"/>
        <v>16</v>
      </c>
      <c r="C39" s="141"/>
      <c r="D39" s="142"/>
      <c r="E39" s="295"/>
      <c r="F39" s="148"/>
      <c r="G39" s="185"/>
      <c r="H39" s="258" t="str">
        <f>IFERROR('CALCUL-XY'!DI35,"")</f>
        <v/>
      </c>
      <c r="I39" s="258" t="str">
        <f>IFERROR('CALCUL-XY'!DJ35,"")</f>
        <v/>
      </c>
      <c r="J39" s="261" t="str">
        <f ca="1">IF(CODE2=1,"",IFERROR('CALCUL-XY'!EK35,""))</f>
        <v/>
      </c>
      <c r="K39" s="288" t="str">
        <f ca="1">IF(CODE2=1,"",IFERROR('CALCUL-XY'!EG35,""))</f>
        <v/>
      </c>
      <c r="L39" s="289" t="str">
        <f ca="1">IF(CODE2=1,"",IFERROR('CALCUL-XY'!EJ35,""))</f>
        <v/>
      </c>
      <c r="M39" s="185"/>
      <c r="N39" s="288" t="str">
        <f>IFERROR('CALCUL-XY'!ES35,"")</f>
        <v/>
      </c>
      <c r="O39" s="216" t="str">
        <f ca="1">IF(CODE2=1,"",IFERROR('CALCUL-XY'!ET35,""))</f>
        <v/>
      </c>
      <c r="P39" s="216" t="str">
        <f ca="1">IF(CODE2=1,"",IFERROR('CALCUL-XY'!EU35,""))</f>
        <v/>
      </c>
      <c r="Q39" s="294"/>
      <c r="R39" s="181"/>
      <c r="S39" s="185"/>
      <c r="T39" s="263" t="str">
        <f ca="1">IF(CODE2=1,"",'CALCUL-XY'!FH35&amp;'CALCUL-XY'!FI35&amp;'CALCUL-XY'!FJ35&amp;'CALCUL-XY'!FK35&amp;'CALCUL-XY'!FL35)</f>
        <v/>
      </c>
      <c r="U39" s="92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 x14ac:dyDescent="0.2">
      <c r="A40" s="185"/>
      <c r="B40" s="253">
        <f t="shared" si="1"/>
        <v>17</v>
      </c>
      <c r="C40" s="145"/>
      <c r="D40" s="142"/>
      <c r="E40" s="295"/>
      <c r="F40" s="148"/>
      <c r="G40" s="185"/>
      <c r="H40" s="258" t="str">
        <f>IFERROR('CALCUL-XY'!DI36,"")</f>
        <v/>
      </c>
      <c r="I40" s="258" t="str">
        <f>IFERROR('CALCUL-XY'!DJ36,"")</f>
        <v/>
      </c>
      <c r="J40" s="261" t="str">
        <f ca="1">IF(CODE2=1,"",IFERROR('CALCUL-XY'!EK36,""))</f>
        <v/>
      </c>
      <c r="K40" s="288" t="str">
        <f ca="1">IF(CODE2=1,"",IFERROR('CALCUL-XY'!EG36,""))</f>
        <v/>
      </c>
      <c r="L40" s="289" t="str">
        <f ca="1">IF(CODE2=1,"",IFERROR('CALCUL-XY'!EJ36,""))</f>
        <v/>
      </c>
      <c r="M40" s="185"/>
      <c r="N40" s="288" t="str">
        <f>IFERROR('CALCUL-XY'!ES36,"")</f>
        <v/>
      </c>
      <c r="O40" s="216" t="str">
        <f ca="1">IF(CODE2=1,"",IFERROR('CALCUL-XY'!ET36,""))</f>
        <v/>
      </c>
      <c r="P40" s="216" t="str">
        <f ca="1">IF(CODE2=1,"",IFERROR('CALCUL-XY'!EU36,""))</f>
        <v/>
      </c>
      <c r="Q40" s="294"/>
      <c r="R40" s="181"/>
      <c r="S40" s="185"/>
      <c r="T40" s="263" t="str">
        <f ca="1">IF(CODE2=1,"",'CALCUL-XY'!FH36&amp;'CALCUL-XY'!FI36&amp;'CALCUL-XY'!FJ36&amp;'CALCUL-XY'!FK36&amp;'CALCUL-XY'!FL36)</f>
        <v/>
      </c>
      <c r="U40" s="92"/>
      <c r="V40" s="18"/>
      <c r="W40" s="18"/>
      <c r="X40" s="18"/>
      <c r="Y40" s="18"/>
      <c r="Z40" s="18"/>
      <c r="AA40" s="18"/>
      <c r="AB40" s="18"/>
      <c r="AC40" s="18"/>
      <c r="AD40" s="18"/>
    </row>
    <row r="41" spans="1:30" x14ac:dyDescent="0.2">
      <c r="A41" s="185"/>
      <c r="B41" s="253">
        <f t="shared" si="1"/>
        <v>18</v>
      </c>
      <c r="C41" s="141"/>
      <c r="D41" s="142"/>
      <c r="E41" s="295"/>
      <c r="F41" s="148"/>
      <c r="G41" s="185"/>
      <c r="H41" s="258" t="str">
        <f>IFERROR('CALCUL-XY'!DI37,"")</f>
        <v/>
      </c>
      <c r="I41" s="258" t="str">
        <f>IFERROR('CALCUL-XY'!DJ37,"")</f>
        <v/>
      </c>
      <c r="J41" s="261" t="str">
        <f ca="1">IF(CODE2=1,"",IFERROR('CALCUL-XY'!EK37,""))</f>
        <v/>
      </c>
      <c r="K41" s="288" t="str">
        <f ca="1">IF(CODE2=1,"",IFERROR('CALCUL-XY'!EG37,""))</f>
        <v/>
      </c>
      <c r="L41" s="289" t="str">
        <f ca="1">IF(CODE2=1,"",IFERROR('CALCUL-XY'!EJ37,""))</f>
        <v/>
      </c>
      <c r="M41" s="185"/>
      <c r="N41" s="288" t="str">
        <f>IFERROR('CALCUL-XY'!ES37,"")</f>
        <v/>
      </c>
      <c r="O41" s="216" t="str">
        <f ca="1">IF(CODE2=1,"",IFERROR('CALCUL-XY'!ET37,""))</f>
        <v/>
      </c>
      <c r="P41" s="216" t="str">
        <f ca="1">IF(CODE2=1,"",IFERROR('CALCUL-XY'!EU37,""))</f>
        <v/>
      </c>
      <c r="Q41" s="294"/>
      <c r="R41" s="181"/>
      <c r="S41" s="185"/>
      <c r="T41" s="263" t="str">
        <f ca="1">IF(CODE2=1,"",'CALCUL-XY'!FH37&amp;'CALCUL-XY'!FI37&amp;'CALCUL-XY'!FJ37&amp;'CALCUL-XY'!FK37&amp;'CALCUL-XY'!FL37)</f>
        <v/>
      </c>
      <c r="U41" s="92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 x14ac:dyDescent="0.2">
      <c r="A42" s="185"/>
      <c r="B42" s="253">
        <f t="shared" si="1"/>
        <v>19</v>
      </c>
      <c r="C42" s="145"/>
      <c r="D42" s="142"/>
      <c r="E42" s="295"/>
      <c r="F42" s="148"/>
      <c r="G42" s="185"/>
      <c r="H42" s="258" t="str">
        <f>IFERROR('CALCUL-XY'!DI38,"")</f>
        <v/>
      </c>
      <c r="I42" s="258" t="str">
        <f>IFERROR('CALCUL-XY'!DJ38,"")</f>
        <v/>
      </c>
      <c r="J42" s="261" t="str">
        <f ca="1">IF(CODE2=1,"",IFERROR('CALCUL-XY'!EK38,""))</f>
        <v/>
      </c>
      <c r="K42" s="288" t="str">
        <f ca="1">IF(CODE2=1,"",IFERROR('CALCUL-XY'!EG38,""))</f>
        <v/>
      </c>
      <c r="L42" s="289" t="str">
        <f ca="1">IF(CODE2=1,"",IFERROR('CALCUL-XY'!EJ38,""))</f>
        <v/>
      </c>
      <c r="M42" s="185"/>
      <c r="N42" s="288" t="str">
        <f>IFERROR('CALCUL-XY'!ES38,"")</f>
        <v/>
      </c>
      <c r="O42" s="216" t="str">
        <f ca="1">IF(CODE2=1,"",IFERROR('CALCUL-XY'!ET38,""))</f>
        <v/>
      </c>
      <c r="P42" s="216" t="str">
        <f ca="1">IF(CODE2=1,"",IFERROR('CALCUL-XY'!EU38,""))</f>
        <v/>
      </c>
      <c r="Q42" s="294"/>
      <c r="R42" s="181"/>
      <c r="S42" s="185"/>
      <c r="T42" s="263" t="str">
        <f ca="1">IF(CODE2=1,"",'CALCUL-XY'!FH38&amp;'CALCUL-XY'!FI38&amp;'CALCUL-XY'!FJ38&amp;'CALCUL-XY'!FK38&amp;'CALCUL-XY'!FL38)</f>
        <v/>
      </c>
      <c r="U42" s="92"/>
      <c r="V42" s="18"/>
      <c r="W42" s="18"/>
      <c r="X42" s="18"/>
      <c r="Y42" s="18"/>
      <c r="Z42" s="18"/>
      <c r="AA42" s="18"/>
      <c r="AB42" s="18"/>
      <c r="AC42" s="18"/>
      <c r="AD42" s="18"/>
    </row>
    <row r="43" spans="1:30" x14ac:dyDescent="0.2">
      <c r="A43" s="185"/>
      <c r="B43" s="253">
        <f t="shared" si="1"/>
        <v>20</v>
      </c>
      <c r="C43" s="141"/>
      <c r="D43" s="142"/>
      <c r="E43" s="295"/>
      <c r="F43" s="148"/>
      <c r="G43" s="185"/>
      <c r="H43" s="258" t="str">
        <f>IFERROR('CALCUL-XY'!DI39,"")</f>
        <v/>
      </c>
      <c r="I43" s="258" t="str">
        <f>IFERROR('CALCUL-XY'!DJ39,"")</f>
        <v/>
      </c>
      <c r="J43" s="261" t="str">
        <f ca="1">IF(CODE2=1,"",IFERROR('CALCUL-XY'!EK39,""))</f>
        <v/>
      </c>
      <c r="K43" s="288" t="str">
        <f ca="1">IF(CODE2=1,"",IFERROR('CALCUL-XY'!EG39,""))</f>
        <v/>
      </c>
      <c r="L43" s="289" t="str">
        <f ca="1">IF(CODE2=1,"",IFERROR('CALCUL-XY'!EJ39,""))</f>
        <v/>
      </c>
      <c r="M43" s="185"/>
      <c r="N43" s="288" t="str">
        <f>IFERROR('CALCUL-XY'!ES39,"")</f>
        <v/>
      </c>
      <c r="O43" s="216" t="str">
        <f ca="1">IF(CODE2=1,"",IFERROR('CALCUL-XY'!ET39,""))</f>
        <v/>
      </c>
      <c r="P43" s="216" t="str">
        <f ca="1">IF(CODE2=1,"",IFERROR('CALCUL-XY'!EU39,""))</f>
        <v/>
      </c>
      <c r="Q43" s="294"/>
      <c r="R43" s="181"/>
      <c r="S43" s="185"/>
      <c r="T43" s="263" t="str">
        <f ca="1">IF(CODE2=1,"",'CALCUL-XY'!FH39&amp;'CALCUL-XY'!FI39&amp;'CALCUL-XY'!FJ39&amp;'CALCUL-XY'!FK39&amp;'CALCUL-XY'!FL39)</f>
        <v/>
      </c>
      <c r="U43" s="92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 x14ac:dyDescent="0.2">
      <c r="A44" s="185"/>
      <c r="B44" s="253">
        <f t="shared" si="1"/>
        <v>21</v>
      </c>
      <c r="C44" s="145"/>
      <c r="D44" s="142"/>
      <c r="E44" s="295"/>
      <c r="F44" s="148"/>
      <c r="G44" s="185"/>
      <c r="H44" s="258" t="str">
        <f>IFERROR('CALCUL-XY'!DI40,"")</f>
        <v/>
      </c>
      <c r="I44" s="258" t="str">
        <f>IFERROR('CALCUL-XY'!DJ40,"")</f>
        <v/>
      </c>
      <c r="J44" s="261" t="str">
        <f ca="1">IF(CODE2=1,"",IFERROR('CALCUL-XY'!EK40,""))</f>
        <v/>
      </c>
      <c r="K44" s="288" t="str">
        <f ca="1">IF(CODE2=1,"",IFERROR('CALCUL-XY'!EG40,""))</f>
        <v/>
      </c>
      <c r="L44" s="289" t="str">
        <f ca="1">IF(CODE2=1,"",IFERROR('CALCUL-XY'!EJ40,""))</f>
        <v/>
      </c>
      <c r="M44" s="185"/>
      <c r="N44" s="288" t="str">
        <f>IFERROR('CALCUL-XY'!ES40,"")</f>
        <v/>
      </c>
      <c r="O44" s="216" t="str">
        <f ca="1">IF(CODE2=1,"",IFERROR('CALCUL-XY'!ET40,""))</f>
        <v/>
      </c>
      <c r="P44" s="216" t="str">
        <f ca="1">IF(CODE2=1,"",IFERROR('CALCUL-XY'!EU40,""))</f>
        <v/>
      </c>
      <c r="Q44" s="294"/>
      <c r="R44" s="181"/>
      <c r="S44" s="185"/>
      <c r="T44" s="263" t="str">
        <f ca="1">IF(CODE2=1,"",'CALCUL-XY'!FH40&amp;'CALCUL-XY'!FI40&amp;'CALCUL-XY'!FJ40&amp;'CALCUL-XY'!FK40&amp;'CALCUL-XY'!FL40)</f>
        <v/>
      </c>
      <c r="U44" s="92"/>
      <c r="V44" s="18"/>
      <c r="W44" s="18"/>
      <c r="X44" s="18"/>
      <c r="Y44" s="18"/>
      <c r="Z44" s="18"/>
      <c r="AA44" s="18"/>
      <c r="AB44" s="18"/>
      <c r="AC44" s="18"/>
      <c r="AD44" s="18"/>
    </row>
    <row r="45" spans="1:30" x14ac:dyDescent="0.2">
      <c r="A45" s="185"/>
      <c r="B45" s="253">
        <f t="shared" si="1"/>
        <v>22</v>
      </c>
      <c r="C45" s="141"/>
      <c r="D45" s="142"/>
      <c r="E45" s="295"/>
      <c r="F45" s="148"/>
      <c r="G45" s="185"/>
      <c r="H45" s="258" t="str">
        <f>IFERROR('CALCUL-XY'!DI41,"")</f>
        <v/>
      </c>
      <c r="I45" s="258" t="str">
        <f>IFERROR('CALCUL-XY'!DJ41,"")</f>
        <v/>
      </c>
      <c r="J45" s="261" t="str">
        <f ca="1">IF(CODE2=1,"",IFERROR('CALCUL-XY'!EK41,""))</f>
        <v/>
      </c>
      <c r="K45" s="288" t="str">
        <f ca="1">IF(CODE2=1,"",IFERROR('CALCUL-XY'!EG41,""))</f>
        <v/>
      </c>
      <c r="L45" s="289" t="str">
        <f ca="1">IF(CODE2=1,"",IFERROR('CALCUL-XY'!EJ41,""))</f>
        <v/>
      </c>
      <c r="M45" s="185"/>
      <c r="N45" s="288" t="str">
        <f>IFERROR('CALCUL-XY'!ES41,"")</f>
        <v/>
      </c>
      <c r="O45" s="216" t="str">
        <f ca="1">IF(CODE2=1,"",IFERROR('CALCUL-XY'!ET41,""))</f>
        <v/>
      </c>
      <c r="P45" s="216" t="str">
        <f ca="1">IF(CODE2=1,"",IFERROR('CALCUL-XY'!EU41,""))</f>
        <v/>
      </c>
      <c r="Q45" s="294"/>
      <c r="R45" s="181"/>
      <c r="S45" s="185"/>
      <c r="T45" s="263" t="str">
        <f ca="1">IF(CODE2=1,"",'CALCUL-XY'!FH41&amp;'CALCUL-XY'!FI41&amp;'CALCUL-XY'!FJ41&amp;'CALCUL-XY'!FK41&amp;'CALCUL-XY'!FL41)</f>
        <v/>
      </c>
      <c r="U45" s="92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 x14ac:dyDescent="0.2">
      <c r="A46" s="185"/>
      <c r="B46" s="253">
        <f t="shared" si="1"/>
        <v>23</v>
      </c>
      <c r="C46" s="145"/>
      <c r="D46" s="142"/>
      <c r="E46" s="295"/>
      <c r="F46" s="148"/>
      <c r="G46" s="185"/>
      <c r="H46" s="258" t="str">
        <f>IFERROR('CALCUL-XY'!DI42,"")</f>
        <v/>
      </c>
      <c r="I46" s="258" t="str">
        <f>IFERROR('CALCUL-XY'!DJ42,"")</f>
        <v/>
      </c>
      <c r="J46" s="261" t="str">
        <f ca="1">IF(CODE2=1,"",IFERROR('CALCUL-XY'!EK42,""))</f>
        <v/>
      </c>
      <c r="K46" s="288" t="str">
        <f ca="1">IF(CODE2=1,"",IFERROR('CALCUL-XY'!EG42,""))</f>
        <v/>
      </c>
      <c r="L46" s="289" t="str">
        <f ca="1">IF(CODE2=1,"",IFERROR('CALCUL-XY'!EJ42,""))</f>
        <v/>
      </c>
      <c r="M46" s="185"/>
      <c r="N46" s="288" t="str">
        <f>IFERROR('CALCUL-XY'!ES42,"")</f>
        <v/>
      </c>
      <c r="O46" s="216" t="str">
        <f ca="1">IF(CODE2=1,"",IFERROR('CALCUL-XY'!ET42,""))</f>
        <v/>
      </c>
      <c r="P46" s="216" t="str">
        <f ca="1">IF(CODE2=1,"",IFERROR('CALCUL-XY'!EU42,""))</f>
        <v/>
      </c>
      <c r="Q46" s="294"/>
      <c r="R46" s="181"/>
      <c r="S46" s="185"/>
      <c r="T46" s="263" t="str">
        <f ca="1">IF(CODE2=1,"",'CALCUL-XY'!FH42&amp;'CALCUL-XY'!FI42&amp;'CALCUL-XY'!FJ42&amp;'CALCUL-XY'!FK42&amp;'CALCUL-XY'!FL42)</f>
        <v/>
      </c>
      <c r="U46" s="92"/>
      <c r="V46" s="18"/>
      <c r="W46" s="18"/>
      <c r="X46" s="18"/>
      <c r="Y46" s="18"/>
      <c r="Z46" s="18"/>
      <c r="AA46" s="18"/>
      <c r="AB46" s="18"/>
      <c r="AC46" s="18"/>
      <c r="AD46" s="18"/>
    </row>
    <row r="47" spans="1:30" x14ac:dyDescent="0.2">
      <c r="A47" s="185"/>
      <c r="B47" s="253">
        <f t="shared" si="1"/>
        <v>24</v>
      </c>
      <c r="C47" s="141"/>
      <c r="D47" s="142"/>
      <c r="E47" s="295"/>
      <c r="F47" s="148"/>
      <c r="G47" s="185"/>
      <c r="H47" s="258" t="str">
        <f>IFERROR('CALCUL-XY'!DI43,"")</f>
        <v/>
      </c>
      <c r="I47" s="258" t="str">
        <f>IFERROR('CALCUL-XY'!DJ43,"")</f>
        <v/>
      </c>
      <c r="J47" s="261" t="str">
        <f ca="1">IF(CODE2=1,"",IFERROR('CALCUL-XY'!EK43,""))</f>
        <v/>
      </c>
      <c r="K47" s="288" t="str">
        <f ca="1">IF(CODE2=1,"",IFERROR('CALCUL-XY'!EG43,""))</f>
        <v/>
      </c>
      <c r="L47" s="289" t="str">
        <f ca="1">IF(CODE2=1,"",IFERROR('CALCUL-XY'!EJ43,""))</f>
        <v/>
      </c>
      <c r="M47" s="185"/>
      <c r="N47" s="288" t="str">
        <f>IFERROR('CALCUL-XY'!ES43,"")</f>
        <v/>
      </c>
      <c r="O47" s="216" t="str">
        <f ca="1">IF(CODE2=1,"",IFERROR('CALCUL-XY'!ET43,""))</f>
        <v/>
      </c>
      <c r="P47" s="216" t="str">
        <f ca="1">IF(CODE2=1,"",IFERROR('CALCUL-XY'!EU43,""))</f>
        <v/>
      </c>
      <c r="Q47" s="294"/>
      <c r="R47" s="181"/>
      <c r="S47" s="185"/>
      <c r="T47" s="263" t="str">
        <f ca="1">IF(CODE2=1,"",'CALCUL-XY'!FH43&amp;'CALCUL-XY'!FI43&amp;'CALCUL-XY'!FJ43&amp;'CALCUL-XY'!FK43&amp;'CALCUL-XY'!FL43)</f>
        <v/>
      </c>
      <c r="U47" s="92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 x14ac:dyDescent="0.2">
      <c r="A48" s="185"/>
      <c r="B48" s="253">
        <f t="shared" si="1"/>
        <v>25</v>
      </c>
      <c r="C48" s="145"/>
      <c r="D48" s="142"/>
      <c r="E48" s="295"/>
      <c r="F48" s="148"/>
      <c r="G48" s="185"/>
      <c r="H48" s="258" t="str">
        <f>IFERROR('CALCUL-XY'!DI44,"")</f>
        <v/>
      </c>
      <c r="I48" s="258" t="str">
        <f>IFERROR('CALCUL-XY'!DJ44,"")</f>
        <v/>
      </c>
      <c r="J48" s="261" t="str">
        <f ca="1">IF(CODE2=1,"",IFERROR('CALCUL-XY'!EK44,""))</f>
        <v/>
      </c>
      <c r="K48" s="288" t="str">
        <f ca="1">IF(CODE2=1,"",IFERROR('CALCUL-XY'!EG44,""))</f>
        <v/>
      </c>
      <c r="L48" s="289" t="str">
        <f ca="1">IF(CODE2=1,"",IFERROR('CALCUL-XY'!EJ44,""))</f>
        <v/>
      </c>
      <c r="M48" s="185"/>
      <c r="N48" s="288" t="str">
        <f>IFERROR('CALCUL-XY'!ES44,"")</f>
        <v/>
      </c>
      <c r="O48" s="216" t="str">
        <f ca="1">IF(CODE2=1,"",IFERROR('CALCUL-XY'!ET44,""))</f>
        <v/>
      </c>
      <c r="P48" s="216" t="str">
        <f ca="1">IF(CODE2=1,"",IFERROR('CALCUL-XY'!EU44,""))</f>
        <v/>
      </c>
      <c r="Q48" s="294"/>
      <c r="R48" s="181"/>
      <c r="S48" s="185"/>
      <c r="T48" s="263" t="str">
        <f ca="1">IF(CODE2=1,"",'CALCUL-XY'!FH44&amp;'CALCUL-XY'!FI44&amp;'CALCUL-XY'!FJ44&amp;'CALCUL-XY'!FK44&amp;'CALCUL-XY'!FL44)</f>
        <v/>
      </c>
      <c r="U48" s="92"/>
      <c r="V48" s="18"/>
      <c r="W48" s="18"/>
      <c r="X48" s="18"/>
      <c r="Y48" s="18"/>
      <c r="Z48" s="18"/>
      <c r="AA48" s="18"/>
      <c r="AB48" s="18"/>
      <c r="AC48" s="18"/>
      <c r="AD48" s="18"/>
    </row>
    <row r="49" spans="1:30" x14ac:dyDescent="0.2">
      <c r="A49" s="185"/>
      <c r="B49" s="253">
        <f t="shared" si="1"/>
        <v>26</v>
      </c>
      <c r="C49" s="141"/>
      <c r="D49" s="142"/>
      <c r="E49" s="295"/>
      <c r="F49" s="148"/>
      <c r="G49" s="185"/>
      <c r="H49" s="258" t="str">
        <f>IFERROR('CALCUL-XY'!DI45,"")</f>
        <v/>
      </c>
      <c r="I49" s="258" t="str">
        <f>IFERROR('CALCUL-XY'!DJ45,"")</f>
        <v/>
      </c>
      <c r="J49" s="261" t="str">
        <f ca="1">IF(CODE2=1,"",IFERROR('CALCUL-XY'!EK45,""))</f>
        <v/>
      </c>
      <c r="K49" s="288" t="str">
        <f ca="1">IF(CODE2=1,"",IFERROR('CALCUL-XY'!EG45,""))</f>
        <v/>
      </c>
      <c r="L49" s="289" t="str">
        <f ca="1">IF(CODE2=1,"",IFERROR('CALCUL-XY'!EJ45,""))</f>
        <v/>
      </c>
      <c r="M49" s="185"/>
      <c r="N49" s="288" t="str">
        <f>IFERROR('CALCUL-XY'!ES45,"")</f>
        <v/>
      </c>
      <c r="O49" s="216" t="str">
        <f ca="1">IF(CODE2=1,"",IFERROR('CALCUL-XY'!ET45,""))</f>
        <v/>
      </c>
      <c r="P49" s="216" t="str">
        <f ca="1">IF(CODE2=1,"",IFERROR('CALCUL-XY'!EU45,""))</f>
        <v/>
      </c>
      <c r="Q49" s="294"/>
      <c r="R49" s="181"/>
      <c r="S49" s="185"/>
      <c r="T49" s="263" t="str">
        <f ca="1">IF(CODE2=1,"",'CALCUL-XY'!FH45&amp;'CALCUL-XY'!FI45&amp;'CALCUL-XY'!FJ45&amp;'CALCUL-XY'!FK45&amp;'CALCUL-XY'!FL45)</f>
        <v/>
      </c>
      <c r="U49" s="92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 x14ac:dyDescent="0.2">
      <c r="A50" s="185"/>
      <c r="B50" s="253">
        <f t="shared" si="1"/>
        <v>27</v>
      </c>
      <c r="C50" s="145"/>
      <c r="D50" s="142"/>
      <c r="E50" s="295"/>
      <c r="F50" s="148"/>
      <c r="G50" s="185"/>
      <c r="H50" s="258" t="str">
        <f>IFERROR('CALCUL-XY'!DI46,"")</f>
        <v/>
      </c>
      <c r="I50" s="258" t="str">
        <f>IFERROR('CALCUL-XY'!DJ46,"")</f>
        <v/>
      </c>
      <c r="J50" s="261" t="str">
        <f ca="1">IF(CODE2=1,"",IFERROR('CALCUL-XY'!EK46,""))</f>
        <v/>
      </c>
      <c r="K50" s="288" t="str">
        <f ca="1">IF(CODE2=1,"",IFERROR('CALCUL-XY'!EG46,""))</f>
        <v/>
      </c>
      <c r="L50" s="289" t="str">
        <f ca="1">IF(CODE2=1,"",IFERROR('CALCUL-XY'!EJ46,""))</f>
        <v/>
      </c>
      <c r="M50" s="185"/>
      <c r="N50" s="288" t="str">
        <f>IFERROR('CALCUL-XY'!ES46,"")</f>
        <v/>
      </c>
      <c r="O50" s="216" t="str">
        <f ca="1">IF(CODE2=1,"",IFERROR('CALCUL-XY'!ET46,""))</f>
        <v/>
      </c>
      <c r="P50" s="216" t="str">
        <f ca="1">IF(CODE2=1,"",IFERROR('CALCUL-XY'!EU46,""))</f>
        <v/>
      </c>
      <c r="Q50" s="294"/>
      <c r="R50" s="181"/>
      <c r="S50" s="185"/>
      <c r="T50" s="263" t="str">
        <f ca="1">IF(CODE2=1,"",'CALCUL-XY'!FH46&amp;'CALCUL-XY'!FI46&amp;'CALCUL-XY'!FJ46&amp;'CALCUL-XY'!FK46&amp;'CALCUL-XY'!FL46)</f>
        <v/>
      </c>
      <c r="U50" s="92"/>
      <c r="V50" s="18"/>
      <c r="W50" s="18"/>
      <c r="X50" s="18"/>
      <c r="Y50" s="18"/>
      <c r="Z50" s="18"/>
      <c r="AA50" s="18"/>
      <c r="AB50" s="18"/>
      <c r="AC50" s="18"/>
      <c r="AD50" s="18"/>
    </row>
    <row r="51" spans="1:30" x14ac:dyDescent="0.2">
      <c r="A51" s="185"/>
      <c r="B51" s="253">
        <f t="shared" si="1"/>
        <v>28</v>
      </c>
      <c r="C51" s="141"/>
      <c r="D51" s="142"/>
      <c r="E51" s="295"/>
      <c r="F51" s="148"/>
      <c r="G51" s="185"/>
      <c r="H51" s="258" t="str">
        <f>IFERROR('CALCUL-XY'!DI47,"")</f>
        <v/>
      </c>
      <c r="I51" s="258" t="str">
        <f>IFERROR('CALCUL-XY'!DJ47,"")</f>
        <v/>
      </c>
      <c r="J51" s="261" t="str">
        <f ca="1">IF(CODE2=1,"",IFERROR('CALCUL-XY'!EK47,""))</f>
        <v/>
      </c>
      <c r="K51" s="288" t="str">
        <f ca="1">IF(CODE2=1,"",IFERROR('CALCUL-XY'!EG47,""))</f>
        <v/>
      </c>
      <c r="L51" s="289" t="str">
        <f ca="1">IF(CODE2=1,"",IFERROR('CALCUL-XY'!EJ47,""))</f>
        <v/>
      </c>
      <c r="M51" s="185"/>
      <c r="N51" s="288" t="str">
        <f>IFERROR('CALCUL-XY'!ES47,"")</f>
        <v/>
      </c>
      <c r="O51" s="216" t="str">
        <f ca="1">IF(CODE2=1,"",IFERROR('CALCUL-XY'!ET47,""))</f>
        <v/>
      </c>
      <c r="P51" s="216" t="str">
        <f ca="1">IF(CODE2=1,"",IFERROR('CALCUL-XY'!EU47,""))</f>
        <v/>
      </c>
      <c r="Q51" s="294"/>
      <c r="R51" s="181"/>
      <c r="S51" s="185"/>
      <c r="T51" s="263" t="str">
        <f ca="1">IF(CODE2=1,"",'CALCUL-XY'!FH47&amp;'CALCUL-XY'!FI47&amp;'CALCUL-XY'!FJ47&amp;'CALCUL-XY'!FK47&amp;'CALCUL-XY'!FL47)</f>
        <v/>
      </c>
      <c r="U51" s="92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 x14ac:dyDescent="0.2">
      <c r="A52" s="185"/>
      <c r="B52" s="253">
        <f t="shared" si="1"/>
        <v>29</v>
      </c>
      <c r="C52" s="145"/>
      <c r="D52" s="142"/>
      <c r="E52" s="295"/>
      <c r="F52" s="148"/>
      <c r="G52" s="185"/>
      <c r="H52" s="258" t="str">
        <f>IFERROR('CALCUL-XY'!DI48,"")</f>
        <v/>
      </c>
      <c r="I52" s="258" t="str">
        <f>IFERROR('CALCUL-XY'!DJ48,"")</f>
        <v/>
      </c>
      <c r="J52" s="261" t="str">
        <f ca="1">IF(CODE2=1,"",IFERROR('CALCUL-XY'!EK48,""))</f>
        <v/>
      </c>
      <c r="K52" s="288" t="str">
        <f ca="1">IF(CODE2=1,"",IFERROR('CALCUL-XY'!EG48,""))</f>
        <v/>
      </c>
      <c r="L52" s="289" t="str">
        <f ca="1">IF(CODE2=1,"",IFERROR('CALCUL-XY'!EJ48,""))</f>
        <v/>
      </c>
      <c r="M52" s="185"/>
      <c r="N52" s="288" t="str">
        <f>IFERROR('CALCUL-XY'!ES48,"")</f>
        <v/>
      </c>
      <c r="O52" s="216" t="str">
        <f ca="1">IF(CODE2=1,"",IFERROR('CALCUL-XY'!ET48,""))</f>
        <v/>
      </c>
      <c r="P52" s="216" t="str">
        <f ca="1">IF(CODE2=1,"",IFERROR('CALCUL-XY'!EU48,""))</f>
        <v/>
      </c>
      <c r="Q52" s="294"/>
      <c r="R52" s="181"/>
      <c r="S52" s="185"/>
      <c r="T52" s="263" t="str">
        <f ca="1">IF(CODE2=1,"",'CALCUL-XY'!FH48&amp;'CALCUL-XY'!FI48&amp;'CALCUL-XY'!FJ48&amp;'CALCUL-XY'!FK48&amp;'CALCUL-XY'!FL48)</f>
        <v/>
      </c>
      <c r="U52" s="92"/>
      <c r="V52" s="18"/>
      <c r="W52" s="18"/>
      <c r="X52" s="18"/>
      <c r="Y52" s="18"/>
      <c r="Z52" s="18"/>
      <c r="AA52" s="18"/>
      <c r="AB52" s="18"/>
      <c r="AC52" s="18"/>
      <c r="AD52" s="18"/>
    </row>
    <row r="53" spans="1:30" x14ac:dyDescent="0.2">
      <c r="A53" s="185"/>
      <c r="B53" s="253">
        <f t="shared" si="1"/>
        <v>30</v>
      </c>
      <c r="C53" s="141"/>
      <c r="D53" s="142"/>
      <c r="E53" s="295"/>
      <c r="F53" s="148"/>
      <c r="G53" s="185"/>
      <c r="H53" s="258" t="str">
        <f>IFERROR('CALCUL-XY'!DI49,"")</f>
        <v/>
      </c>
      <c r="I53" s="258" t="str">
        <f>IFERROR('CALCUL-XY'!DJ49,"")</f>
        <v/>
      </c>
      <c r="J53" s="261" t="str">
        <f ca="1">IF(CODE2=1,"",IFERROR('CALCUL-XY'!EK49,""))</f>
        <v/>
      </c>
      <c r="K53" s="288" t="str">
        <f ca="1">IF(CODE2=1,"",IFERROR('CALCUL-XY'!EG49,""))</f>
        <v/>
      </c>
      <c r="L53" s="289" t="str">
        <f ca="1">IF(CODE2=1,"",IFERROR('CALCUL-XY'!EJ49,""))</f>
        <v/>
      </c>
      <c r="M53" s="185"/>
      <c r="N53" s="288" t="str">
        <f>IFERROR('CALCUL-XY'!ES49,"")</f>
        <v/>
      </c>
      <c r="O53" s="216" t="str">
        <f ca="1">IF(CODE2=1,"",IFERROR('CALCUL-XY'!ET49,""))</f>
        <v/>
      </c>
      <c r="P53" s="216" t="str">
        <f ca="1">IF(CODE2=1,"",IFERROR('CALCUL-XY'!EU49,""))</f>
        <v/>
      </c>
      <c r="Q53" s="294"/>
      <c r="R53" s="181"/>
      <c r="S53" s="185"/>
      <c r="T53" s="263" t="str">
        <f ca="1">IF(CODE2=1,"",'CALCUL-XY'!FH49&amp;'CALCUL-XY'!FI49&amp;'CALCUL-XY'!FJ49&amp;'CALCUL-XY'!FK49&amp;'CALCUL-XY'!FL49)</f>
        <v/>
      </c>
      <c r="U53" s="92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 x14ac:dyDescent="0.2">
      <c r="A54" s="185"/>
      <c r="B54" s="253">
        <f t="shared" si="1"/>
        <v>31</v>
      </c>
      <c r="C54" s="145"/>
      <c r="D54" s="142"/>
      <c r="E54" s="295"/>
      <c r="F54" s="148"/>
      <c r="G54" s="185"/>
      <c r="H54" s="258" t="str">
        <f>IFERROR('CALCUL-XY'!DI50,"")</f>
        <v/>
      </c>
      <c r="I54" s="258" t="str">
        <f>IFERROR('CALCUL-XY'!DJ50,"")</f>
        <v/>
      </c>
      <c r="J54" s="261" t="str">
        <f ca="1">IF(CODE2=1,"",IFERROR('CALCUL-XY'!EK50,""))</f>
        <v/>
      </c>
      <c r="K54" s="288" t="str">
        <f ca="1">IF(CODE2=1,"",IFERROR('CALCUL-XY'!EG50,""))</f>
        <v/>
      </c>
      <c r="L54" s="289" t="str">
        <f ca="1">IF(CODE2=1,"",IFERROR('CALCUL-XY'!EJ50,""))</f>
        <v/>
      </c>
      <c r="M54" s="185"/>
      <c r="N54" s="288" t="str">
        <f>IFERROR('CALCUL-XY'!ES50,"")</f>
        <v/>
      </c>
      <c r="O54" s="216" t="str">
        <f ca="1">IF(CODE2=1,"",IFERROR('CALCUL-XY'!ET50,""))</f>
        <v/>
      </c>
      <c r="P54" s="216" t="str">
        <f ca="1">IF(CODE2=1,"",IFERROR('CALCUL-XY'!EU50,""))</f>
        <v/>
      </c>
      <c r="Q54" s="294"/>
      <c r="R54" s="181"/>
      <c r="S54" s="185"/>
      <c r="T54" s="263" t="str">
        <f ca="1">IF(CODE2=1,"",'CALCUL-XY'!FH50&amp;'CALCUL-XY'!FI50&amp;'CALCUL-XY'!FJ50&amp;'CALCUL-XY'!FK50&amp;'CALCUL-XY'!FL50)</f>
        <v/>
      </c>
      <c r="U54" s="92"/>
      <c r="V54" s="18"/>
      <c r="W54" s="18"/>
      <c r="X54" s="18"/>
      <c r="Y54" s="18"/>
      <c r="Z54" s="18"/>
      <c r="AA54" s="18"/>
      <c r="AB54" s="18"/>
      <c r="AC54" s="18"/>
      <c r="AD54" s="18"/>
    </row>
    <row r="55" spans="1:30" x14ac:dyDescent="0.2">
      <c r="A55" s="185"/>
      <c r="B55" s="253">
        <f t="shared" si="1"/>
        <v>32</v>
      </c>
      <c r="C55" s="141"/>
      <c r="D55" s="142"/>
      <c r="E55" s="295"/>
      <c r="F55" s="148"/>
      <c r="G55" s="185"/>
      <c r="H55" s="258" t="str">
        <f>IFERROR('CALCUL-XY'!DI51,"")</f>
        <v/>
      </c>
      <c r="I55" s="258" t="str">
        <f>IFERROR('CALCUL-XY'!DJ51,"")</f>
        <v/>
      </c>
      <c r="J55" s="261" t="str">
        <f ca="1">IF(CODE2=1,"",IFERROR('CALCUL-XY'!EK51,""))</f>
        <v/>
      </c>
      <c r="K55" s="288" t="str">
        <f ca="1">IF(CODE2=1,"",IFERROR('CALCUL-XY'!EG51,""))</f>
        <v/>
      </c>
      <c r="L55" s="289" t="str">
        <f ca="1">IF(CODE2=1,"",IFERROR('CALCUL-XY'!EJ51,""))</f>
        <v/>
      </c>
      <c r="M55" s="185"/>
      <c r="N55" s="288" t="str">
        <f>IFERROR('CALCUL-XY'!ES51,"")</f>
        <v/>
      </c>
      <c r="O55" s="216" t="str">
        <f ca="1">IF(CODE2=1,"",IFERROR('CALCUL-XY'!ET51,""))</f>
        <v/>
      </c>
      <c r="P55" s="216" t="str">
        <f ca="1">IF(CODE2=1,"",IFERROR('CALCUL-XY'!EU51,""))</f>
        <v/>
      </c>
      <c r="Q55" s="294"/>
      <c r="R55" s="181"/>
      <c r="S55" s="185"/>
      <c r="T55" s="263" t="str">
        <f ca="1">IF(CODE2=1,"",'CALCUL-XY'!FH51&amp;'CALCUL-XY'!FI51&amp;'CALCUL-XY'!FJ51&amp;'CALCUL-XY'!FK51&amp;'CALCUL-XY'!FL51)</f>
        <v/>
      </c>
      <c r="U55" s="92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 x14ac:dyDescent="0.2">
      <c r="A56" s="185"/>
      <c r="B56" s="253">
        <f t="shared" si="1"/>
        <v>33</v>
      </c>
      <c r="C56" s="145"/>
      <c r="D56" s="142"/>
      <c r="E56" s="295"/>
      <c r="F56" s="148"/>
      <c r="G56" s="185"/>
      <c r="H56" s="258" t="str">
        <f>IFERROR('CALCUL-XY'!DI52,"")</f>
        <v/>
      </c>
      <c r="I56" s="258" t="str">
        <f>IFERROR('CALCUL-XY'!DJ52,"")</f>
        <v/>
      </c>
      <c r="J56" s="261" t="str">
        <f ca="1">IF(CODE2=1,"",IFERROR('CALCUL-XY'!EK52,""))</f>
        <v/>
      </c>
      <c r="K56" s="288" t="str">
        <f ca="1">IF(CODE2=1,"",IFERROR('CALCUL-XY'!EG52,""))</f>
        <v/>
      </c>
      <c r="L56" s="289" t="str">
        <f ca="1">IF(CODE2=1,"",IFERROR('CALCUL-XY'!EJ52,""))</f>
        <v/>
      </c>
      <c r="M56" s="185"/>
      <c r="N56" s="288" t="str">
        <f>IFERROR('CALCUL-XY'!ES52,"")</f>
        <v/>
      </c>
      <c r="O56" s="216" t="str">
        <f ca="1">IF(CODE2=1,"",IFERROR('CALCUL-XY'!ET52,""))</f>
        <v/>
      </c>
      <c r="P56" s="216" t="str">
        <f ca="1">IF(CODE2=1,"",IFERROR('CALCUL-XY'!EU52,""))</f>
        <v/>
      </c>
      <c r="Q56" s="294"/>
      <c r="R56" s="181"/>
      <c r="S56" s="185"/>
      <c r="T56" s="263" t="str">
        <f ca="1">IF(CODE2=1,"",'CALCUL-XY'!FH52&amp;'CALCUL-XY'!FI52&amp;'CALCUL-XY'!FJ52&amp;'CALCUL-XY'!FK52&amp;'CALCUL-XY'!FL52)</f>
        <v/>
      </c>
      <c r="U56" s="92"/>
      <c r="V56" s="18"/>
      <c r="W56" s="18"/>
      <c r="X56" s="18"/>
      <c r="Y56" s="18"/>
      <c r="Z56" s="18"/>
      <c r="AA56" s="18"/>
      <c r="AB56" s="18"/>
      <c r="AC56" s="18"/>
      <c r="AD56" s="18"/>
    </row>
    <row r="57" spans="1:30" x14ac:dyDescent="0.2">
      <c r="A57" s="185"/>
      <c r="B57" s="253">
        <f t="shared" si="1"/>
        <v>34</v>
      </c>
      <c r="C57" s="141"/>
      <c r="D57" s="142"/>
      <c r="E57" s="295"/>
      <c r="F57" s="148"/>
      <c r="G57" s="185"/>
      <c r="H57" s="258" t="str">
        <f>IFERROR('CALCUL-XY'!DI53,"")</f>
        <v/>
      </c>
      <c r="I57" s="258" t="str">
        <f>IFERROR('CALCUL-XY'!DJ53,"")</f>
        <v/>
      </c>
      <c r="J57" s="261" t="str">
        <f ca="1">IF(CODE2=1,"",IFERROR('CALCUL-XY'!EK53,""))</f>
        <v/>
      </c>
      <c r="K57" s="288" t="str">
        <f ca="1">IF(CODE2=1,"",IFERROR('CALCUL-XY'!EG53,""))</f>
        <v/>
      </c>
      <c r="L57" s="289" t="str">
        <f ca="1">IF(CODE2=1,"",IFERROR('CALCUL-XY'!EJ53,""))</f>
        <v/>
      </c>
      <c r="M57" s="185"/>
      <c r="N57" s="288" t="str">
        <f>IFERROR('CALCUL-XY'!ES53,"")</f>
        <v/>
      </c>
      <c r="O57" s="216" t="str">
        <f ca="1">IF(CODE2=1,"",IFERROR('CALCUL-XY'!ET53,""))</f>
        <v/>
      </c>
      <c r="P57" s="216" t="str">
        <f ca="1">IF(CODE2=1,"",IFERROR('CALCUL-XY'!EU53,""))</f>
        <v/>
      </c>
      <c r="Q57" s="294"/>
      <c r="R57" s="181"/>
      <c r="S57" s="185"/>
      <c r="T57" s="263" t="str">
        <f ca="1">IF(CODE2=1,"",'CALCUL-XY'!FH53&amp;'CALCUL-XY'!FI53&amp;'CALCUL-XY'!FJ53&amp;'CALCUL-XY'!FK53&amp;'CALCUL-XY'!FL53)</f>
        <v/>
      </c>
      <c r="U57" s="92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 x14ac:dyDescent="0.2">
      <c r="A58" s="185"/>
      <c r="B58" s="253">
        <f t="shared" si="1"/>
        <v>35</v>
      </c>
      <c r="C58" s="145"/>
      <c r="D58" s="142"/>
      <c r="E58" s="295"/>
      <c r="F58" s="148"/>
      <c r="G58" s="185"/>
      <c r="H58" s="258" t="str">
        <f>IFERROR('CALCUL-XY'!DI54,"")</f>
        <v/>
      </c>
      <c r="I58" s="258" t="str">
        <f>IFERROR('CALCUL-XY'!DJ54,"")</f>
        <v/>
      </c>
      <c r="J58" s="261" t="str">
        <f ca="1">IF(CODE2=1,"",IFERROR('CALCUL-XY'!EK54,""))</f>
        <v/>
      </c>
      <c r="K58" s="288" t="str">
        <f ca="1">IF(CODE2=1,"",IFERROR('CALCUL-XY'!EG54,""))</f>
        <v/>
      </c>
      <c r="L58" s="289" t="str">
        <f ca="1">IF(CODE2=1,"",IFERROR('CALCUL-XY'!EJ54,""))</f>
        <v/>
      </c>
      <c r="M58" s="185"/>
      <c r="N58" s="288" t="str">
        <f>IFERROR('CALCUL-XY'!ES54,"")</f>
        <v/>
      </c>
      <c r="O58" s="216" t="str">
        <f ca="1">IF(CODE2=1,"",IFERROR('CALCUL-XY'!ET54,""))</f>
        <v/>
      </c>
      <c r="P58" s="216" t="str">
        <f ca="1">IF(CODE2=1,"",IFERROR('CALCUL-XY'!EU54,""))</f>
        <v/>
      </c>
      <c r="Q58" s="294"/>
      <c r="R58" s="181"/>
      <c r="S58" s="185"/>
      <c r="T58" s="263" t="str">
        <f ca="1">IF(CODE2=1,"",'CALCUL-XY'!FH54&amp;'CALCUL-XY'!FI54&amp;'CALCUL-XY'!FJ54&amp;'CALCUL-XY'!FK54&amp;'CALCUL-XY'!FL54)</f>
        <v/>
      </c>
      <c r="U58" s="92"/>
      <c r="V58" s="18"/>
      <c r="W58" s="18"/>
      <c r="X58" s="18"/>
      <c r="Y58" s="18"/>
      <c r="Z58" s="18"/>
      <c r="AA58" s="18"/>
      <c r="AB58" s="18"/>
      <c r="AC58" s="18"/>
      <c r="AD58" s="18"/>
    </row>
    <row r="59" spans="1:30" x14ac:dyDescent="0.2">
      <c r="A59" s="185"/>
      <c r="B59" s="253">
        <f t="shared" si="1"/>
        <v>36</v>
      </c>
      <c r="C59" s="141"/>
      <c r="D59" s="142"/>
      <c r="E59" s="295"/>
      <c r="F59" s="148"/>
      <c r="G59" s="185"/>
      <c r="H59" s="258" t="str">
        <f>IFERROR('CALCUL-XY'!DI55,"")</f>
        <v/>
      </c>
      <c r="I59" s="258" t="str">
        <f>IFERROR('CALCUL-XY'!DJ55,"")</f>
        <v/>
      </c>
      <c r="J59" s="261" t="str">
        <f ca="1">IF(CODE2=1,"",IFERROR('CALCUL-XY'!EK55,""))</f>
        <v/>
      </c>
      <c r="K59" s="288" t="str">
        <f ca="1">IF(CODE2=1,"",IFERROR('CALCUL-XY'!EG55,""))</f>
        <v/>
      </c>
      <c r="L59" s="289" t="str">
        <f ca="1">IF(CODE2=1,"",IFERROR('CALCUL-XY'!EJ55,""))</f>
        <v/>
      </c>
      <c r="M59" s="185"/>
      <c r="N59" s="288" t="str">
        <f>IFERROR('CALCUL-XY'!ES55,"")</f>
        <v/>
      </c>
      <c r="O59" s="216" t="str">
        <f ca="1">IF(CODE2=1,"",IFERROR('CALCUL-XY'!ET55,""))</f>
        <v/>
      </c>
      <c r="P59" s="216" t="str">
        <f ca="1">IF(CODE2=1,"",IFERROR('CALCUL-XY'!EU55,""))</f>
        <v/>
      </c>
      <c r="Q59" s="294"/>
      <c r="R59" s="181"/>
      <c r="S59" s="185"/>
      <c r="T59" s="263" t="str">
        <f ca="1">IF(CODE2=1,"",'CALCUL-XY'!FH55&amp;'CALCUL-XY'!FI55&amp;'CALCUL-XY'!FJ55&amp;'CALCUL-XY'!FK55&amp;'CALCUL-XY'!FL55)</f>
        <v/>
      </c>
      <c r="U59" s="92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 x14ac:dyDescent="0.2">
      <c r="A60" s="185"/>
      <c r="B60" s="253">
        <f t="shared" si="1"/>
        <v>37</v>
      </c>
      <c r="C60" s="145"/>
      <c r="D60" s="142"/>
      <c r="E60" s="295"/>
      <c r="F60" s="148"/>
      <c r="G60" s="185"/>
      <c r="H60" s="258" t="str">
        <f>IFERROR('CALCUL-XY'!DI56,"")</f>
        <v/>
      </c>
      <c r="I60" s="258" t="str">
        <f>IFERROR('CALCUL-XY'!DJ56,"")</f>
        <v/>
      </c>
      <c r="J60" s="261" t="str">
        <f ca="1">IF(CODE2=1,"",IFERROR('CALCUL-XY'!EK56,""))</f>
        <v/>
      </c>
      <c r="K60" s="288" t="str">
        <f ca="1">IF(CODE2=1,"",IFERROR('CALCUL-XY'!EG56,""))</f>
        <v/>
      </c>
      <c r="L60" s="289" t="str">
        <f ca="1">IF(CODE2=1,"",IFERROR('CALCUL-XY'!EJ56,""))</f>
        <v/>
      </c>
      <c r="M60" s="185"/>
      <c r="N60" s="288" t="str">
        <f>IFERROR('CALCUL-XY'!ES56,"")</f>
        <v/>
      </c>
      <c r="O60" s="216" t="str">
        <f ca="1">IF(CODE2=1,"",IFERROR('CALCUL-XY'!ET56,""))</f>
        <v/>
      </c>
      <c r="P60" s="216" t="str">
        <f ca="1">IF(CODE2=1,"",IFERROR('CALCUL-XY'!EU56,""))</f>
        <v/>
      </c>
      <c r="Q60" s="294"/>
      <c r="R60" s="181"/>
      <c r="S60" s="185"/>
      <c r="T60" s="263" t="str">
        <f ca="1">IF(CODE2=1,"",'CALCUL-XY'!FH56&amp;'CALCUL-XY'!FI56&amp;'CALCUL-XY'!FJ56&amp;'CALCUL-XY'!FK56&amp;'CALCUL-XY'!FL56)</f>
        <v/>
      </c>
      <c r="U60" s="92"/>
      <c r="V60" s="18"/>
      <c r="W60" s="18"/>
      <c r="X60" s="18"/>
      <c r="Y60" s="18"/>
      <c r="Z60" s="18"/>
      <c r="AA60" s="18"/>
      <c r="AB60" s="18"/>
      <c r="AC60" s="18"/>
      <c r="AD60" s="18"/>
    </row>
    <row r="61" spans="1:30" x14ac:dyDescent="0.2">
      <c r="A61" s="185"/>
      <c r="B61" s="253">
        <f t="shared" si="1"/>
        <v>38</v>
      </c>
      <c r="C61" s="141"/>
      <c r="D61" s="142"/>
      <c r="E61" s="295"/>
      <c r="F61" s="148"/>
      <c r="G61" s="185"/>
      <c r="H61" s="258" t="str">
        <f>IFERROR('CALCUL-XY'!DI57,"")</f>
        <v/>
      </c>
      <c r="I61" s="258" t="str">
        <f>IFERROR('CALCUL-XY'!DJ57,"")</f>
        <v/>
      </c>
      <c r="J61" s="261" t="str">
        <f ca="1">IF(CODE2=1,"",IFERROR('CALCUL-XY'!EK57,""))</f>
        <v/>
      </c>
      <c r="K61" s="288" t="str">
        <f ca="1">IF(CODE2=1,"",IFERROR('CALCUL-XY'!EG57,""))</f>
        <v/>
      </c>
      <c r="L61" s="289" t="str">
        <f ca="1">IF(CODE2=1,"",IFERROR('CALCUL-XY'!EJ57,""))</f>
        <v/>
      </c>
      <c r="M61" s="185"/>
      <c r="N61" s="288" t="str">
        <f>IFERROR('CALCUL-XY'!ES57,"")</f>
        <v/>
      </c>
      <c r="O61" s="216" t="str">
        <f ca="1">IF(CODE2=1,"",IFERROR('CALCUL-XY'!ET57,""))</f>
        <v/>
      </c>
      <c r="P61" s="216" t="str">
        <f ca="1">IF(CODE2=1,"",IFERROR('CALCUL-XY'!EU57,""))</f>
        <v/>
      </c>
      <c r="Q61" s="294"/>
      <c r="R61" s="181"/>
      <c r="S61" s="185"/>
      <c r="T61" s="263" t="str">
        <f ca="1">IF(CODE2=1,"",'CALCUL-XY'!FH57&amp;'CALCUL-XY'!FI57&amp;'CALCUL-XY'!FJ57&amp;'CALCUL-XY'!FK57&amp;'CALCUL-XY'!FL57)</f>
        <v/>
      </c>
      <c r="U61" s="92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 x14ac:dyDescent="0.2">
      <c r="A62" s="185"/>
      <c r="B62" s="253">
        <f t="shared" si="1"/>
        <v>39</v>
      </c>
      <c r="C62" s="145"/>
      <c r="D62" s="142"/>
      <c r="E62" s="295"/>
      <c r="F62" s="148"/>
      <c r="G62" s="185"/>
      <c r="H62" s="258" t="str">
        <f>IFERROR('CALCUL-XY'!DI58,"")</f>
        <v/>
      </c>
      <c r="I62" s="258" t="str">
        <f>IFERROR('CALCUL-XY'!DJ58,"")</f>
        <v/>
      </c>
      <c r="J62" s="261" t="str">
        <f ca="1">IF(CODE2=1,"",IFERROR('CALCUL-XY'!EK58,""))</f>
        <v/>
      </c>
      <c r="K62" s="288" t="str">
        <f ca="1">IF(CODE2=1,"",IFERROR('CALCUL-XY'!EG58,""))</f>
        <v/>
      </c>
      <c r="L62" s="289" t="str">
        <f ca="1">IF(CODE2=1,"",IFERROR('CALCUL-XY'!EJ58,""))</f>
        <v/>
      </c>
      <c r="M62" s="185"/>
      <c r="N62" s="288" t="str">
        <f>IFERROR('CALCUL-XY'!ES58,"")</f>
        <v/>
      </c>
      <c r="O62" s="216" t="str">
        <f ca="1">IF(CODE2=1,"",IFERROR('CALCUL-XY'!ET58,""))</f>
        <v/>
      </c>
      <c r="P62" s="216" t="str">
        <f ca="1">IF(CODE2=1,"",IFERROR('CALCUL-XY'!EU58,""))</f>
        <v/>
      </c>
      <c r="Q62" s="294"/>
      <c r="R62" s="181"/>
      <c r="S62" s="185"/>
      <c r="T62" s="263" t="str">
        <f ca="1">IF(CODE2=1,"",'CALCUL-XY'!FH58&amp;'CALCUL-XY'!FI58&amp;'CALCUL-XY'!FJ58&amp;'CALCUL-XY'!FK58&amp;'CALCUL-XY'!FL58)</f>
        <v/>
      </c>
      <c r="U62" s="92"/>
      <c r="V62" s="18"/>
      <c r="W62" s="18"/>
      <c r="X62" s="18"/>
      <c r="Y62" s="18"/>
      <c r="Z62" s="18"/>
      <c r="AA62" s="18"/>
      <c r="AB62" s="18"/>
      <c r="AC62" s="18"/>
      <c r="AD62" s="18"/>
    </row>
    <row r="63" spans="1:30" x14ac:dyDescent="0.2">
      <c r="A63" s="185"/>
      <c r="B63" s="253">
        <f t="shared" si="1"/>
        <v>40</v>
      </c>
      <c r="C63" s="141"/>
      <c r="D63" s="142"/>
      <c r="E63" s="295"/>
      <c r="F63" s="148"/>
      <c r="G63" s="185"/>
      <c r="H63" s="258" t="str">
        <f>IFERROR('CALCUL-XY'!DI59,"")</f>
        <v/>
      </c>
      <c r="I63" s="258" t="str">
        <f>IFERROR('CALCUL-XY'!DJ59,"")</f>
        <v/>
      </c>
      <c r="J63" s="261" t="str">
        <f ca="1">IF(CODE2=1,"",IFERROR('CALCUL-XY'!EK59,""))</f>
        <v/>
      </c>
      <c r="K63" s="288" t="str">
        <f ca="1">IF(CODE2=1,"",IFERROR('CALCUL-XY'!EG59,""))</f>
        <v/>
      </c>
      <c r="L63" s="289" t="str">
        <f ca="1">IF(CODE2=1,"",IFERROR('CALCUL-XY'!EJ59,""))</f>
        <v/>
      </c>
      <c r="M63" s="185"/>
      <c r="N63" s="288" t="str">
        <f>IFERROR('CALCUL-XY'!ES59,"")</f>
        <v/>
      </c>
      <c r="O63" s="216" t="str">
        <f ca="1">IF(CODE2=1,"",IFERROR('CALCUL-XY'!ET59,""))</f>
        <v/>
      </c>
      <c r="P63" s="216" t="str">
        <f ca="1">IF(CODE2=1,"",IFERROR('CALCUL-XY'!EU59,""))</f>
        <v/>
      </c>
      <c r="Q63" s="294"/>
      <c r="R63" s="181"/>
      <c r="S63" s="185"/>
      <c r="T63" s="263" t="str">
        <f ca="1">IF(CODE2=1,"",'CALCUL-XY'!FH59&amp;'CALCUL-XY'!FI59&amp;'CALCUL-XY'!FJ59&amp;'CALCUL-XY'!FK59&amp;'CALCUL-XY'!FL59)</f>
        <v/>
      </c>
      <c r="U63" s="92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 x14ac:dyDescent="0.2">
      <c r="A64" s="185"/>
      <c r="B64" s="253">
        <f t="shared" si="1"/>
        <v>41</v>
      </c>
      <c r="C64" s="145"/>
      <c r="D64" s="142"/>
      <c r="E64" s="295"/>
      <c r="F64" s="148"/>
      <c r="G64" s="185"/>
      <c r="H64" s="258" t="str">
        <f>IFERROR('CALCUL-XY'!DI60,"")</f>
        <v/>
      </c>
      <c r="I64" s="258" t="str">
        <f>IFERROR('CALCUL-XY'!DJ60,"")</f>
        <v/>
      </c>
      <c r="J64" s="261" t="str">
        <f ca="1">IF(CODE2=1,"",IFERROR('CALCUL-XY'!EK60,""))</f>
        <v/>
      </c>
      <c r="K64" s="288" t="str">
        <f ca="1">IF(CODE2=1,"",IFERROR('CALCUL-XY'!EG60,""))</f>
        <v/>
      </c>
      <c r="L64" s="289" t="str">
        <f ca="1">IF(CODE2=1,"",IFERROR('CALCUL-XY'!EJ60,""))</f>
        <v/>
      </c>
      <c r="M64" s="185"/>
      <c r="N64" s="288" t="str">
        <f>IFERROR('CALCUL-XY'!ES60,"")</f>
        <v/>
      </c>
      <c r="O64" s="216" t="str">
        <f ca="1">IF(CODE2=1,"",IFERROR('CALCUL-XY'!ET60,""))</f>
        <v/>
      </c>
      <c r="P64" s="216" t="str">
        <f ca="1">IF(CODE2=1,"",IFERROR('CALCUL-XY'!EU60,""))</f>
        <v/>
      </c>
      <c r="Q64" s="294"/>
      <c r="R64" s="181"/>
      <c r="S64" s="185"/>
      <c r="T64" s="263" t="str">
        <f ca="1">IF(CODE2=1,"",'CALCUL-XY'!FH60&amp;'CALCUL-XY'!FI60&amp;'CALCUL-XY'!FJ60&amp;'CALCUL-XY'!FK60&amp;'CALCUL-XY'!FL60)</f>
        <v/>
      </c>
      <c r="U64" s="92"/>
      <c r="V64" s="18"/>
      <c r="W64" s="18"/>
      <c r="X64" s="18"/>
      <c r="Y64" s="18"/>
      <c r="Z64" s="18"/>
      <c r="AA64" s="18"/>
      <c r="AB64" s="18"/>
      <c r="AC64" s="18"/>
      <c r="AD64" s="18"/>
    </row>
    <row r="65" spans="1:30" x14ac:dyDescent="0.2">
      <c r="A65" s="185"/>
      <c r="B65" s="253">
        <f t="shared" si="1"/>
        <v>42</v>
      </c>
      <c r="C65" s="141"/>
      <c r="D65" s="142"/>
      <c r="E65" s="295"/>
      <c r="F65" s="148"/>
      <c r="G65" s="185"/>
      <c r="H65" s="258" t="str">
        <f>IFERROR('CALCUL-XY'!DI61,"")</f>
        <v/>
      </c>
      <c r="I65" s="258" t="str">
        <f>IFERROR('CALCUL-XY'!DJ61,"")</f>
        <v/>
      </c>
      <c r="J65" s="261" t="str">
        <f ca="1">IF(CODE2=1,"",IFERROR('CALCUL-XY'!EK61,""))</f>
        <v/>
      </c>
      <c r="K65" s="288" t="str">
        <f ca="1">IF(CODE2=1,"",IFERROR('CALCUL-XY'!EG61,""))</f>
        <v/>
      </c>
      <c r="L65" s="289" t="str">
        <f ca="1">IF(CODE2=1,"",IFERROR('CALCUL-XY'!EJ61,""))</f>
        <v/>
      </c>
      <c r="M65" s="185"/>
      <c r="N65" s="288" t="str">
        <f>IFERROR('CALCUL-XY'!ES61,"")</f>
        <v/>
      </c>
      <c r="O65" s="216" t="str">
        <f ca="1">IF(CODE2=1,"",IFERROR('CALCUL-XY'!ET61,""))</f>
        <v/>
      </c>
      <c r="P65" s="216" t="str">
        <f ca="1">IF(CODE2=1,"",IFERROR('CALCUL-XY'!EU61,""))</f>
        <v/>
      </c>
      <c r="Q65" s="294"/>
      <c r="R65" s="181"/>
      <c r="S65" s="185"/>
      <c r="T65" s="263" t="str">
        <f ca="1">IF(CODE2=1,"",'CALCUL-XY'!FH61&amp;'CALCUL-XY'!FI61&amp;'CALCUL-XY'!FJ61&amp;'CALCUL-XY'!FK61&amp;'CALCUL-XY'!FL61)</f>
        <v/>
      </c>
      <c r="U65" s="92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 x14ac:dyDescent="0.2">
      <c r="A66" s="185"/>
      <c r="B66" s="253">
        <f t="shared" si="1"/>
        <v>43</v>
      </c>
      <c r="C66" s="145"/>
      <c r="D66" s="142"/>
      <c r="E66" s="295"/>
      <c r="F66" s="148"/>
      <c r="G66" s="185"/>
      <c r="H66" s="258" t="str">
        <f>IFERROR('CALCUL-XY'!DI62,"")</f>
        <v/>
      </c>
      <c r="I66" s="258" t="str">
        <f>IFERROR('CALCUL-XY'!DJ62,"")</f>
        <v/>
      </c>
      <c r="J66" s="261" t="str">
        <f ca="1">IF(CODE2=1,"",IFERROR('CALCUL-XY'!EK62,""))</f>
        <v/>
      </c>
      <c r="K66" s="288" t="str">
        <f ca="1">IF(CODE2=1,"",IFERROR('CALCUL-XY'!EG62,""))</f>
        <v/>
      </c>
      <c r="L66" s="289" t="str">
        <f ca="1">IF(CODE2=1,"",IFERROR('CALCUL-XY'!EJ62,""))</f>
        <v/>
      </c>
      <c r="M66" s="185"/>
      <c r="N66" s="288" t="str">
        <f>IFERROR('CALCUL-XY'!ES62,"")</f>
        <v/>
      </c>
      <c r="O66" s="216" t="str">
        <f ca="1">IF(CODE2=1,"",IFERROR('CALCUL-XY'!ET62,""))</f>
        <v/>
      </c>
      <c r="P66" s="216" t="str">
        <f ca="1">IF(CODE2=1,"",IFERROR('CALCUL-XY'!EU62,""))</f>
        <v/>
      </c>
      <c r="Q66" s="294"/>
      <c r="R66" s="181"/>
      <c r="S66" s="185"/>
      <c r="T66" s="263" t="str">
        <f ca="1">IF(CODE2=1,"",'CALCUL-XY'!FH62&amp;'CALCUL-XY'!FI62&amp;'CALCUL-XY'!FJ62&amp;'CALCUL-XY'!FK62&amp;'CALCUL-XY'!FL62)</f>
        <v/>
      </c>
      <c r="U66" s="92"/>
      <c r="V66" s="18"/>
      <c r="W66" s="18"/>
      <c r="X66" s="18"/>
      <c r="Y66" s="18"/>
      <c r="Z66" s="18"/>
      <c r="AA66" s="18"/>
      <c r="AB66" s="18"/>
      <c r="AC66" s="18"/>
      <c r="AD66" s="18"/>
    </row>
    <row r="67" spans="1:30" x14ac:dyDescent="0.2">
      <c r="A67" s="185"/>
      <c r="B67" s="253">
        <f t="shared" si="1"/>
        <v>44</v>
      </c>
      <c r="C67" s="141"/>
      <c r="D67" s="142"/>
      <c r="E67" s="295"/>
      <c r="F67" s="148"/>
      <c r="G67" s="185"/>
      <c r="H67" s="258" t="str">
        <f>IFERROR('CALCUL-XY'!DI63,"")</f>
        <v/>
      </c>
      <c r="I67" s="258" t="str">
        <f>IFERROR('CALCUL-XY'!DJ63,"")</f>
        <v/>
      </c>
      <c r="J67" s="261" t="str">
        <f ca="1">IF(CODE2=1,"",IFERROR('CALCUL-XY'!EK63,""))</f>
        <v/>
      </c>
      <c r="K67" s="288" t="str">
        <f ca="1">IF(CODE2=1,"",IFERROR('CALCUL-XY'!EG63,""))</f>
        <v/>
      </c>
      <c r="L67" s="289" t="str">
        <f ca="1">IF(CODE2=1,"",IFERROR('CALCUL-XY'!EJ63,""))</f>
        <v/>
      </c>
      <c r="M67" s="185"/>
      <c r="N67" s="288" t="str">
        <f>IFERROR('CALCUL-XY'!ES63,"")</f>
        <v/>
      </c>
      <c r="O67" s="216" t="str">
        <f ca="1">IF(CODE2=1,"",IFERROR('CALCUL-XY'!ET63,""))</f>
        <v/>
      </c>
      <c r="P67" s="216" t="str">
        <f ca="1">IF(CODE2=1,"",IFERROR('CALCUL-XY'!EU63,""))</f>
        <v/>
      </c>
      <c r="Q67" s="294"/>
      <c r="R67" s="181"/>
      <c r="S67" s="185"/>
      <c r="T67" s="263" t="str">
        <f ca="1">IF(CODE2=1,"",'CALCUL-XY'!FH63&amp;'CALCUL-XY'!FI63&amp;'CALCUL-XY'!FJ63&amp;'CALCUL-XY'!FK63&amp;'CALCUL-XY'!FL63)</f>
        <v/>
      </c>
      <c r="U67" s="92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 x14ac:dyDescent="0.2">
      <c r="A68" s="185"/>
      <c r="B68" s="253">
        <f t="shared" si="1"/>
        <v>45</v>
      </c>
      <c r="C68" s="145"/>
      <c r="D68" s="142"/>
      <c r="E68" s="295"/>
      <c r="F68" s="148"/>
      <c r="G68" s="185"/>
      <c r="H68" s="258" t="str">
        <f>IFERROR('CALCUL-XY'!DI64,"")</f>
        <v/>
      </c>
      <c r="I68" s="258" t="str">
        <f>IFERROR('CALCUL-XY'!DJ64,"")</f>
        <v/>
      </c>
      <c r="J68" s="261" t="str">
        <f ca="1">IF(CODE2=1,"",IFERROR('CALCUL-XY'!EK64,""))</f>
        <v/>
      </c>
      <c r="K68" s="288" t="str">
        <f ca="1">IF(CODE2=1,"",IFERROR('CALCUL-XY'!EG64,""))</f>
        <v/>
      </c>
      <c r="L68" s="289" t="str">
        <f ca="1">IF(CODE2=1,"",IFERROR('CALCUL-XY'!EJ64,""))</f>
        <v/>
      </c>
      <c r="M68" s="185"/>
      <c r="N68" s="288" t="str">
        <f>IFERROR('CALCUL-XY'!ES64,"")</f>
        <v/>
      </c>
      <c r="O68" s="216" t="str">
        <f ca="1">IF(CODE2=1,"",IFERROR('CALCUL-XY'!ET64,""))</f>
        <v/>
      </c>
      <c r="P68" s="216" t="str">
        <f ca="1">IF(CODE2=1,"",IFERROR('CALCUL-XY'!EU64,""))</f>
        <v/>
      </c>
      <c r="Q68" s="294"/>
      <c r="R68" s="181"/>
      <c r="S68" s="185"/>
      <c r="T68" s="263" t="str">
        <f ca="1">IF(CODE2=1,"",'CALCUL-XY'!FH64&amp;'CALCUL-XY'!FI64&amp;'CALCUL-XY'!FJ64&amp;'CALCUL-XY'!FK64&amp;'CALCUL-XY'!FL64)</f>
        <v/>
      </c>
      <c r="U68" s="92"/>
      <c r="V68" s="18"/>
      <c r="W68" s="18"/>
      <c r="X68" s="18"/>
      <c r="Y68" s="18"/>
      <c r="Z68" s="18"/>
      <c r="AA68" s="18"/>
      <c r="AB68" s="18"/>
      <c r="AC68" s="18"/>
      <c r="AD68" s="18"/>
    </row>
    <row r="69" spans="1:30" x14ac:dyDescent="0.2">
      <c r="A69" s="185"/>
      <c r="B69" s="253">
        <f t="shared" si="1"/>
        <v>46</v>
      </c>
      <c r="C69" s="141"/>
      <c r="D69" s="142"/>
      <c r="E69" s="295"/>
      <c r="F69" s="148"/>
      <c r="G69" s="185"/>
      <c r="H69" s="258" t="str">
        <f>IFERROR('CALCUL-XY'!DI65,"")</f>
        <v/>
      </c>
      <c r="I69" s="258" t="str">
        <f>IFERROR('CALCUL-XY'!DJ65,"")</f>
        <v/>
      </c>
      <c r="J69" s="261" t="str">
        <f ca="1">IF(CODE2=1,"",IFERROR('CALCUL-XY'!EK65,""))</f>
        <v/>
      </c>
      <c r="K69" s="288" t="str">
        <f ca="1">IF(CODE2=1,"",IFERROR('CALCUL-XY'!EG65,""))</f>
        <v/>
      </c>
      <c r="L69" s="289" t="str">
        <f ca="1">IF(CODE2=1,"",IFERROR('CALCUL-XY'!EJ65,""))</f>
        <v/>
      </c>
      <c r="M69" s="185"/>
      <c r="N69" s="288" t="str">
        <f>IFERROR('CALCUL-XY'!ES65,"")</f>
        <v/>
      </c>
      <c r="O69" s="216" t="str">
        <f ca="1">IF(CODE2=1,"",IFERROR('CALCUL-XY'!ET65,""))</f>
        <v/>
      </c>
      <c r="P69" s="216" t="str">
        <f ca="1">IF(CODE2=1,"",IFERROR('CALCUL-XY'!EU65,""))</f>
        <v/>
      </c>
      <c r="Q69" s="294"/>
      <c r="R69" s="181"/>
      <c r="S69" s="185"/>
      <c r="T69" s="263" t="str">
        <f ca="1">IF(CODE2=1,"",'CALCUL-XY'!FH65&amp;'CALCUL-XY'!FI65&amp;'CALCUL-XY'!FJ65&amp;'CALCUL-XY'!FK65&amp;'CALCUL-XY'!FL65)</f>
        <v/>
      </c>
      <c r="U69" s="92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 x14ac:dyDescent="0.2">
      <c r="A70" s="185"/>
      <c r="B70" s="253">
        <f t="shared" si="1"/>
        <v>47</v>
      </c>
      <c r="C70" s="145"/>
      <c r="D70" s="142"/>
      <c r="E70" s="295"/>
      <c r="F70" s="148"/>
      <c r="G70" s="185"/>
      <c r="H70" s="258" t="str">
        <f>IFERROR('CALCUL-XY'!DI66,"")</f>
        <v/>
      </c>
      <c r="I70" s="258" t="str">
        <f>IFERROR('CALCUL-XY'!DJ66,"")</f>
        <v/>
      </c>
      <c r="J70" s="261" t="str">
        <f ca="1">IF(CODE2=1,"",IFERROR('CALCUL-XY'!EK66,""))</f>
        <v/>
      </c>
      <c r="K70" s="288" t="str">
        <f ca="1">IF(CODE2=1,"",IFERROR('CALCUL-XY'!EG66,""))</f>
        <v/>
      </c>
      <c r="L70" s="289" t="str">
        <f ca="1">IF(CODE2=1,"",IFERROR('CALCUL-XY'!EJ66,""))</f>
        <v/>
      </c>
      <c r="M70" s="185"/>
      <c r="N70" s="288" t="str">
        <f>IFERROR('CALCUL-XY'!ES66,"")</f>
        <v/>
      </c>
      <c r="O70" s="216" t="str">
        <f ca="1">IF(CODE2=1,"",IFERROR('CALCUL-XY'!ET66,""))</f>
        <v/>
      </c>
      <c r="P70" s="216" t="str">
        <f ca="1">IF(CODE2=1,"",IFERROR('CALCUL-XY'!EU66,""))</f>
        <v/>
      </c>
      <c r="Q70" s="294"/>
      <c r="R70" s="181"/>
      <c r="S70" s="185"/>
      <c r="T70" s="263" t="str">
        <f ca="1">IF(CODE2=1,"",'CALCUL-XY'!FH66&amp;'CALCUL-XY'!FI66&amp;'CALCUL-XY'!FJ66&amp;'CALCUL-XY'!FK66&amp;'CALCUL-XY'!FL66)</f>
        <v/>
      </c>
      <c r="U70" s="92"/>
      <c r="V70" s="18"/>
      <c r="W70" s="18"/>
      <c r="X70" s="18"/>
      <c r="Y70" s="18"/>
      <c r="Z70" s="18"/>
      <c r="AA70" s="18"/>
      <c r="AB70" s="18"/>
      <c r="AC70" s="18"/>
      <c r="AD70" s="18"/>
    </row>
    <row r="71" spans="1:30" x14ac:dyDescent="0.2">
      <c r="A71" s="185"/>
      <c r="B71" s="253">
        <f t="shared" si="1"/>
        <v>48</v>
      </c>
      <c r="C71" s="141"/>
      <c r="D71" s="142"/>
      <c r="E71" s="295"/>
      <c r="F71" s="148"/>
      <c r="G71" s="185"/>
      <c r="H71" s="258" t="str">
        <f>IFERROR('CALCUL-XY'!DI67,"")</f>
        <v/>
      </c>
      <c r="I71" s="258" t="str">
        <f>IFERROR('CALCUL-XY'!DJ67,"")</f>
        <v/>
      </c>
      <c r="J71" s="261" t="str">
        <f ca="1">IF(CODE2=1,"",IFERROR('CALCUL-XY'!EK67,""))</f>
        <v/>
      </c>
      <c r="K71" s="288" t="str">
        <f ca="1">IF(CODE2=1,"",IFERROR('CALCUL-XY'!EG67,""))</f>
        <v/>
      </c>
      <c r="L71" s="289" t="str">
        <f ca="1">IF(CODE2=1,"",IFERROR('CALCUL-XY'!EJ67,""))</f>
        <v/>
      </c>
      <c r="M71" s="185"/>
      <c r="N71" s="288" t="str">
        <f>IFERROR('CALCUL-XY'!ES67,"")</f>
        <v/>
      </c>
      <c r="O71" s="216" t="str">
        <f ca="1">IF(CODE2=1,"",IFERROR('CALCUL-XY'!ET67,""))</f>
        <v/>
      </c>
      <c r="P71" s="216" t="str">
        <f ca="1">IF(CODE2=1,"",IFERROR('CALCUL-XY'!EU67,""))</f>
        <v/>
      </c>
      <c r="Q71" s="294"/>
      <c r="R71" s="181"/>
      <c r="S71" s="185"/>
      <c r="T71" s="263" t="str">
        <f ca="1">IF(CODE2=1,"",'CALCUL-XY'!FH67&amp;'CALCUL-XY'!FI67&amp;'CALCUL-XY'!FJ67&amp;'CALCUL-XY'!FK67&amp;'CALCUL-XY'!FL67)</f>
        <v/>
      </c>
      <c r="U71" s="92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 x14ac:dyDescent="0.2">
      <c r="A72" s="185"/>
      <c r="B72" s="253">
        <f t="shared" si="1"/>
        <v>49</v>
      </c>
      <c r="C72" s="145"/>
      <c r="D72" s="142"/>
      <c r="E72" s="295"/>
      <c r="F72" s="148"/>
      <c r="G72" s="185"/>
      <c r="H72" s="258" t="str">
        <f>IFERROR('CALCUL-XY'!DI68,"")</f>
        <v/>
      </c>
      <c r="I72" s="258" t="str">
        <f>IFERROR('CALCUL-XY'!DJ68,"")</f>
        <v/>
      </c>
      <c r="J72" s="261" t="str">
        <f ca="1">IF(CODE2=1,"",IFERROR('CALCUL-XY'!EK68,""))</f>
        <v/>
      </c>
      <c r="K72" s="288" t="str">
        <f ca="1">IF(CODE2=1,"",IFERROR('CALCUL-XY'!EG68,""))</f>
        <v/>
      </c>
      <c r="L72" s="289" t="str">
        <f ca="1">IF(CODE2=1,"",IFERROR('CALCUL-XY'!EJ68,""))</f>
        <v/>
      </c>
      <c r="M72" s="185"/>
      <c r="N72" s="288" t="str">
        <f>IFERROR('CALCUL-XY'!ES68,"")</f>
        <v/>
      </c>
      <c r="O72" s="216" t="str">
        <f ca="1">IF(CODE2=1,"",IFERROR('CALCUL-XY'!ET68,""))</f>
        <v/>
      </c>
      <c r="P72" s="216" t="str">
        <f ca="1">IF(CODE2=1,"",IFERROR('CALCUL-XY'!EU68,""))</f>
        <v/>
      </c>
      <c r="Q72" s="294"/>
      <c r="R72" s="181"/>
      <c r="S72" s="185"/>
      <c r="T72" s="263" t="str">
        <f ca="1">IF(CODE2=1,"",'CALCUL-XY'!FH68&amp;'CALCUL-XY'!FI68&amp;'CALCUL-XY'!FJ68&amp;'CALCUL-XY'!FK68&amp;'CALCUL-XY'!FL68)</f>
        <v/>
      </c>
      <c r="U72" s="92"/>
      <c r="V72" s="18"/>
      <c r="W72" s="18"/>
      <c r="X72" s="18"/>
      <c r="Y72" s="18"/>
      <c r="Z72" s="18"/>
      <c r="AA72" s="18"/>
      <c r="AB72" s="18"/>
      <c r="AC72" s="18"/>
      <c r="AD72" s="18"/>
    </row>
    <row r="73" spans="1:30" x14ac:dyDescent="0.2">
      <c r="A73" s="185"/>
      <c r="B73" s="253">
        <f t="shared" si="1"/>
        <v>50</v>
      </c>
      <c r="C73" s="141"/>
      <c r="D73" s="142"/>
      <c r="E73" s="295"/>
      <c r="F73" s="148"/>
      <c r="G73" s="185"/>
      <c r="H73" s="258" t="str">
        <f>IFERROR('CALCUL-XY'!DI69,"")</f>
        <v/>
      </c>
      <c r="I73" s="258" t="str">
        <f>IFERROR('CALCUL-XY'!DJ69,"")</f>
        <v/>
      </c>
      <c r="J73" s="261" t="str">
        <f ca="1">IF(CODE2=1,"",IFERROR('CALCUL-XY'!EK69,""))</f>
        <v/>
      </c>
      <c r="K73" s="288" t="str">
        <f ca="1">IF(CODE2=1,"",IFERROR('CALCUL-XY'!EG69,""))</f>
        <v/>
      </c>
      <c r="L73" s="289" t="str">
        <f ca="1">IF(CODE2=1,"",IFERROR('CALCUL-XY'!EJ69,""))</f>
        <v/>
      </c>
      <c r="M73" s="185"/>
      <c r="N73" s="288" t="str">
        <f>IFERROR('CALCUL-XY'!ES69,"")</f>
        <v/>
      </c>
      <c r="O73" s="216" t="str">
        <f ca="1">IF(CODE2=1,"",IFERROR('CALCUL-XY'!ET69,""))</f>
        <v/>
      </c>
      <c r="P73" s="216" t="str">
        <f ca="1">IF(CODE2=1,"",IFERROR('CALCUL-XY'!EU69,""))</f>
        <v/>
      </c>
      <c r="Q73" s="294"/>
      <c r="R73" s="181"/>
      <c r="S73" s="185"/>
      <c r="T73" s="263" t="str">
        <f ca="1">IF(CODE2=1,"",'CALCUL-XY'!FH69&amp;'CALCUL-XY'!FI69&amp;'CALCUL-XY'!FJ69&amp;'CALCUL-XY'!FK69&amp;'CALCUL-XY'!FL69)</f>
        <v/>
      </c>
      <c r="U73" s="92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 x14ac:dyDescent="0.2">
      <c r="A74" s="185"/>
      <c r="B74" s="253">
        <f t="shared" si="1"/>
        <v>51</v>
      </c>
      <c r="C74" s="145"/>
      <c r="D74" s="142"/>
      <c r="E74" s="295"/>
      <c r="F74" s="148"/>
      <c r="G74" s="185"/>
      <c r="H74" s="258" t="str">
        <f>IFERROR('CALCUL-XY'!DI70,"")</f>
        <v/>
      </c>
      <c r="I74" s="258" t="str">
        <f>IFERROR('CALCUL-XY'!DJ70,"")</f>
        <v/>
      </c>
      <c r="J74" s="261" t="str">
        <f ca="1">IF(CODE2=1,"",IFERROR('CALCUL-XY'!EK70,""))</f>
        <v/>
      </c>
      <c r="K74" s="288" t="str">
        <f ca="1">IF(CODE2=1,"",IFERROR('CALCUL-XY'!EG70,""))</f>
        <v/>
      </c>
      <c r="L74" s="289" t="str">
        <f ca="1">IF(CODE2=1,"",IFERROR('CALCUL-XY'!EJ70,""))</f>
        <v/>
      </c>
      <c r="M74" s="185"/>
      <c r="N74" s="288" t="str">
        <f>IFERROR('CALCUL-XY'!ES70,"")</f>
        <v/>
      </c>
      <c r="O74" s="216" t="str">
        <f ca="1">IF(CODE2=1,"",IFERROR('CALCUL-XY'!ET70,""))</f>
        <v/>
      </c>
      <c r="P74" s="216" t="str">
        <f ca="1">IF(CODE2=1,"",IFERROR('CALCUL-XY'!EU70,""))</f>
        <v/>
      </c>
      <c r="Q74" s="294"/>
      <c r="R74" s="181"/>
      <c r="S74" s="185"/>
      <c r="T74" s="263" t="str">
        <f ca="1">IF(CODE2=1,"",'CALCUL-XY'!FH70&amp;'CALCUL-XY'!FI70&amp;'CALCUL-XY'!FJ70&amp;'CALCUL-XY'!FK70&amp;'CALCUL-XY'!FL70)</f>
        <v/>
      </c>
      <c r="U74" s="92"/>
      <c r="V74" s="18"/>
      <c r="W74" s="18"/>
      <c r="X74" s="18"/>
      <c r="Y74" s="18"/>
      <c r="Z74" s="18"/>
      <c r="AA74" s="18"/>
      <c r="AB74" s="18"/>
      <c r="AC74" s="18"/>
      <c r="AD74" s="18"/>
    </row>
    <row r="75" spans="1:30" x14ac:dyDescent="0.2">
      <c r="A75" s="185"/>
      <c r="B75" s="253">
        <f t="shared" si="1"/>
        <v>52</v>
      </c>
      <c r="C75" s="141"/>
      <c r="D75" s="142"/>
      <c r="E75" s="295"/>
      <c r="F75" s="148"/>
      <c r="G75" s="185"/>
      <c r="H75" s="258" t="str">
        <f>IFERROR('CALCUL-XY'!DI71,"")</f>
        <v/>
      </c>
      <c r="I75" s="258" t="str">
        <f>IFERROR('CALCUL-XY'!DJ71,"")</f>
        <v/>
      </c>
      <c r="J75" s="261" t="str">
        <f ca="1">IF(CODE2=1,"",IFERROR('CALCUL-XY'!EK71,""))</f>
        <v/>
      </c>
      <c r="K75" s="288" t="str">
        <f ca="1">IF(CODE2=1,"",IFERROR('CALCUL-XY'!EG71,""))</f>
        <v/>
      </c>
      <c r="L75" s="289" t="str">
        <f ca="1">IF(CODE2=1,"",IFERROR('CALCUL-XY'!EJ71,""))</f>
        <v/>
      </c>
      <c r="M75" s="185"/>
      <c r="N75" s="288" t="str">
        <f>IFERROR('CALCUL-XY'!ES71,"")</f>
        <v/>
      </c>
      <c r="O75" s="216" t="str">
        <f ca="1">IF(CODE2=1,"",IFERROR('CALCUL-XY'!ET71,""))</f>
        <v/>
      </c>
      <c r="P75" s="216" t="str">
        <f ca="1">IF(CODE2=1,"",IFERROR('CALCUL-XY'!EU71,""))</f>
        <v/>
      </c>
      <c r="Q75" s="294"/>
      <c r="R75" s="181"/>
      <c r="S75" s="185"/>
      <c r="T75" s="263" t="str">
        <f ca="1">IF(CODE2=1,"",'CALCUL-XY'!FH71&amp;'CALCUL-XY'!FI71&amp;'CALCUL-XY'!FJ71&amp;'CALCUL-XY'!FK71&amp;'CALCUL-XY'!FL71)</f>
        <v/>
      </c>
      <c r="U75" s="92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 x14ac:dyDescent="0.2">
      <c r="A76" s="185"/>
      <c r="B76" s="253">
        <f t="shared" si="1"/>
        <v>53</v>
      </c>
      <c r="C76" s="145"/>
      <c r="D76" s="142"/>
      <c r="E76" s="295"/>
      <c r="F76" s="148"/>
      <c r="G76" s="185"/>
      <c r="H76" s="258" t="str">
        <f>IFERROR('CALCUL-XY'!DI72,"")</f>
        <v/>
      </c>
      <c r="I76" s="258" t="str">
        <f>IFERROR('CALCUL-XY'!DJ72,"")</f>
        <v/>
      </c>
      <c r="J76" s="261" t="str">
        <f ca="1">IF(CODE2=1,"",IFERROR('CALCUL-XY'!EK72,""))</f>
        <v/>
      </c>
      <c r="K76" s="288" t="str">
        <f ca="1">IF(CODE2=1,"",IFERROR('CALCUL-XY'!EG72,""))</f>
        <v/>
      </c>
      <c r="L76" s="289" t="str">
        <f ca="1">IF(CODE2=1,"",IFERROR('CALCUL-XY'!EJ72,""))</f>
        <v/>
      </c>
      <c r="M76" s="185"/>
      <c r="N76" s="288" t="str">
        <f>IFERROR('CALCUL-XY'!ES72,"")</f>
        <v/>
      </c>
      <c r="O76" s="216" t="str">
        <f ca="1">IF(CODE2=1,"",IFERROR('CALCUL-XY'!ET72,""))</f>
        <v/>
      </c>
      <c r="P76" s="216" t="str">
        <f ca="1">IF(CODE2=1,"",IFERROR('CALCUL-XY'!EU72,""))</f>
        <v/>
      </c>
      <c r="Q76" s="294"/>
      <c r="R76" s="181"/>
      <c r="S76" s="185"/>
      <c r="T76" s="263" t="str">
        <f ca="1">IF(CODE2=1,"",'CALCUL-XY'!FH72&amp;'CALCUL-XY'!FI72&amp;'CALCUL-XY'!FJ72&amp;'CALCUL-XY'!FK72&amp;'CALCUL-XY'!FL72)</f>
        <v/>
      </c>
      <c r="U76" s="92"/>
      <c r="V76" s="18"/>
      <c r="W76" s="18"/>
      <c r="X76" s="18"/>
      <c r="Y76" s="18"/>
      <c r="Z76" s="18"/>
      <c r="AA76" s="18"/>
      <c r="AB76" s="18"/>
      <c r="AC76" s="18"/>
      <c r="AD76" s="18"/>
    </row>
    <row r="77" spans="1:30" x14ac:dyDescent="0.2">
      <c r="A77" s="185"/>
      <c r="B77" s="253">
        <f t="shared" si="1"/>
        <v>54</v>
      </c>
      <c r="C77" s="141"/>
      <c r="D77" s="142"/>
      <c r="E77" s="295"/>
      <c r="F77" s="148"/>
      <c r="G77" s="185"/>
      <c r="H77" s="258" t="str">
        <f>IFERROR('CALCUL-XY'!DI73,"")</f>
        <v/>
      </c>
      <c r="I77" s="258" t="str">
        <f>IFERROR('CALCUL-XY'!DJ73,"")</f>
        <v/>
      </c>
      <c r="J77" s="261" t="str">
        <f ca="1">IF(CODE2=1,"",IFERROR('CALCUL-XY'!EK73,""))</f>
        <v/>
      </c>
      <c r="K77" s="288" t="str">
        <f ca="1">IF(CODE2=1,"",IFERROR('CALCUL-XY'!EG73,""))</f>
        <v/>
      </c>
      <c r="L77" s="289" t="str">
        <f ca="1">IF(CODE2=1,"",IFERROR('CALCUL-XY'!EJ73,""))</f>
        <v/>
      </c>
      <c r="M77" s="185"/>
      <c r="N77" s="288" t="str">
        <f>IFERROR('CALCUL-XY'!ES73,"")</f>
        <v/>
      </c>
      <c r="O77" s="216" t="str">
        <f ca="1">IF(CODE2=1,"",IFERROR('CALCUL-XY'!ET73,""))</f>
        <v/>
      </c>
      <c r="P77" s="216" t="str">
        <f ca="1">IF(CODE2=1,"",IFERROR('CALCUL-XY'!EU73,""))</f>
        <v/>
      </c>
      <c r="Q77" s="294"/>
      <c r="R77" s="181"/>
      <c r="S77" s="185"/>
      <c r="T77" s="263" t="str">
        <f ca="1">IF(CODE2=1,"",'CALCUL-XY'!FH73&amp;'CALCUL-XY'!FI73&amp;'CALCUL-XY'!FJ73&amp;'CALCUL-XY'!FK73&amp;'CALCUL-XY'!FL73)</f>
        <v/>
      </c>
      <c r="U77" s="92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 x14ac:dyDescent="0.2">
      <c r="A78" s="185"/>
      <c r="B78" s="253">
        <f t="shared" si="1"/>
        <v>55</v>
      </c>
      <c r="C78" s="145"/>
      <c r="D78" s="142"/>
      <c r="E78" s="295"/>
      <c r="F78" s="148"/>
      <c r="G78" s="185"/>
      <c r="H78" s="258" t="str">
        <f>IFERROR('CALCUL-XY'!DI74,"")</f>
        <v/>
      </c>
      <c r="I78" s="258" t="str">
        <f>IFERROR('CALCUL-XY'!DJ74,"")</f>
        <v/>
      </c>
      <c r="J78" s="261" t="str">
        <f ca="1">IF(CODE2=1,"",IFERROR('CALCUL-XY'!EK74,""))</f>
        <v/>
      </c>
      <c r="K78" s="288" t="str">
        <f ca="1">IF(CODE2=1,"",IFERROR('CALCUL-XY'!EG74,""))</f>
        <v/>
      </c>
      <c r="L78" s="289" t="str">
        <f ca="1">IF(CODE2=1,"",IFERROR('CALCUL-XY'!EJ74,""))</f>
        <v/>
      </c>
      <c r="M78" s="185"/>
      <c r="N78" s="288" t="str">
        <f>IFERROR('CALCUL-XY'!ES74,"")</f>
        <v/>
      </c>
      <c r="O78" s="216" t="str">
        <f ca="1">IF(CODE2=1,"",IFERROR('CALCUL-XY'!ET74,""))</f>
        <v/>
      </c>
      <c r="P78" s="216" t="str">
        <f ca="1">IF(CODE2=1,"",IFERROR('CALCUL-XY'!EU74,""))</f>
        <v/>
      </c>
      <c r="Q78" s="294"/>
      <c r="R78" s="181"/>
      <c r="S78" s="185"/>
      <c r="T78" s="263" t="str">
        <f ca="1">IF(CODE2=1,"",'CALCUL-XY'!FH74&amp;'CALCUL-XY'!FI74&amp;'CALCUL-XY'!FJ74&amp;'CALCUL-XY'!FK74&amp;'CALCUL-XY'!FL74)</f>
        <v/>
      </c>
      <c r="U78" s="92"/>
      <c r="V78" s="18"/>
      <c r="W78" s="18"/>
      <c r="X78" s="18"/>
      <c r="Y78" s="18"/>
      <c r="Z78" s="18"/>
      <c r="AA78" s="18"/>
      <c r="AB78" s="18"/>
      <c r="AC78" s="18"/>
      <c r="AD78" s="18"/>
    </row>
    <row r="79" spans="1:30" x14ac:dyDescent="0.2">
      <c r="A79" s="185"/>
      <c r="B79" s="253">
        <f t="shared" si="1"/>
        <v>56</v>
      </c>
      <c r="C79" s="141"/>
      <c r="D79" s="142"/>
      <c r="E79" s="295"/>
      <c r="F79" s="148"/>
      <c r="G79" s="185"/>
      <c r="H79" s="258" t="str">
        <f>IFERROR('CALCUL-XY'!DI75,"")</f>
        <v/>
      </c>
      <c r="I79" s="258" t="str">
        <f>IFERROR('CALCUL-XY'!DJ75,"")</f>
        <v/>
      </c>
      <c r="J79" s="261" t="str">
        <f ca="1">IF(CODE2=1,"",IFERROR('CALCUL-XY'!EK75,""))</f>
        <v/>
      </c>
      <c r="K79" s="288" t="str">
        <f ca="1">IF(CODE2=1,"",IFERROR('CALCUL-XY'!EG75,""))</f>
        <v/>
      </c>
      <c r="L79" s="289" t="str">
        <f ca="1">IF(CODE2=1,"",IFERROR('CALCUL-XY'!EJ75,""))</f>
        <v/>
      </c>
      <c r="M79" s="185"/>
      <c r="N79" s="288" t="str">
        <f>IFERROR('CALCUL-XY'!ES75,"")</f>
        <v/>
      </c>
      <c r="O79" s="216" t="str">
        <f ca="1">IF(CODE2=1,"",IFERROR('CALCUL-XY'!ET75,""))</f>
        <v/>
      </c>
      <c r="P79" s="216" t="str">
        <f ca="1">IF(CODE2=1,"",IFERROR('CALCUL-XY'!EU75,""))</f>
        <v/>
      </c>
      <c r="Q79" s="294"/>
      <c r="R79" s="181"/>
      <c r="S79" s="185"/>
      <c r="T79" s="263" t="str">
        <f ca="1">IF(CODE2=1,"",'CALCUL-XY'!FH75&amp;'CALCUL-XY'!FI75&amp;'CALCUL-XY'!FJ75&amp;'CALCUL-XY'!FK75&amp;'CALCUL-XY'!FL75)</f>
        <v/>
      </c>
      <c r="U79" s="92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 x14ac:dyDescent="0.2">
      <c r="A80" s="185"/>
      <c r="B80" s="253">
        <f t="shared" si="1"/>
        <v>57</v>
      </c>
      <c r="C80" s="145"/>
      <c r="D80" s="142"/>
      <c r="E80" s="295"/>
      <c r="F80" s="148"/>
      <c r="G80" s="185"/>
      <c r="H80" s="258" t="str">
        <f>IFERROR('CALCUL-XY'!DI76,"")</f>
        <v/>
      </c>
      <c r="I80" s="258" t="str">
        <f>IFERROR('CALCUL-XY'!DJ76,"")</f>
        <v/>
      </c>
      <c r="J80" s="261" t="str">
        <f ca="1">IF(CODE2=1,"",IFERROR('CALCUL-XY'!EK76,""))</f>
        <v/>
      </c>
      <c r="K80" s="288" t="str">
        <f ca="1">IF(CODE2=1,"",IFERROR('CALCUL-XY'!EG76,""))</f>
        <v/>
      </c>
      <c r="L80" s="289" t="str">
        <f ca="1">IF(CODE2=1,"",IFERROR('CALCUL-XY'!EJ76,""))</f>
        <v/>
      </c>
      <c r="M80" s="185"/>
      <c r="N80" s="288" t="str">
        <f>IFERROR('CALCUL-XY'!ES76,"")</f>
        <v/>
      </c>
      <c r="O80" s="216" t="str">
        <f ca="1">IF(CODE2=1,"",IFERROR('CALCUL-XY'!ET76,""))</f>
        <v/>
      </c>
      <c r="P80" s="216" t="str">
        <f ca="1">IF(CODE2=1,"",IFERROR('CALCUL-XY'!EU76,""))</f>
        <v/>
      </c>
      <c r="Q80" s="294"/>
      <c r="R80" s="181"/>
      <c r="S80" s="185"/>
      <c r="T80" s="263" t="str">
        <f ca="1">IF(CODE2=1,"",'CALCUL-XY'!FH76&amp;'CALCUL-XY'!FI76&amp;'CALCUL-XY'!FJ76&amp;'CALCUL-XY'!FK76&amp;'CALCUL-XY'!FL76)</f>
        <v/>
      </c>
      <c r="U80" s="92"/>
      <c r="V80" s="18"/>
      <c r="W80" s="18"/>
      <c r="X80" s="18"/>
      <c r="Y80" s="18"/>
      <c r="Z80" s="18"/>
      <c r="AA80" s="18"/>
      <c r="AB80" s="18"/>
      <c r="AC80" s="18"/>
      <c r="AD80" s="18"/>
    </row>
    <row r="81" spans="1:30" x14ac:dyDescent="0.2">
      <c r="A81" s="185"/>
      <c r="B81" s="253">
        <f t="shared" si="1"/>
        <v>58</v>
      </c>
      <c r="C81" s="141"/>
      <c r="D81" s="142"/>
      <c r="E81" s="295"/>
      <c r="F81" s="148"/>
      <c r="G81" s="185"/>
      <c r="H81" s="258" t="str">
        <f>IFERROR('CALCUL-XY'!DI77,"")</f>
        <v/>
      </c>
      <c r="I81" s="258" t="str">
        <f>IFERROR('CALCUL-XY'!DJ77,"")</f>
        <v/>
      </c>
      <c r="J81" s="261" t="str">
        <f ca="1">IF(CODE2=1,"",IFERROR('CALCUL-XY'!EK77,""))</f>
        <v/>
      </c>
      <c r="K81" s="288" t="str">
        <f ca="1">IF(CODE2=1,"",IFERROR('CALCUL-XY'!EG77,""))</f>
        <v/>
      </c>
      <c r="L81" s="289" t="str">
        <f ca="1">IF(CODE2=1,"",IFERROR('CALCUL-XY'!EJ77,""))</f>
        <v/>
      </c>
      <c r="M81" s="185"/>
      <c r="N81" s="288" t="str">
        <f>IFERROR('CALCUL-XY'!ES77,"")</f>
        <v/>
      </c>
      <c r="O81" s="216" t="str">
        <f ca="1">IF(CODE2=1,"",IFERROR('CALCUL-XY'!ET77,""))</f>
        <v/>
      </c>
      <c r="P81" s="216" t="str">
        <f ca="1">IF(CODE2=1,"",IFERROR('CALCUL-XY'!EU77,""))</f>
        <v/>
      </c>
      <c r="Q81" s="294"/>
      <c r="R81" s="181"/>
      <c r="S81" s="185"/>
      <c r="T81" s="263" t="str">
        <f ca="1">IF(CODE2=1,"",'CALCUL-XY'!FH77&amp;'CALCUL-XY'!FI77&amp;'CALCUL-XY'!FJ77&amp;'CALCUL-XY'!FK77&amp;'CALCUL-XY'!FL77)</f>
        <v/>
      </c>
      <c r="U81" s="92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 x14ac:dyDescent="0.2">
      <c r="A82" s="185"/>
      <c r="B82" s="253">
        <f t="shared" si="1"/>
        <v>59</v>
      </c>
      <c r="C82" s="145"/>
      <c r="D82" s="142"/>
      <c r="E82" s="295"/>
      <c r="F82" s="148"/>
      <c r="G82" s="185"/>
      <c r="H82" s="258" t="str">
        <f>IFERROR('CALCUL-XY'!DI78,"")</f>
        <v/>
      </c>
      <c r="I82" s="258" t="str">
        <f>IFERROR('CALCUL-XY'!DJ78,"")</f>
        <v/>
      </c>
      <c r="J82" s="261" t="str">
        <f ca="1">IF(CODE2=1,"",IFERROR('CALCUL-XY'!EK78,""))</f>
        <v/>
      </c>
      <c r="K82" s="288" t="str">
        <f ca="1">IF(CODE2=1,"",IFERROR('CALCUL-XY'!EG78,""))</f>
        <v/>
      </c>
      <c r="L82" s="289" t="str">
        <f ca="1">IF(CODE2=1,"",IFERROR('CALCUL-XY'!EJ78,""))</f>
        <v/>
      </c>
      <c r="M82" s="185"/>
      <c r="N82" s="288" t="str">
        <f>IFERROR('CALCUL-XY'!ES78,"")</f>
        <v/>
      </c>
      <c r="O82" s="216" t="str">
        <f ca="1">IF(CODE2=1,"",IFERROR('CALCUL-XY'!ET78,""))</f>
        <v/>
      </c>
      <c r="P82" s="216" t="str">
        <f ca="1">IF(CODE2=1,"",IFERROR('CALCUL-XY'!EU78,""))</f>
        <v/>
      </c>
      <c r="Q82" s="294"/>
      <c r="R82" s="181"/>
      <c r="S82" s="185"/>
      <c r="T82" s="263" t="str">
        <f ca="1">IF(CODE2=1,"",'CALCUL-XY'!FH78&amp;'CALCUL-XY'!FI78&amp;'CALCUL-XY'!FJ78&amp;'CALCUL-XY'!FK78&amp;'CALCUL-XY'!FL78)</f>
        <v/>
      </c>
      <c r="U82" s="92"/>
      <c r="V82" s="18"/>
      <c r="W82" s="18"/>
      <c r="X82" s="18"/>
      <c r="Y82" s="18"/>
      <c r="Z82" s="18"/>
      <c r="AA82" s="18"/>
      <c r="AB82" s="18"/>
      <c r="AC82" s="18"/>
      <c r="AD82" s="18"/>
    </row>
    <row r="83" spans="1:30" x14ac:dyDescent="0.2">
      <c r="A83" s="185"/>
      <c r="B83" s="253">
        <f t="shared" si="1"/>
        <v>60</v>
      </c>
      <c r="C83" s="141"/>
      <c r="D83" s="142"/>
      <c r="E83" s="295"/>
      <c r="F83" s="148"/>
      <c r="G83" s="185"/>
      <c r="H83" s="258" t="str">
        <f>IFERROR('CALCUL-XY'!DI79,"")</f>
        <v/>
      </c>
      <c r="I83" s="258" t="str">
        <f>IFERROR('CALCUL-XY'!DJ79,"")</f>
        <v/>
      </c>
      <c r="J83" s="261" t="str">
        <f ca="1">IF(CODE2=1,"",IFERROR('CALCUL-XY'!EK79,""))</f>
        <v/>
      </c>
      <c r="K83" s="288" t="str">
        <f ca="1">IF(CODE2=1,"",IFERROR('CALCUL-XY'!EG79,""))</f>
        <v/>
      </c>
      <c r="L83" s="289" t="str">
        <f ca="1">IF(CODE2=1,"",IFERROR('CALCUL-XY'!EJ79,""))</f>
        <v/>
      </c>
      <c r="M83" s="185"/>
      <c r="N83" s="288" t="str">
        <f>IFERROR('CALCUL-XY'!ES79,"")</f>
        <v/>
      </c>
      <c r="O83" s="216" t="str">
        <f ca="1">IF(CODE2=1,"",IFERROR('CALCUL-XY'!ET79,""))</f>
        <v/>
      </c>
      <c r="P83" s="216" t="str">
        <f ca="1">IF(CODE2=1,"",IFERROR('CALCUL-XY'!EU79,""))</f>
        <v/>
      </c>
      <c r="Q83" s="294"/>
      <c r="R83" s="181"/>
      <c r="S83" s="185"/>
      <c r="T83" s="263" t="str">
        <f ca="1">IF(CODE2=1,"",'CALCUL-XY'!FH79&amp;'CALCUL-XY'!FI79&amp;'CALCUL-XY'!FJ79&amp;'CALCUL-XY'!FK79&amp;'CALCUL-XY'!FL79)</f>
        <v/>
      </c>
      <c r="U83" s="92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 x14ac:dyDescent="0.2">
      <c r="A84" s="185"/>
      <c r="B84" s="253">
        <f t="shared" si="1"/>
        <v>61</v>
      </c>
      <c r="C84" s="145"/>
      <c r="D84" s="142"/>
      <c r="E84" s="295"/>
      <c r="F84" s="148"/>
      <c r="G84" s="185"/>
      <c r="H84" s="258" t="str">
        <f>IFERROR('CALCUL-XY'!DI80,"")</f>
        <v/>
      </c>
      <c r="I84" s="258" t="str">
        <f>IFERROR('CALCUL-XY'!DJ80,"")</f>
        <v/>
      </c>
      <c r="J84" s="261" t="str">
        <f ca="1">IF(CODE2=1,"",IFERROR('CALCUL-XY'!EK80,""))</f>
        <v/>
      </c>
      <c r="K84" s="288" t="str">
        <f ca="1">IF(CODE2=1,"",IFERROR('CALCUL-XY'!EG80,""))</f>
        <v/>
      </c>
      <c r="L84" s="289" t="str">
        <f ca="1">IF(CODE2=1,"",IFERROR('CALCUL-XY'!EJ80,""))</f>
        <v/>
      </c>
      <c r="M84" s="185"/>
      <c r="N84" s="288" t="str">
        <f>IFERROR('CALCUL-XY'!ES80,"")</f>
        <v/>
      </c>
      <c r="O84" s="216" t="str">
        <f ca="1">IF(CODE2=1,"",IFERROR('CALCUL-XY'!ET80,""))</f>
        <v/>
      </c>
      <c r="P84" s="216" t="str">
        <f ca="1">IF(CODE2=1,"",IFERROR('CALCUL-XY'!EU80,""))</f>
        <v/>
      </c>
      <c r="Q84" s="294"/>
      <c r="R84" s="181"/>
      <c r="S84" s="185"/>
      <c r="T84" s="263" t="str">
        <f ca="1">IF(CODE2=1,"",'CALCUL-XY'!FH80&amp;'CALCUL-XY'!FI80&amp;'CALCUL-XY'!FJ80&amp;'CALCUL-XY'!FK80&amp;'CALCUL-XY'!FL80)</f>
        <v/>
      </c>
      <c r="U84" s="92"/>
      <c r="V84" s="18"/>
      <c r="W84" s="18"/>
      <c r="X84" s="18"/>
      <c r="Y84" s="18"/>
      <c r="Z84" s="18"/>
      <c r="AA84" s="18"/>
      <c r="AB84" s="18"/>
      <c r="AC84" s="18"/>
      <c r="AD84" s="18"/>
    </row>
    <row r="85" spans="1:30" x14ac:dyDescent="0.2">
      <c r="A85" s="185"/>
      <c r="B85" s="253">
        <f t="shared" si="1"/>
        <v>62</v>
      </c>
      <c r="C85" s="141"/>
      <c r="D85" s="142"/>
      <c r="E85" s="295"/>
      <c r="F85" s="148"/>
      <c r="G85" s="185"/>
      <c r="H85" s="258" t="str">
        <f>IFERROR('CALCUL-XY'!DI81,"")</f>
        <v/>
      </c>
      <c r="I85" s="258" t="str">
        <f>IFERROR('CALCUL-XY'!DJ81,"")</f>
        <v/>
      </c>
      <c r="J85" s="261" t="str">
        <f ca="1">IF(CODE2=1,"",IFERROR('CALCUL-XY'!EK81,""))</f>
        <v/>
      </c>
      <c r="K85" s="288" t="str">
        <f ca="1">IF(CODE2=1,"",IFERROR('CALCUL-XY'!EG81,""))</f>
        <v/>
      </c>
      <c r="L85" s="289" t="str">
        <f ca="1">IF(CODE2=1,"",IFERROR('CALCUL-XY'!EJ81,""))</f>
        <v/>
      </c>
      <c r="M85" s="185"/>
      <c r="N85" s="288" t="str">
        <f>IFERROR('CALCUL-XY'!ES81,"")</f>
        <v/>
      </c>
      <c r="O85" s="216" t="str">
        <f ca="1">IF(CODE2=1,"",IFERROR('CALCUL-XY'!ET81,""))</f>
        <v/>
      </c>
      <c r="P85" s="216" t="str">
        <f ca="1">IF(CODE2=1,"",IFERROR('CALCUL-XY'!EU81,""))</f>
        <v/>
      </c>
      <c r="Q85" s="294"/>
      <c r="R85" s="181"/>
      <c r="S85" s="185"/>
      <c r="T85" s="263" t="str">
        <f ca="1">IF(CODE2=1,"",'CALCUL-XY'!FH81&amp;'CALCUL-XY'!FI81&amp;'CALCUL-XY'!FJ81&amp;'CALCUL-XY'!FK81&amp;'CALCUL-XY'!FL81)</f>
        <v/>
      </c>
      <c r="U85" s="92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 x14ac:dyDescent="0.2">
      <c r="A86" s="185"/>
      <c r="B86" s="253">
        <f t="shared" si="1"/>
        <v>63</v>
      </c>
      <c r="C86" s="145"/>
      <c r="D86" s="142"/>
      <c r="E86" s="295"/>
      <c r="F86" s="148"/>
      <c r="G86" s="185"/>
      <c r="H86" s="258" t="str">
        <f>IFERROR('CALCUL-XY'!DI82,"")</f>
        <v/>
      </c>
      <c r="I86" s="258" t="str">
        <f>IFERROR('CALCUL-XY'!DJ82,"")</f>
        <v/>
      </c>
      <c r="J86" s="261" t="str">
        <f ca="1">IF(CODE2=1,"",IFERROR('CALCUL-XY'!EK82,""))</f>
        <v/>
      </c>
      <c r="K86" s="288" t="str">
        <f ca="1">IF(CODE2=1,"",IFERROR('CALCUL-XY'!EG82,""))</f>
        <v/>
      </c>
      <c r="L86" s="289" t="str">
        <f ca="1">IF(CODE2=1,"",IFERROR('CALCUL-XY'!EJ82,""))</f>
        <v/>
      </c>
      <c r="M86" s="185"/>
      <c r="N86" s="288" t="str">
        <f>IFERROR('CALCUL-XY'!ES82,"")</f>
        <v/>
      </c>
      <c r="O86" s="216" t="str">
        <f ca="1">IF(CODE2=1,"",IFERROR('CALCUL-XY'!ET82,""))</f>
        <v/>
      </c>
      <c r="P86" s="216" t="str">
        <f ca="1">IF(CODE2=1,"",IFERROR('CALCUL-XY'!EU82,""))</f>
        <v/>
      </c>
      <c r="Q86" s="294"/>
      <c r="R86" s="181"/>
      <c r="S86" s="185"/>
      <c r="T86" s="263" t="str">
        <f ca="1">IF(CODE2=1,"",'CALCUL-XY'!FH82&amp;'CALCUL-XY'!FI82&amp;'CALCUL-XY'!FJ82&amp;'CALCUL-XY'!FK82&amp;'CALCUL-XY'!FL82)</f>
        <v/>
      </c>
      <c r="U86" s="92"/>
      <c r="V86" s="18"/>
      <c r="W86" s="18"/>
      <c r="X86" s="18"/>
      <c r="Y86" s="18"/>
      <c r="Z86" s="18"/>
      <c r="AA86" s="18"/>
      <c r="AB86" s="18"/>
      <c r="AC86" s="18"/>
      <c r="AD86" s="18"/>
    </row>
    <row r="87" spans="1:30" x14ac:dyDescent="0.2">
      <c r="A87" s="185"/>
      <c r="B87" s="253">
        <f t="shared" si="1"/>
        <v>64</v>
      </c>
      <c r="C87" s="141"/>
      <c r="D87" s="142"/>
      <c r="E87" s="295"/>
      <c r="F87" s="148"/>
      <c r="G87" s="185"/>
      <c r="H87" s="258" t="str">
        <f>IFERROR('CALCUL-XY'!DI83,"")</f>
        <v/>
      </c>
      <c r="I87" s="258" t="str">
        <f>IFERROR('CALCUL-XY'!DJ83,"")</f>
        <v/>
      </c>
      <c r="J87" s="261" t="str">
        <f ca="1">IF(CODE2=1,"",IFERROR('CALCUL-XY'!EK83,""))</f>
        <v/>
      </c>
      <c r="K87" s="288" t="str">
        <f ca="1">IF(CODE2=1,"",IFERROR('CALCUL-XY'!EG83,""))</f>
        <v/>
      </c>
      <c r="L87" s="289" t="str">
        <f ca="1">IF(CODE2=1,"",IFERROR('CALCUL-XY'!EJ83,""))</f>
        <v/>
      </c>
      <c r="M87" s="185"/>
      <c r="N87" s="288" t="str">
        <f>IFERROR('CALCUL-XY'!ES83,"")</f>
        <v/>
      </c>
      <c r="O87" s="216" t="str">
        <f ca="1">IF(CODE2=1,"",IFERROR('CALCUL-XY'!ET83,""))</f>
        <v/>
      </c>
      <c r="P87" s="216" t="str">
        <f ca="1">IF(CODE2=1,"",IFERROR('CALCUL-XY'!EU83,""))</f>
        <v/>
      </c>
      <c r="Q87" s="294"/>
      <c r="R87" s="181"/>
      <c r="S87" s="185"/>
      <c r="T87" s="263" t="str">
        <f ca="1">IF(CODE2=1,"",'CALCUL-XY'!FH83&amp;'CALCUL-XY'!FI83&amp;'CALCUL-XY'!FJ83&amp;'CALCUL-XY'!FK83&amp;'CALCUL-XY'!FL83)</f>
        <v/>
      </c>
      <c r="U87" s="92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 x14ac:dyDescent="0.2">
      <c r="A88" s="185"/>
      <c r="B88" s="253">
        <f t="shared" si="1"/>
        <v>65</v>
      </c>
      <c r="C88" s="145"/>
      <c r="D88" s="142"/>
      <c r="E88" s="295"/>
      <c r="F88" s="148"/>
      <c r="G88" s="185"/>
      <c r="H88" s="258" t="str">
        <f>IFERROR('CALCUL-XY'!DI84,"")</f>
        <v/>
      </c>
      <c r="I88" s="258" t="str">
        <f>IFERROR('CALCUL-XY'!DJ84,"")</f>
        <v/>
      </c>
      <c r="J88" s="261" t="str">
        <f ca="1">IF(CODE2=1,"",IFERROR('CALCUL-XY'!EK84,""))</f>
        <v/>
      </c>
      <c r="K88" s="288" t="str">
        <f ca="1">IF(CODE2=1,"",IFERROR('CALCUL-XY'!EG84,""))</f>
        <v/>
      </c>
      <c r="L88" s="289" t="str">
        <f ca="1">IF(CODE2=1,"",IFERROR('CALCUL-XY'!EJ84,""))</f>
        <v/>
      </c>
      <c r="M88" s="185"/>
      <c r="N88" s="288" t="str">
        <f>IFERROR('CALCUL-XY'!ES84,"")</f>
        <v/>
      </c>
      <c r="O88" s="216" t="str">
        <f ca="1">IF(CODE2=1,"",IFERROR('CALCUL-XY'!ET84,""))</f>
        <v/>
      </c>
      <c r="P88" s="216" t="str">
        <f ca="1">IF(CODE2=1,"",IFERROR('CALCUL-XY'!EU84,""))</f>
        <v/>
      </c>
      <c r="Q88" s="294"/>
      <c r="R88" s="181"/>
      <c r="S88" s="185"/>
      <c r="T88" s="263" t="str">
        <f ca="1">IF(CODE2=1,"",'CALCUL-XY'!FH84&amp;'CALCUL-XY'!FI84&amp;'CALCUL-XY'!FJ84&amp;'CALCUL-XY'!FK84&amp;'CALCUL-XY'!FL84)</f>
        <v/>
      </c>
      <c r="U88" s="92"/>
      <c r="V88" s="18"/>
      <c r="W88" s="18"/>
      <c r="X88" s="18"/>
      <c r="Y88" s="18"/>
      <c r="Z88" s="18"/>
      <c r="AA88" s="18"/>
      <c r="AB88" s="18"/>
      <c r="AC88" s="18"/>
      <c r="AD88" s="18"/>
    </row>
    <row r="89" spans="1:30" x14ac:dyDescent="0.2">
      <c r="A89" s="185"/>
      <c r="B89" s="253">
        <f t="shared" si="1"/>
        <v>66</v>
      </c>
      <c r="C89" s="141"/>
      <c r="D89" s="142"/>
      <c r="E89" s="295"/>
      <c r="F89" s="148"/>
      <c r="G89" s="185"/>
      <c r="H89" s="258" t="str">
        <f>IFERROR('CALCUL-XY'!DI85,"")</f>
        <v/>
      </c>
      <c r="I89" s="258" t="str">
        <f>IFERROR('CALCUL-XY'!DJ85,"")</f>
        <v/>
      </c>
      <c r="J89" s="261" t="str">
        <f ca="1">IF(CODE2=1,"",IFERROR('CALCUL-XY'!EK85,""))</f>
        <v/>
      </c>
      <c r="K89" s="288" t="str">
        <f ca="1">IF(CODE2=1,"",IFERROR('CALCUL-XY'!EG85,""))</f>
        <v/>
      </c>
      <c r="L89" s="289" t="str">
        <f ca="1">IF(CODE2=1,"",IFERROR('CALCUL-XY'!EJ85,""))</f>
        <v/>
      </c>
      <c r="M89" s="185"/>
      <c r="N89" s="288" t="str">
        <f>IFERROR('CALCUL-XY'!ES85,"")</f>
        <v/>
      </c>
      <c r="O89" s="216" t="str">
        <f ca="1">IF(CODE2=1,"",IFERROR('CALCUL-XY'!ET85,""))</f>
        <v/>
      </c>
      <c r="P89" s="216" t="str">
        <f ca="1">IF(CODE2=1,"",IFERROR('CALCUL-XY'!EU85,""))</f>
        <v/>
      </c>
      <c r="Q89" s="294"/>
      <c r="R89" s="181"/>
      <c r="S89" s="185"/>
      <c r="T89" s="263" t="str">
        <f ca="1">IF(CODE2=1,"",'CALCUL-XY'!FH85&amp;'CALCUL-XY'!FI85&amp;'CALCUL-XY'!FJ85&amp;'CALCUL-XY'!FK85&amp;'CALCUL-XY'!FL85)</f>
        <v/>
      </c>
      <c r="U89" s="92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 x14ac:dyDescent="0.2">
      <c r="A90" s="185"/>
      <c r="B90" s="253">
        <f t="shared" si="1"/>
        <v>67</v>
      </c>
      <c r="C90" s="145"/>
      <c r="D90" s="142"/>
      <c r="E90" s="295"/>
      <c r="F90" s="148"/>
      <c r="G90" s="185"/>
      <c r="H90" s="258" t="str">
        <f>IFERROR('CALCUL-XY'!DI86,"")</f>
        <v/>
      </c>
      <c r="I90" s="258" t="str">
        <f>IFERROR('CALCUL-XY'!DJ86,"")</f>
        <v/>
      </c>
      <c r="J90" s="261" t="str">
        <f ca="1">IF(CODE2=1,"",IFERROR('CALCUL-XY'!EK86,""))</f>
        <v/>
      </c>
      <c r="K90" s="288" t="str">
        <f ca="1">IF(CODE2=1,"",IFERROR('CALCUL-XY'!EG86,""))</f>
        <v/>
      </c>
      <c r="L90" s="289" t="str">
        <f ca="1">IF(CODE2=1,"",IFERROR('CALCUL-XY'!EJ86,""))</f>
        <v/>
      </c>
      <c r="M90" s="185"/>
      <c r="N90" s="288" t="str">
        <f>IFERROR('CALCUL-XY'!ES86,"")</f>
        <v/>
      </c>
      <c r="O90" s="216" t="str">
        <f ca="1">IF(CODE2=1,"",IFERROR('CALCUL-XY'!ET86,""))</f>
        <v/>
      </c>
      <c r="P90" s="216" t="str">
        <f ca="1">IF(CODE2=1,"",IFERROR('CALCUL-XY'!EU86,""))</f>
        <v/>
      </c>
      <c r="Q90" s="294"/>
      <c r="R90" s="181"/>
      <c r="S90" s="185"/>
      <c r="T90" s="263" t="str">
        <f ca="1">IF(CODE2=1,"",'CALCUL-XY'!FH86&amp;'CALCUL-XY'!FI86&amp;'CALCUL-XY'!FJ86&amp;'CALCUL-XY'!FK86&amp;'CALCUL-XY'!FL86)</f>
        <v/>
      </c>
      <c r="U90" s="92"/>
      <c r="V90" s="18"/>
      <c r="W90" s="18"/>
      <c r="X90" s="18"/>
      <c r="Y90" s="18"/>
      <c r="Z90" s="18"/>
      <c r="AA90" s="18"/>
      <c r="AB90" s="18"/>
      <c r="AC90" s="18"/>
      <c r="AD90" s="18"/>
    </row>
    <row r="91" spans="1:30" x14ac:dyDescent="0.2">
      <c r="A91" s="185"/>
      <c r="B91" s="253">
        <f t="shared" si="1"/>
        <v>68</v>
      </c>
      <c r="C91" s="141"/>
      <c r="D91" s="142"/>
      <c r="E91" s="295"/>
      <c r="F91" s="148"/>
      <c r="G91" s="185"/>
      <c r="H91" s="258" t="str">
        <f>IFERROR('CALCUL-XY'!DI87,"")</f>
        <v/>
      </c>
      <c r="I91" s="258" t="str">
        <f>IFERROR('CALCUL-XY'!DJ87,"")</f>
        <v/>
      </c>
      <c r="J91" s="261" t="str">
        <f ca="1">IF(CODE2=1,"",IFERROR('CALCUL-XY'!EK87,""))</f>
        <v/>
      </c>
      <c r="K91" s="288" t="str">
        <f ca="1">IF(CODE2=1,"",IFERROR('CALCUL-XY'!EG87,""))</f>
        <v/>
      </c>
      <c r="L91" s="289" t="str">
        <f ca="1">IF(CODE2=1,"",IFERROR('CALCUL-XY'!EJ87,""))</f>
        <v/>
      </c>
      <c r="M91" s="185"/>
      <c r="N91" s="288" t="str">
        <f>IFERROR('CALCUL-XY'!ES87,"")</f>
        <v/>
      </c>
      <c r="O91" s="216" t="str">
        <f ca="1">IF(CODE2=1,"",IFERROR('CALCUL-XY'!ET87,""))</f>
        <v/>
      </c>
      <c r="P91" s="216" t="str">
        <f ca="1">IF(CODE2=1,"",IFERROR('CALCUL-XY'!EU87,""))</f>
        <v/>
      </c>
      <c r="Q91" s="294"/>
      <c r="R91" s="181"/>
      <c r="S91" s="185"/>
      <c r="T91" s="263" t="str">
        <f ca="1">IF(CODE2=1,"",'CALCUL-XY'!FH87&amp;'CALCUL-XY'!FI87&amp;'CALCUL-XY'!FJ87&amp;'CALCUL-XY'!FK87&amp;'CALCUL-XY'!FL87)</f>
        <v/>
      </c>
      <c r="U91" s="92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 x14ac:dyDescent="0.2">
      <c r="A92" s="185"/>
      <c r="B92" s="253">
        <f t="shared" si="1"/>
        <v>69</v>
      </c>
      <c r="C92" s="145"/>
      <c r="D92" s="142"/>
      <c r="E92" s="295"/>
      <c r="F92" s="148"/>
      <c r="G92" s="185"/>
      <c r="H92" s="258" t="str">
        <f>IFERROR('CALCUL-XY'!DI88,"")</f>
        <v/>
      </c>
      <c r="I92" s="258" t="str">
        <f>IFERROR('CALCUL-XY'!DJ88,"")</f>
        <v/>
      </c>
      <c r="J92" s="261" t="str">
        <f ca="1">IF(CODE2=1,"",IFERROR('CALCUL-XY'!EK88,""))</f>
        <v/>
      </c>
      <c r="K92" s="288" t="str">
        <f ca="1">IF(CODE2=1,"",IFERROR('CALCUL-XY'!EG88,""))</f>
        <v/>
      </c>
      <c r="L92" s="289" t="str">
        <f ca="1">IF(CODE2=1,"",IFERROR('CALCUL-XY'!EJ88,""))</f>
        <v/>
      </c>
      <c r="M92" s="185"/>
      <c r="N92" s="288" t="str">
        <f>IFERROR('CALCUL-XY'!ES88,"")</f>
        <v/>
      </c>
      <c r="O92" s="216" t="str">
        <f ca="1">IF(CODE2=1,"",IFERROR('CALCUL-XY'!ET88,""))</f>
        <v/>
      </c>
      <c r="P92" s="216" t="str">
        <f ca="1">IF(CODE2=1,"",IFERROR('CALCUL-XY'!EU88,""))</f>
        <v/>
      </c>
      <c r="Q92" s="294"/>
      <c r="R92" s="181"/>
      <c r="S92" s="185"/>
      <c r="T92" s="263" t="str">
        <f ca="1">IF(CODE2=1,"",'CALCUL-XY'!FH88&amp;'CALCUL-XY'!FI88&amp;'CALCUL-XY'!FJ88&amp;'CALCUL-XY'!FK88&amp;'CALCUL-XY'!FL88)</f>
        <v/>
      </c>
      <c r="U92" s="92"/>
      <c r="V92" s="18"/>
      <c r="W92" s="18"/>
      <c r="X92" s="18"/>
      <c r="Y92" s="18"/>
      <c r="Z92" s="18"/>
      <c r="AA92" s="18"/>
      <c r="AB92" s="18"/>
      <c r="AC92" s="18"/>
      <c r="AD92" s="18"/>
    </row>
    <row r="93" spans="1:30" x14ac:dyDescent="0.2">
      <c r="A93" s="185"/>
      <c r="B93" s="253">
        <f t="shared" si="1"/>
        <v>70</v>
      </c>
      <c r="C93" s="141"/>
      <c r="D93" s="142"/>
      <c r="E93" s="295"/>
      <c r="F93" s="148"/>
      <c r="G93" s="185"/>
      <c r="H93" s="258" t="str">
        <f>IFERROR('CALCUL-XY'!DI89,"")</f>
        <v/>
      </c>
      <c r="I93" s="258" t="str">
        <f>IFERROR('CALCUL-XY'!DJ89,"")</f>
        <v/>
      </c>
      <c r="J93" s="261" t="str">
        <f ca="1">IF(CODE2=1,"",IFERROR('CALCUL-XY'!EK89,""))</f>
        <v/>
      </c>
      <c r="K93" s="288" t="str">
        <f ca="1">IF(CODE2=1,"",IFERROR('CALCUL-XY'!EG89,""))</f>
        <v/>
      </c>
      <c r="L93" s="289" t="str">
        <f ca="1">IF(CODE2=1,"",IFERROR('CALCUL-XY'!EJ89,""))</f>
        <v/>
      </c>
      <c r="M93" s="185"/>
      <c r="N93" s="288" t="str">
        <f>IFERROR('CALCUL-XY'!ES89,"")</f>
        <v/>
      </c>
      <c r="O93" s="216" t="str">
        <f ca="1">IF(CODE2=1,"",IFERROR('CALCUL-XY'!ET89,""))</f>
        <v/>
      </c>
      <c r="P93" s="216" t="str">
        <f ca="1">IF(CODE2=1,"",IFERROR('CALCUL-XY'!EU89,""))</f>
        <v/>
      </c>
      <c r="Q93" s="294"/>
      <c r="R93" s="181"/>
      <c r="S93" s="185"/>
      <c r="T93" s="263" t="str">
        <f ca="1">IF(CODE2=1,"",'CALCUL-XY'!FH89&amp;'CALCUL-XY'!FI89&amp;'CALCUL-XY'!FJ89&amp;'CALCUL-XY'!FK89&amp;'CALCUL-XY'!FL89)</f>
        <v/>
      </c>
      <c r="U93" s="92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 x14ac:dyDescent="0.2">
      <c r="A94" s="185"/>
      <c r="B94" s="253">
        <f t="shared" si="1"/>
        <v>71</v>
      </c>
      <c r="C94" s="145"/>
      <c r="D94" s="142"/>
      <c r="E94" s="295"/>
      <c r="F94" s="148"/>
      <c r="G94" s="185"/>
      <c r="H94" s="258" t="str">
        <f>IFERROR('CALCUL-XY'!DI90,"")</f>
        <v/>
      </c>
      <c r="I94" s="258" t="str">
        <f>IFERROR('CALCUL-XY'!DJ90,"")</f>
        <v/>
      </c>
      <c r="J94" s="261" t="str">
        <f ca="1">IF(CODE2=1,"",IFERROR('CALCUL-XY'!EK90,""))</f>
        <v/>
      </c>
      <c r="K94" s="288" t="str">
        <f ca="1">IF(CODE2=1,"",IFERROR('CALCUL-XY'!EG90,""))</f>
        <v/>
      </c>
      <c r="L94" s="289" t="str">
        <f ca="1">IF(CODE2=1,"",IFERROR('CALCUL-XY'!EJ90,""))</f>
        <v/>
      </c>
      <c r="M94" s="185"/>
      <c r="N94" s="288" t="str">
        <f>IFERROR('CALCUL-XY'!ES90,"")</f>
        <v/>
      </c>
      <c r="O94" s="216" t="str">
        <f ca="1">IF(CODE2=1,"",IFERROR('CALCUL-XY'!ET90,""))</f>
        <v/>
      </c>
      <c r="P94" s="216" t="str">
        <f ca="1">IF(CODE2=1,"",IFERROR('CALCUL-XY'!EU90,""))</f>
        <v/>
      </c>
      <c r="Q94" s="294"/>
      <c r="R94" s="181"/>
      <c r="S94" s="185"/>
      <c r="T94" s="263" t="str">
        <f ca="1">IF(CODE2=1,"",'CALCUL-XY'!FH90&amp;'CALCUL-XY'!FI90&amp;'CALCUL-XY'!FJ90&amp;'CALCUL-XY'!FK90&amp;'CALCUL-XY'!FL90)</f>
        <v/>
      </c>
      <c r="U94" s="92"/>
      <c r="V94" s="18"/>
      <c r="W94" s="18"/>
      <c r="X94" s="18"/>
      <c r="Y94" s="18"/>
      <c r="Z94" s="18"/>
      <c r="AA94" s="18"/>
      <c r="AB94" s="18"/>
      <c r="AC94" s="18"/>
      <c r="AD94" s="18"/>
    </row>
    <row r="95" spans="1:30" x14ac:dyDescent="0.2">
      <c r="A95" s="185"/>
      <c r="B95" s="253">
        <f t="shared" si="1"/>
        <v>72</v>
      </c>
      <c r="C95" s="141"/>
      <c r="D95" s="142"/>
      <c r="E95" s="295"/>
      <c r="F95" s="148"/>
      <c r="G95" s="185"/>
      <c r="H95" s="258" t="str">
        <f>IFERROR('CALCUL-XY'!DI91,"")</f>
        <v/>
      </c>
      <c r="I95" s="258" t="str">
        <f>IFERROR('CALCUL-XY'!DJ91,"")</f>
        <v/>
      </c>
      <c r="J95" s="261" t="str">
        <f ca="1">IF(CODE2=1,"",IFERROR('CALCUL-XY'!EK91,""))</f>
        <v/>
      </c>
      <c r="K95" s="288" t="str">
        <f ca="1">IF(CODE2=1,"",IFERROR('CALCUL-XY'!EG91,""))</f>
        <v/>
      </c>
      <c r="L95" s="289" t="str">
        <f ca="1">IF(CODE2=1,"",IFERROR('CALCUL-XY'!EJ91,""))</f>
        <v/>
      </c>
      <c r="M95" s="185"/>
      <c r="N95" s="288" t="str">
        <f>IFERROR('CALCUL-XY'!ES91,"")</f>
        <v/>
      </c>
      <c r="O95" s="216" t="str">
        <f ca="1">IF(CODE2=1,"",IFERROR('CALCUL-XY'!ET91,""))</f>
        <v/>
      </c>
      <c r="P95" s="216" t="str">
        <f ca="1">IF(CODE2=1,"",IFERROR('CALCUL-XY'!EU91,""))</f>
        <v/>
      </c>
      <c r="Q95" s="294"/>
      <c r="R95" s="181"/>
      <c r="S95" s="185"/>
      <c r="T95" s="263" t="str">
        <f ca="1">IF(CODE2=1,"",'CALCUL-XY'!FH91&amp;'CALCUL-XY'!FI91&amp;'CALCUL-XY'!FJ91&amp;'CALCUL-XY'!FK91&amp;'CALCUL-XY'!FL91)</f>
        <v/>
      </c>
      <c r="U95" s="92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 x14ac:dyDescent="0.2">
      <c r="A96" s="185"/>
      <c r="B96" s="253">
        <f t="shared" si="1"/>
        <v>73</v>
      </c>
      <c r="C96" s="145"/>
      <c r="D96" s="142"/>
      <c r="E96" s="295"/>
      <c r="F96" s="148"/>
      <c r="G96" s="185"/>
      <c r="H96" s="258" t="str">
        <f>IFERROR('CALCUL-XY'!DI92,"")</f>
        <v/>
      </c>
      <c r="I96" s="258" t="str">
        <f>IFERROR('CALCUL-XY'!DJ92,"")</f>
        <v/>
      </c>
      <c r="J96" s="261" t="str">
        <f ca="1">IF(CODE2=1,"",IFERROR('CALCUL-XY'!EK92,""))</f>
        <v/>
      </c>
      <c r="K96" s="288" t="str">
        <f ca="1">IF(CODE2=1,"",IFERROR('CALCUL-XY'!EG92,""))</f>
        <v/>
      </c>
      <c r="L96" s="289" t="str">
        <f ca="1">IF(CODE2=1,"",IFERROR('CALCUL-XY'!EJ92,""))</f>
        <v/>
      </c>
      <c r="M96" s="185"/>
      <c r="N96" s="288" t="str">
        <f>IFERROR('CALCUL-XY'!ES92,"")</f>
        <v/>
      </c>
      <c r="O96" s="216" t="str">
        <f ca="1">IF(CODE2=1,"",IFERROR('CALCUL-XY'!ET92,""))</f>
        <v/>
      </c>
      <c r="P96" s="216" t="str">
        <f ca="1">IF(CODE2=1,"",IFERROR('CALCUL-XY'!EU92,""))</f>
        <v/>
      </c>
      <c r="Q96" s="294"/>
      <c r="R96" s="181"/>
      <c r="S96" s="185"/>
      <c r="T96" s="263" t="str">
        <f ca="1">IF(CODE2=1,"",'CALCUL-XY'!FH92&amp;'CALCUL-XY'!FI92&amp;'CALCUL-XY'!FJ92&amp;'CALCUL-XY'!FK92&amp;'CALCUL-XY'!FL92)</f>
        <v/>
      </c>
      <c r="U96" s="92"/>
      <c r="V96" s="18"/>
      <c r="W96" s="18"/>
      <c r="X96" s="18"/>
      <c r="Y96" s="18"/>
      <c r="Z96" s="18"/>
      <c r="AA96" s="18"/>
      <c r="AB96" s="18"/>
      <c r="AC96" s="18"/>
      <c r="AD96" s="18"/>
    </row>
    <row r="97" spans="1:30" x14ac:dyDescent="0.2">
      <c r="A97" s="185"/>
      <c r="B97" s="253">
        <f t="shared" si="1"/>
        <v>74</v>
      </c>
      <c r="C97" s="141"/>
      <c r="D97" s="142"/>
      <c r="E97" s="295"/>
      <c r="F97" s="148"/>
      <c r="G97" s="185"/>
      <c r="H97" s="258" t="str">
        <f>IFERROR('CALCUL-XY'!DI93,"")</f>
        <v/>
      </c>
      <c r="I97" s="258" t="str">
        <f>IFERROR('CALCUL-XY'!DJ93,"")</f>
        <v/>
      </c>
      <c r="J97" s="261" t="str">
        <f ca="1">IF(CODE2=1,"",IFERROR('CALCUL-XY'!EK93,""))</f>
        <v/>
      </c>
      <c r="K97" s="288" t="str">
        <f ca="1">IF(CODE2=1,"",IFERROR('CALCUL-XY'!EG93,""))</f>
        <v/>
      </c>
      <c r="L97" s="289" t="str">
        <f ca="1">IF(CODE2=1,"",IFERROR('CALCUL-XY'!EJ93,""))</f>
        <v/>
      </c>
      <c r="M97" s="185"/>
      <c r="N97" s="288" t="str">
        <f>IFERROR('CALCUL-XY'!ES93,"")</f>
        <v/>
      </c>
      <c r="O97" s="216" t="str">
        <f ca="1">IF(CODE2=1,"",IFERROR('CALCUL-XY'!ET93,""))</f>
        <v/>
      </c>
      <c r="P97" s="216" t="str">
        <f ca="1">IF(CODE2=1,"",IFERROR('CALCUL-XY'!EU93,""))</f>
        <v/>
      </c>
      <c r="Q97" s="294"/>
      <c r="R97" s="181"/>
      <c r="S97" s="185"/>
      <c r="T97" s="263" t="str">
        <f ca="1">IF(CODE2=1,"",'CALCUL-XY'!FH93&amp;'CALCUL-XY'!FI93&amp;'CALCUL-XY'!FJ93&amp;'CALCUL-XY'!FK93&amp;'CALCUL-XY'!FL93)</f>
        <v/>
      </c>
      <c r="U97" s="92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 x14ac:dyDescent="0.2">
      <c r="A98" s="185"/>
      <c r="B98" s="253">
        <f t="shared" si="1"/>
        <v>75</v>
      </c>
      <c r="C98" s="145"/>
      <c r="D98" s="142"/>
      <c r="E98" s="295"/>
      <c r="F98" s="148"/>
      <c r="G98" s="185"/>
      <c r="H98" s="258" t="str">
        <f>IFERROR('CALCUL-XY'!DI94,"")</f>
        <v/>
      </c>
      <c r="I98" s="258" t="str">
        <f>IFERROR('CALCUL-XY'!DJ94,"")</f>
        <v/>
      </c>
      <c r="J98" s="261" t="str">
        <f ca="1">IF(CODE2=1,"",IFERROR('CALCUL-XY'!EK94,""))</f>
        <v/>
      </c>
      <c r="K98" s="288" t="str">
        <f ca="1">IF(CODE2=1,"",IFERROR('CALCUL-XY'!EG94,""))</f>
        <v/>
      </c>
      <c r="L98" s="289" t="str">
        <f ca="1">IF(CODE2=1,"",IFERROR('CALCUL-XY'!EJ94,""))</f>
        <v/>
      </c>
      <c r="M98" s="185"/>
      <c r="N98" s="288" t="str">
        <f>IFERROR('CALCUL-XY'!ES94,"")</f>
        <v/>
      </c>
      <c r="O98" s="216" t="str">
        <f ca="1">IF(CODE2=1,"",IFERROR('CALCUL-XY'!ET94,""))</f>
        <v/>
      </c>
      <c r="P98" s="216" t="str">
        <f ca="1">IF(CODE2=1,"",IFERROR('CALCUL-XY'!EU94,""))</f>
        <v/>
      </c>
      <c r="Q98" s="294"/>
      <c r="R98" s="181"/>
      <c r="S98" s="185"/>
      <c r="T98" s="263" t="str">
        <f ca="1">IF(CODE2=1,"",'CALCUL-XY'!FH94&amp;'CALCUL-XY'!FI94&amp;'CALCUL-XY'!FJ94&amp;'CALCUL-XY'!FK94&amp;'CALCUL-XY'!FL94)</f>
        <v/>
      </c>
      <c r="U98" s="92"/>
      <c r="V98" s="18"/>
      <c r="W98" s="18"/>
      <c r="X98" s="18"/>
      <c r="Y98" s="18"/>
      <c r="Z98" s="18"/>
      <c r="AA98" s="18"/>
      <c r="AB98" s="18"/>
      <c r="AC98" s="18"/>
      <c r="AD98" s="18"/>
    </row>
    <row r="99" spans="1:30" x14ac:dyDescent="0.2">
      <c r="A99" s="185"/>
      <c r="B99" s="253">
        <f t="shared" si="1"/>
        <v>76</v>
      </c>
      <c r="C99" s="141"/>
      <c r="D99" s="142"/>
      <c r="E99" s="295"/>
      <c r="F99" s="148"/>
      <c r="G99" s="185"/>
      <c r="H99" s="258" t="str">
        <f>IFERROR('CALCUL-XY'!DI95,"")</f>
        <v/>
      </c>
      <c r="I99" s="258" t="str">
        <f>IFERROR('CALCUL-XY'!DJ95,"")</f>
        <v/>
      </c>
      <c r="J99" s="261" t="str">
        <f ca="1">IF(CODE2=1,"",IFERROR('CALCUL-XY'!EK95,""))</f>
        <v/>
      </c>
      <c r="K99" s="288" t="str">
        <f ca="1">IF(CODE2=1,"",IFERROR('CALCUL-XY'!EG95,""))</f>
        <v/>
      </c>
      <c r="L99" s="289" t="str">
        <f ca="1">IF(CODE2=1,"",IFERROR('CALCUL-XY'!EJ95,""))</f>
        <v/>
      </c>
      <c r="M99" s="185"/>
      <c r="N99" s="288" t="str">
        <f>IFERROR('CALCUL-XY'!ES95,"")</f>
        <v/>
      </c>
      <c r="O99" s="216" t="str">
        <f ca="1">IF(CODE2=1,"",IFERROR('CALCUL-XY'!ET95,""))</f>
        <v/>
      </c>
      <c r="P99" s="216" t="str">
        <f ca="1">IF(CODE2=1,"",IFERROR('CALCUL-XY'!EU95,""))</f>
        <v/>
      </c>
      <c r="Q99" s="294"/>
      <c r="R99" s="181"/>
      <c r="S99" s="185"/>
      <c r="T99" s="263" t="str">
        <f ca="1">IF(CODE2=1,"",'CALCUL-XY'!FH95&amp;'CALCUL-XY'!FI95&amp;'CALCUL-XY'!FJ95&amp;'CALCUL-XY'!FK95&amp;'CALCUL-XY'!FL95)</f>
        <v/>
      </c>
      <c r="U99" s="92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 x14ac:dyDescent="0.2">
      <c r="A100" s="185"/>
      <c r="B100" s="253">
        <f t="shared" si="1"/>
        <v>77</v>
      </c>
      <c r="C100" s="145"/>
      <c r="D100" s="142"/>
      <c r="E100" s="295"/>
      <c r="F100" s="148"/>
      <c r="G100" s="185"/>
      <c r="H100" s="258" t="str">
        <f>IFERROR('CALCUL-XY'!DI96,"")</f>
        <v/>
      </c>
      <c r="I100" s="258" t="str">
        <f>IFERROR('CALCUL-XY'!DJ96,"")</f>
        <v/>
      </c>
      <c r="J100" s="261" t="str">
        <f ca="1">IF(CODE2=1,"",IFERROR('CALCUL-XY'!EK96,""))</f>
        <v/>
      </c>
      <c r="K100" s="288" t="str">
        <f ca="1">IF(CODE2=1,"",IFERROR('CALCUL-XY'!EG96,""))</f>
        <v/>
      </c>
      <c r="L100" s="289" t="str">
        <f ca="1">IF(CODE2=1,"",IFERROR('CALCUL-XY'!EJ96,""))</f>
        <v/>
      </c>
      <c r="M100" s="185"/>
      <c r="N100" s="288" t="str">
        <f>IFERROR('CALCUL-XY'!ES96,"")</f>
        <v/>
      </c>
      <c r="O100" s="216" t="str">
        <f ca="1">IF(CODE2=1,"",IFERROR('CALCUL-XY'!ET96,""))</f>
        <v/>
      </c>
      <c r="P100" s="216" t="str">
        <f ca="1">IF(CODE2=1,"",IFERROR('CALCUL-XY'!EU96,""))</f>
        <v/>
      </c>
      <c r="Q100" s="294"/>
      <c r="R100" s="181"/>
      <c r="S100" s="185"/>
      <c r="T100" s="263" t="str">
        <f ca="1">IF(CODE2=1,"",'CALCUL-XY'!FH96&amp;'CALCUL-XY'!FI96&amp;'CALCUL-XY'!FJ96&amp;'CALCUL-XY'!FK96&amp;'CALCUL-XY'!FL96)</f>
        <v/>
      </c>
      <c r="U100" s="92"/>
      <c r="V100" s="18"/>
      <c r="W100" s="18"/>
      <c r="X100" s="18"/>
      <c r="Y100" s="18"/>
      <c r="Z100" s="18"/>
      <c r="AA100" s="18"/>
      <c r="AB100" s="18"/>
      <c r="AC100" s="18"/>
      <c r="AD100" s="18"/>
    </row>
    <row r="101" spans="1:30" x14ac:dyDescent="0.2">
      <c r="A101" s="185"/>
      <c r="B101" s="253">
        <f t="shared" si="1"/>
        <v>78</v>
      </c>
      <c r="C101" s="141"/>
      <c r="D101" s="142"/>
      <c r="E101" s="295"/>
      <c r="F101" s="148"/>
      <c r="G101" s="185"/>
      <c r="H101" s="258" t="str">
        <f>IFERROR('CALCUL-XY'!DI97,"")</f>
        <v/>
      </c>
      <c r="I101" s="258" t="str">
        <f>IFERROR('CALCUL-XY'!DJ97,"")</f>
        <v/>
      </c>
      <c r="J101" s="261" t="str">
        <f ca="1">IF(CODE2=1,"",IFERROR('CALCUL-XY'!EK97,""))</f>
        <v/>
      </c>
      <c r="K101" s="288" t="str">
        <f ca="1">IF(CODE2=1,"",IFERROR('CALCUL-XY'!EG97,""))</f>
        <v/>
      </c>
      <c r="L101" s="289" t="str">
        <f ca="1">IF(CODE2=1,"",IFERROR('CALCUL-XY'!EJ97,""))</f>
        <v/>
      </c>
      <c r="M101" s="185"/>
      <c r="N101" s="288" t="str">
        <f>IFERROR('CALCUL-XY'!ES97,"")</f>
        <v/>
      </c>
      <c r="O101" s="216" t="str">
        <f ca="1">IF(CODE2=1,"",IFERROR('CALCUL-XY'!ET97,""))</f>
        <v/>
      </c>
      <c r="P101" s="216" t="str">
        <f ca="1">IF(CODE2=1,"",IFERROR('CALCUL-XY'!EU97,""))</f>
        <v/>
      </c>
      <c r="Q101" s="294"/>
      <c r="R101" s="181"/>
      <c r="S101" s="185"/>
      <c r="T101" s="263" t="str">
        <f ca="1">IF(CODE2=1,"",'CALCUL-XY'!FH97&amp;'CALCUL-XY'!FI97&amp;'CALCUL-XY'!FJ97&amp;'CALCUL-XY'!FK97&amp;'CALCUL-XY'!FL97)</f>
        <v/>
      </c>
      <c r="U101" s="92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 x14ac:dyDescent="0.2">
      <c r="A102" s="185"/>
      <c r="B102" s="253">
        <f t="shared" si="1"/>
        <v>79</v>
      </c>
      <c r="C102" s="145"/>
      <c r="D102" s="142"/>
      <c r="E102" s="295"/>
      <c r="F102" s="148"/>
      <c r="G102" s="185"/>
      <c r="H102" s="258" t="str">
        <f>IFERROR('CALCUL-XY'!DI98,"")</f>
        <v/>
      </c>
      <c r="I102" s="258" t="str">
        <f>IFERROR('CALCUL-XY'!DJ98,"")</f>
        <v/>
      </c>
      <c r="J102" s="261" t="str">
        <f ca="1">IF(CODE2=1,"",IFERROR('CALCUL-XY'!EK98,""))</f>
        <v/>
      </c>
      <c r="K102" s="288" t="str">
        <f ca="1">IF(CODE2=1,"",IFERROR('CALCUL-XY'!EG98,""))</f>
        <v/>
      </c>
      <c r="L102" s="289" t="str">
        <f ca="1">IF(CODE2=1,"",IFERROR('CALCUL-XY'!EJ98,""))</f>
        <v/>
      </c>
      <c r="M102" s="185"/>
      <c r="N102" s="288" t="str">
        <f>IFERROR('CALCUL-XY'!ES98,"")</f>
        <v/>
      </c>
      <c r="O102" s="216" t="str">
        <f ca="1">IF(CODE2=1,"",IFERROR('CALCUL-XY'!ET98,""))</f>
        <v/>
      </c>
      <c r="P102" s="216" t="str">
        <f ca="1">IF(CODE2=1,"",IFERROR('CALCUL-XY'!EU98,""))</f>
        <v/>
      </c>
      <c r="Q102" s="294"/>
      <c r="R102" s="181"/>
      <c r="S102" s="185"/>
      <c r="T102" s="263" t="str">
        <f ca="1">IF(CODE2=1,"",'CALCUL-XY'!FH98&amp;'CALCUL-XY'!FI98&amp;'CALCUL-XY'!FJ98&amp;'CALCUL-XY'!FK98&amp;'CALCUL-XY'!FL98)</f>
        <v/>
      </c>
      <c r="U102" s="92"/>
      <c r="V102" s="18"/>
      <c r="W102" s="18"/>
      <c r="X102" s="18"/>
      <c r="Y102" s="18"/>
      <c r="Z102" s="18"/>
      <c r="AA102" s="18"/>
      <c r="AB102" s="18"/>
      <c r="AC102" s="18"/>
      <c r="AD102" s="18"/>
    </row>
    <row r="103" spans="1:30" x14ac:dyDescent="0.2">
      <c r="A103" s="185"/>
      <c r="B103" s="253">
        <f t="shared" si="1"/>
        <v>80</v>
      </c>
      <c r="C103" s="141"/>
      <c r="D103" s="142"/>
      <c r="E103" s="295"/>
      <c r="F103" s="148"/>
      <c r="G103" s="185"/>
      <c r="H103" s="258" t="str">
        <f>IFERROR('CALCUL-XY'!DI99,"")</f>
        <v/>
      </c>
      <c r="I103" s="258" t="str">
        <f>IFERROR('CALCUL-XY'!DJ99,"")</f>
        <v/>
      </c>
      <c r="J103" s="261" t="str">
        <f ca="1">IF(CODE2=1,"",IFERROR('CALCUL-XY'!EK99,""))</f>
        <v/>
      </c>
      <c r="K103" s="288" t="str">
        <f ca="1">IF(CODE2=1,"",IFERROR('CALCUL-XY'!EG99,""))</f>
        <v/>
      </c>
      <c r="L103" s="289" t="str">
        <f ca="1">IF(CODE2=1,"",IFERROR('CALCUL-XY'!EJ99,""))</f>
        <v/>
      </c>
      <c r="M103" s="185"/>
      <c r="N103" s="288" t="str">
        <f>IFERROR('CALCUL-XY'!ES99,"")</f>
        <v/>
      </c>
      <c r="O103" s="216" t="str">
        <f ca="1">IF(CODE2=1,"",IFERROR('CALCUL-XY'!ET99,""))</f>
        <v/>
      </c>
      <c r="P103" s="216" t="str">
        <f ca="1">IF(CODE2=1,"",IFERROR('CALCUL-XY'!EU99,""))</f>
        <v/>
      </c>
      <c r="Q103" s="294"/>
      <c r="R103" s="181"/>
      <c r="S103" s="185"/>
      <c r="T103" s="263" t="str">
        <f ca="1">IF(CODE2=1,"",'CALCUL-XY'!FH99&amp;'CALCUL-XY'!FI99&amp;'CALCUL-XY'!FJ99&amp;'CALCUL-XY'!FK99&amp;'CALCUL-XY'!FL99)</f>
        <v/>
      </c>
      <c r="U103" s="92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 x14ac:dyDescent="0.2">
      <c r="A104" s="185"/>
      <c r="B104" s="253">
        <f t="shared" si="1"/>
        <v>81</v>
      </c>
      <c r="C104" s="145"/>
      <c r="D104" s="142"/>
      <c r="E104" s="295"/>
      <c r="F104" s="148"/>
      <c r="G104" s="185"/>
      <c r="H104" s="258" t="str">
        <f>IFERROR('CALCUL-XY'!DI100,"")</f>
        <v/>
      </c>
      <c r="I104" s="258" t="str">
        <f>IFERROR('CALCUL-XY'!DJ100,"")</f>
        <v/>
      </c>
      <c r="J104" s="261" t="str">
        <f ca="1">IF(CODE2=1,"",IFERROR('CALCUL-XY'!EK100,""))</f>
        <v/>
      </c>
      <c r="K104" s="288" t="str">
        <f ca="1">IF(CODE2=1,"",IFERROR('CALCUL-XY'!EG100,""))</f>
        <v/>
      </c>
      <c r="L104" s="289" t="str">
        <f ca="1">IF(CODE2=1,"",IFERROR('CALCUL-XY'!EJ100,""))</f>
        <v/>
      </c>
      <c r="M104" s="185"/>
      <c r="N104" s="288" t="str">
        <f>IFERROR('CALCUL-XY'!ES100,"")</f>
        <v/>
      </c>
      <c r="O104" s="216" t="str">
        <f ca="1">IF(CODE2=1,"",IFERROR('CALCUL-XY'!ET100,""))</f>
        <v/>
      </c>
      <c r="P104" s="216" t="str">
        <f ca="1">IF(CODE2=1,"",IFERROR('CALCUL-XY'!EU100,""))</f>
        <v/>
      </c>
      <c r="Q104" s="294"/>
      <c r="R104" s="181"/>
      <c r="S104" s="185"/>
      <c r="T104" s="263" t="str">
        <f ca="1">IF(CODE2=1,"",'CALCUL-XY'!FH100&amp;'CALCUL-XY'!FI100&amp;'CALCUL-XY'!FJ100&amp;'CALCUL-XY'!FK100&amp;'CALCUL-XY'!FL100)</f>
        <v/>
      </c>
      <c r="U104" s="92"/>
      <c r="V104" s="18"/>
      <c r="W104" s="18"/>
      <c r="X104" s="18"/>
      <c r="Y104" s="18"/>
      <c r="Z104" s="18"/>
      <c r="AA104" s="18"/>
      <c r="AB104" s="18"/>
      <c r="AC104" s="18"/>
      <c r="AD104" s="18"/>
    </row>
    <row r="105" spans="1:30" x14ac:dyDescent="0.2">
      <c r="A105" s="185"/>
      <c r="B105" s="253">
        <f t="shared" si="1"/>
        <v>82</v>
      </c>
      <c r="C105" s="141"/>
      <c r="D105" s="142"/>
      <c r="E105" s="295"/>
      <c r="F105" s="148"/>
      <c r="G105" s="185"/>
      <c r="H105" s="258" t="str">
        <f>IFERROR('CALCUL-XY'!DI101,"")</f>
        <v/>
      </c>
      <c r="I105" s="258" t="str">
        <f>IFERROR('CALCUL-XY'!DJ101,"")</f>
        <v/>
      </c>
      <c r="J105" s="261" t="str">
        <f ca="1">IF(CODE2=1,"",IFERROR('CALCUL-XY'!EK101,""))</f>
        <v/>
      </c>
      <c r="K105" s="288" t="str">
        <f ca="1">IF(CODE2=1,"",IFERROR('CALCUL-XY'!EG101,""))</f>
        <v/>
      </c>
      <c r="L105" s="289" t="str">
        <f ca="1">IF(CODE2=1,"",IFERROR('CALCUL-XY'!EJ101,""))</f>
        <v/>
      </c>
      <c r="M105" s="185"/>
      <c r="N105" s="288" t="str">
        <f>IFERROR('CALCUL-XY'!ES101,"")</f>
        <v/>
      </c>
      <c r="O105" s="216" t="str">
        <f ca="1">IF(CODE2=1,"",IFERROR('CALCUL-XY'!ET101,""))</f>
        <v/>
      </c>
      <c r="P105" s="216" t="str">
        <f ca="1">IF(CODE2=1,"",IFERROR('CALCUL-XY'!EU101,""))</f>
        <v/>
      </c>
      <c r="Q105" s="294"/>
      <c r="R105" s="181"/>
      <c r="S105" s="185"/>
      <c r="T105" s="263" t="str">
        <f ca="1">IF(CODE2=1,"",'CALCUL-XY'!FH101&amp;'CALCUL-XY'!FI101&amp;'CALCUL-XY'!FJ101&amp;'CALCUL-XY'!FK101&amp;'CALCUL-XY'!FL101)</f>
        <v/>
      </c>
      <c r="U105" s="92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 x14ac:dyDescent="0.2">
      <c r="A106" s="185"/>
      <c r="B106" s="253">
        <f t="shared" si="1"/>
        <v>83</v>
      </c>
      <c r="C106" s="145"/>
      <c r="D106" s="142"/>
      <c r="E106" s="295"/>
      <c r="F106" s="148"/>
      <c r="G106" s="185"/>
      <c r="H106" s="258" t="str">
        <f>IFERROR('CALCUL-XY'!DI102,"")</f>
        <v/>
      </c>
      <c r="I106" s="258" t="str">
        <f>IFERROR('CALCUL-XY'!DJ102,"")</f>
        <v/>
      </c>
      <c r="J106" s="261" t="str">
        <f ca="1">IF(CODE2=1,"",IFERROR('CALCUL-XY'!EK102,""))</f>
        <v/>
      </c>
      <c r="K106" s="288" t="str">
        <f ca="1">IF(CODE2=1,"",IFERROR('CALCUL-XY'!EG102,""))</f>
        <v/>
      </c>
      <c r="L106" s="289" t="str">
        <f ca="1">IF(CODE2=1,"",IFERROR('CALCUL-XY'!EJ102,""))</f>
        <v/>
      </c>
      <c r="M106" s="185"/>
      <c r="N106" s="288" t="str">
        <f>IFERROR('CALCUL-XY'!ES102,"")</f>
        <v/>
      </c>
      <c r="O106" s="216" t="str">
        <f ca="1">IF(CODE2=1,"",IFERROR('CALCUL-XY'!ET102,""))</f>
        <v/>
      </c>
      <c r="P106" s="216" t="str">
        <f ca="1">IF(CODE2=1,"",IFERROR('CALCUL-XY'!EU102,""))</f>
        <v/>
      </c>
      <c r="Q106" s="294"/>
      <c r="R106" s="181"/>
      <c r="S106" s="185"/>
      <c r="T106" s="263" t="str">
        <f ca="1">IF(CODE2=1,"",'CALCUL-XY'!FH102&amp;'CALCUL-XY'!FI102&amp;'CALCUL-XY'!FJ102&amp;'CALCUL-XY'!FK102&amp;'CALCUL-XY'!FL102)</f>
        <v/>
      </c>
      <c r="U106" s="92"/>
      <c r="V106" s="18"/>
      <c r="W106" s="18"/>
      <c r="X106" s="18"/>
      <c r="Y106" s="18"/>
      <c r="Z106" s="18"/>
      <c r="AA106" s="18"/>
      <c r="AB106" s="18"/>
      <c r="AC106" s="18"/>
      <c r="AD106" s="18"/>
    </row>
    <row r="107" spans="1:30" x14ac:dyDescent="0.2">
      <c r="A107" s="185"/>
      <c r="B107" s="253">
        <f t="shared" si="1"/>
        <v>84</v>
      </c>
      <c r="C107" s="141"/>
      <c r="D107" s="142"/>
      <c r="E107" s="295"/>
      <c r="F107" s="148"/>
      <c r="G107" s="185"/>
      <c r="H107" s="258" t="str">
        <f>IFERROR('CALCUL-XY'!DI103,"")</f>
        <v/>
      </c>
      <c r="I107" s="258" t="str">
        <f>IFERROR('CALCUL-XY'!DJ103,"")</f>
        <v/>
      </c>
      <c r="J107" s="261" t="str">
        <f ca="1">IF(CODE2=1,"",IFERROR('CALCUL-XY'!EK103,""))</f>
        <v/>
      </c>
      <c r="K107" s="288" t="str">
        <f ca="1">IF(CODE2=1,"",IFERROR('CALCUL-XY'!EG103,""))</f>
        <v/>
      </c>
      <c r="L107" s="289" t="str">
        <f ca="1">IF(CODE2=1,"",IFERROR('CALCUL-XY'!EJ103,""))</f>
        <v/>
      </c>
      <c r="M107" s="185"/>
      <c r="N107" s="288" t="str">
        <f>IFERROR('CALCUL-XY'!ES103,"")</f>
        <v/>
      </c>
      <c r="O107" s="216" t="str">
        <f ca="1">IF(CODE2=1,"",IFERROR('CALCUL-XY'!ET103,""))</f>
        <v/>
      </c>
      <c r="P107" s="216" t="str">
        <f ca="1">IF(CODE2=1,"",IFERROR('CALCUL-XY'!EU103,""))</f>
        <v/>
      </c>
      <c r="Q107" s="294"/>
      <c r="R107" s="181"/>
      <c r="S107" s="185"/>
      <c r="T107" s="263" t="str">
        <f ca="1">IF(CODE2=1,"",'CALCUL-XY'!FH103&amp;'CALCUL-XY'!FI103&amp;'CALCUL-XY'!FJ103&amp;'CALCUL-XY'!FK103&amp;'CALCUL-XY'!FL103)</f>
        <v/>
      </c>
      <c r="U107" s="92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 x14ac:dyDescent="0.2">
      <c r="A108" s="185"/>
      <c r="B108" s="253">
        <f t="shared" si="1"/>
        <v>85</v>
      </c>
      <c r="C108" s="145"/>
      <c r="D108" s="142"/>
      <c r="E108" s="295"/>
      <c r="F108" s="148"/>
      <c r="G108" s="185"/>
      <c r="H108" s="258" t="str">
        <f>IFERROR('CALCUL-XY'!DI104,"")</f>
        <v/>
      </c>
      <c r="I108" s="258" t="str">
        <f>IFERROR('CALCUL-XY'!DJ104,"")</f>
        <v/>
      </c>
      <c r="J108" s="261" t="str">
        <f ca="1">IF(CODE2=1,"",IFERROR('CALCUL-XY'!EK104,""))</f>
        <v/>
      </c>
      <c r="K108" s="288" t="str">
        <f ca="1">IF(CODE2=1,"",IFERROR('CALCUL-XY'!EG104,""))</f>
        <v/>
      </c>
      <c r="L108" s="289" t="str">
        <f ca="1">IF(CODE2=1,"",IFERROR('CALCUL-XY'!EJ104,""))</f>
        <v/>
      </c>
      <c r="M108" s="185"/>
      <c r="N108" s="288" t="str">
        <f>IFERROR('CALCUL-XY'!ES104,"")</f>
        <v/>
      </c>
      <c r="O108" s="216" t="str">
        <f ca="1">IF(CODE2=1,"",IFERROR('CALCUL-XY'!ET104,""))</f>
        <v/>
      </c>
      <c r="P108" s="216" t="str">
        <f ca="1">IF(CODE2=1,"",IFERROR('CALCUL-XY'!EU104,""))</f>
        <v/>
      </c>
      <c r="Q108" s="294"/>
      <c r="R108" s="181"/>
      <c r="S108" s="185"/>
      <c r="T108" s="263" t="str">
        <f ca="1">IF(CODE2=1,"",'CALCUL-XY'!FH104&amp;'CALCUL-XY'!FI104&amp;'CALCUL-XY'!FJ104&amp;'CALCUL-XY'!FK104&amp;'CALCUL-XY'!FL104)</f>
        <v/>
      </c>
      <c r="U108" s="92"/>
      <c r="V108" s="18"/>
      <c r="W108" s="18"/>
      <c r="X108" s="18"/>
      <c r="Y108" s="18"/>
      <c r="Z108" s="18"/>
      <c r="AA108" s="18"/>
      <c r="AB108" s="18"/>
      <c r="AC108" s="18"/>
      <c r="AD108" s="18"/>
    </row>
    <row r="109" spans="1:30" x14ac:dyDescent="0.2">
      <c r="A109" s="185"/>
      <c r="B109" s="253">
        <f t="shared" si="1"/>
        <v>86</v>
      </c>
      <c r="C109" s="141"/>
      <c r="D109" s="142"/>
      <c r="E109" s="295"/>
      <c r="F109" s="148"/>
      <c r="G109" s="185"/>
      <c r="H109" s="258" t="str">
        <f>IFERROR('CALCUL-XY'!DI105,"")</f>
        <v/>
      </c>
      <c r="I109" s="258" t="str">
        <f>IFERROR('CALCUL-XY'!DJ105,"")</f>
        <v/>
      </c>
      <c r="J109" s="261" t="str">
        <f ca="1">IF(CODE2=1,"",IFERROR('CALCUL-XY'!EK105,""))</f>
        <v/>
      </c>
      <c r="K109" s="288" t="str">
        <f ca="1">IF(CODE2=1,"",IFERROR('CALCUL-XY'!EG105,""))</f>
        <v/>
      </c>
      <c r="L109" s="289" t="str">
        <f ca="1">IF(CODE2=1,"",IFERROR('CALCUL-XY'!EJ105,""))</f>
        <v/>
      </c>
      <c r="M109" s="185"/>
      <c r="N109" s="288" t="str">
        <f>IFERROR('CALCUL-XY'!ES105,"")</f>
        <v/>
      </c>
      <c r="O109" s="216" t="str">
        <f ca="1">IF(CODE2=1,"",IFERROR('CALCUL-XY'!ET105,""))</f>
        <v/>
      </c>
      <c r="P109" s="216" t="str">
        <f ca="1">IF(CODE2=1,"",IFERROR('CALCUL-XY'!EU105,""))</f>
        <v/>
      </c>
      <c r="Q109" s="294"/>
      <c r="R109" s="181"/>
      <c r="S109" s="185"/>
      <c r="T109" s="263" t="str">
        <f ca="1">IF(CODE2=1,"",'CALCUL-XY'!FH105&amp;'CALCUL-XY'!FI105&amp;'CALCUL-XY'!FJ105&amp;'CALCUL-XY'!FK105&amp;'CALCUL-XY'!FL105)</f>
        <v/>
      </c>
      <c r="U109" s="92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 x14ac:dyDescent="0.2">
      <c r="A110" s="185"/>
      <c r="B110" s="253">
        <f t="shared" si="1"/>
        <v>87</v>
      </c>
      <c r="C110" s="145"/>
      <c r="D110" s="142"/>
      <c r="E110" s="295"/>
      <c r="F110" s="148"/>
      <c r="G110" s="185"/>
      <c r="H110" s="258" t="str">
        <f>IFERROR('CALCUL-XY'!DI106,"")</f>
        <v/>
      </c>
      <c r="I110" s="258" t="str">
        <f>IFERROR('CALCUL-XY'!DJ106,"")</f>
        <v/>
      </c>
      <c r="J110" s="261" t="str">
        <f ca="1">IF(CODE2=1,"",IFERROR('CALCUL-XY'!EK106,""))</f>
        <v/>
      </c>
      <c r="K110" s="288" t="str">
        <f ca="1">IF(CODE2=1,"",IFERROR('CALCUL-XY'!EG106,""))</f>
        <v/>
      </c>
      <c r="L110" s="289" t="str">
        <f ca="1">IF(CODE2=1,"",IFERROR('CALCUL-XY'!EJ106,""))</f>
        <v/>
      </c>
      <c r="M110" s="185"/>
      <c r="N110" s="288" t="str">
        <f>IFERROR('CALCUL-XY'!ES106,"")</f>
        <v/>
      </c>
      <c r="O110" s="216" t="str">
        <f ca="1">IF(CODE2=1,"",IFERROR('CALCUL-XY'!ET106,""))</f>
        <v/>
      </c>
      <c r="P110" s="216" t="str">
        <f ca="1">IF(CODE2=1,"",IFERROR('CALCUL-XY'!EU106,""))</f>
        <v/>
      </c>
      <c r="Q110" s="294"/>
      <c r="R110" s="181"/>
      <c r="S110" s="185"/>
      <c r="T110" s="263" t="str">
        <f ca="1">IF(CODE2=1,"",'CALCUL-XY'!FH106&amp;'CALCUL-XY'!FI106&amp;'CALCUL-XY'!FJ106&amp;'CALCUL-XY'!FK106&amp;'CALCUL-XY'!FL106)</f>
        <v/>
      </c>
      <c r="U110" s="92"/>
      <c r="V110" s="18"/>
      <c r="W110" s="18"/>
      <c r="X110" s="18"/>
      <c r="Y110" s="18"/>
      <c r="Z110" s="18"/>
      <c r="AA110" s="18"/>
      <c r="AB110" s="18"/>
      <c r="AC110" s="18"/>
      <c r="AD110" s="18"/>
    </row>
    <row r="111" spans="1:30" x14ac:dyDescent="0.2">
      <c r="A111" s="185"/>
      <c r="B111" s="253">
        <f t="shared" si="1"/>
        <v>88</v>
      </c>
      <c r="C111" s="141"/>
      <c r="D111" s="142"/>
      <c r="E111" s="295"/>
      <c r="F111" s="148"/>
      <c r="G111" s="185"/>
      <c r="H111" s="258" t="str">
        <f>IFERROR('CALCUL-XY'!DI107,"")</f>
        <v/>
      </c>
      <c r="I111" s="258" t="str">
        <f>IFERROR('CALCUL-XY'!DJ107,"")</f>
        <v/>
      </c>
      <c r="J111" s="261" t="str">
        <f ca="1">IF(CODE2=1,"",IFERROR('CALCUL-XY'!EK107,""))</f>
        <v/>
      </c>
      <c r="K111" s="288" t="str">
        <f ca="1">IF(CODE2=1,"",IFERROR('CALCUL-XY'!EG107,""))</f>
        <v/>
      </c>
      <c r="L111" s="289" t="str">
        <f ca="1">IF(CODE2=1,"",IFERROR('CALCUL-XY'!EJ107,""))</f>
        <v/>
      </c>
      <c r="M111" s="185"/>
      <c r="N111" s="288" t="str">
        <f>IFERROR('CALCUL-XY'!ES107,"")</f>
        <v/>
      </c>
      <c r="O111" s="216" t="str">
        <f ca="1">IF(CODE2=1,"",IFERROR('CALCUL-XY'!ET107,""))</f>
        <v/>
      </c>
      <c r="P111" s="216" t="str">
        <f ca="1">IF(CODE2=1,"",IFERROR('CALCUL-XY'!EU107,""))</f>
        <v/>
      </c>
      <c r="Q111" s="294"/>
      <c r="R111" s="181"/>
      <c r="S111" s="185"/>
      <c r="T111" s="263" t="str">
        <f ca="1">IF(CODE2=1,"",'CALCUL-XY'!FH107&amp;'CALCUL-XY'!FI107&amp;'CALCUL-XY'!FJ107&amp;'CALCUL-XY'!FK107&amp;'CALCUL-XY'!FL107)</f>
        <v/>
      </c>
      <c r="U111" s="92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 x14ac:dyDescent="0.2">
      <c r="A112" s="185"/>
      <c r="B112" s="253">
        <f t="shared" si="1"/>
        <v>89</v>
      </c>
      <c r="C112" s="145"/>
      <c r="D112" s="142"/>
      <c r="E112" s="295"/>
      <c r="F112" s="148"/>
      <c r="G112" s="185"/>
      <c r="H112" s="258" t="str">
        <f>IFERROR('CALCUL-XY'!DI108,"")</f>
        <v/>
      </c>
      <c r="I112" s="258" t="str">
        <f>IFERROR('CALCUL-XY'!DJ108,"")</f>
        <v/>
      </c>
      <c r="J112" s="261" t="str">
        <f ca="1">IF(CODE2=1,"",IFERROR('CALCUL-XY'!EK108,""))</f>
        <v/>
      </c>
      <c r="K112" s="288" t="str">
        <f ca="1">IF(CODE2=1,"",IFERROR('CALCUL-XY'!EG108,""))</f>
        <v/>
      </c>
      <c r="L112" s="289" t="str">
        <f ca="1">IF(CODE2=1,"",IFERROR('CALCUL-XY'!EJ108,""))</f>
        <v/>
      </c>
      <c r="M112" s="185"/>
      <c r="N112" s="288" t="str">
        <f>IFERROR('CALCUL-XY'!ES108,"")</f>
        <v/>
      </c>
      <c r="O112" s="216" t="str">
        <f ca="1">IF(CODE2=1,"",IFERROR('CALCUL-XY'!ET108,""))</f>
        <v/>
      </c>
      <c r="P112" s="216" t="str">
        <f ca="1">IF(CODE2=1,"",IFERROR('CALCUL-XY'!EU108,""))</f>
        <v/>
      </c>
      <c r="Q112" s="294"/>
      <c r="R112" s="181"/>
      <c r="S112" s="185"/>
      <c r="T112" s="263" t="str">
        <f ca="1">IF(CODE2=1,"",'CALCUL-XY'!FH108&amp;'CALCUL-XY'!FI108&amp;'CALCUL-XY'!FJ108&amp;'CALCUL-XY'!FK108&amp;'CALCUL-XY'!FL108)</f>
        <v/>
      </c>
      <c r="U112" s="92"/>
      <c r="V112" s="18"/>
      <c r="W112" s="18"/>
      <c r="X112" s="18"/>
      <c r="Y112" s="18"/>
      <c r="Z112" s="18"/>
      <c r="AA112" s="18"/>
      <c r="AB112" s="18"/>
      <c r="AC112" s="18"/>
      <c r="AD112" s="18"/>
    </row>
    <row r="113" spans="1:30" x14ac:dyDescent="0.2">
      <c r="A113" s="185"/>
      <c r="B113" s="253">
        <f t="shared" si="1"/>
        <v>90</v>
      </c>
      <c r="C113" s="141"/>
      <c r="D113" s="142"/>
      <c r="E113" s="295"/>
      <c r="F113" s="148"/>
      <c r="G113" s="185"/>
      <c r="H113" s="258" t="str">
        <f>IFERROR('CALCUL-XY'!DI109,"")</f>
        <v/>
      </c>
      <c r="I113" s="258" t="str">
        <f>IFERROR('CALCUL-XY'!DJ109,"")</f>
        <v/>
      </c>
      <c r="J113" s="261" t="str">
        <f ca="1">IF(CODE2=1,"",IFERROR('CALCUL-XY'!EK109,""))</f>
        <v/>
      </c>
      <c r="K113" s="288" t="str">
        <f ca="1">IF(CODE2=1,"",IFERROR('CALCUL-XY'!EG109,""))</f>
        <v/>
      </c>
      <c r="L113" s="289" t="str">
        <f ca="1">IF(CODE2=1,"",IFERROR('CALCUL-XY'!EJ109,""))</f>
        <v/>
      </c>
      <c r="M113" s="185"/>
      <c r="N113" s="288" t="str">
        <f>IFERROR('CALCUL-XY'!ES109,"")</f>
        <v/>
      </c>
      <c r="O113" s="216" t="str">
        <f ca="1">IF(CODE2=1,"",IFERROR('CALCUL-XY'!ET109,""))</f>
        <v/>
      </c>
      <c r="P113" s="216" t="str">
        <f ca="1">IF(CODE2=1,"",IFERROR('CALCUL-XY'!EU109,""))</f>
        <v/>
      </c>
      <c r="Q113" s="294"/>
      <c r="R113" s="181"/>
      <c r="S113" s="185"/>
      <c r="T113" s="263" t="str">
        <f ca="1">IF(CODE2=1,"",'CALCUL-XY'!FH109&amp;'CALCUL-XY'!FI109&amp;'CALCUL-XY'!FJ109&amp;'CALCUL-XY'!FK109&amp;'CALCUL-XY'!FL109)</f>
        <v/>
      </c>
      <c r="U113" s="92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 x14ac:dyDescent="0.2">
      <c r="A114" s="185"/>
      <c r="B114" s="253">
        <f t="shared" si="1"/>
        <v>91</v>
      </c>
      <c r="C114" s="145"/>
      <c r="D114" s="142"/>
      <c r="E114" s="295"/>
      <c r="F114" s="148"/>
      <c r="G114" s="185"/>
      <c r="H114" s="258" t="str">
        <f>IFERROR('CALCUL-XY'!DI110,"")</f>
        <v/>
      </c>
      <c r="I114" s="258" t="str">
        <f>IFERROR('CALCUL-XY'!DJ110,"")</f>
        <v/>
      </c>
      <c r="J114" s="261" t="str">
        <f ca="1">IF(CODE2=1,"",IFERROR('CALCUL-XY'!EK110,""))</f>
        <v/>
      </c>
      <c r="K114" s="288" t="str">
        <f ca="1">IF(CODE2=1,"",IFERROR('CALCUL-XY'!EG110,""))</f>
        <v/>
      </c>
      <c r="L114" s="289" t="str">
        <f ca="1">IF(CODE2=1,"",IFERROR('CALCUL-XY'!EJ110,""))</f>
        <v/>
      </c>
      <c r="M114" s="185"/>
      <c r="N114" s="288" t="str">
        <f>IFERROR('CALCUL-XY'!ES110,"")</f>
        <v/>
      </c>
      <c r="O114" s="216" t="str">
        <f ca="1">IF(CODE2=1,"",IFERROR('CALCUL-XY'!ET110,""))</f>
        <v/>
      </c>
      <c r="P114" s="216" t="str">
        <f ca="1">IF(CODE2=1,"",IFERROR('CALCUL-XY'!EU110,""))</f>
        <v/>
      </c>
      <c r="Q114" s="294"/>
      <c r="R114" s="181"/>
      <c r="S114" s="185"/>
      <c r="T114" s="263" t="str">
        <f ca="1">IF(CODE2=1,"",'CALCUL-XY'!FH110&amp;'CALCUL-XY'!FI110&amp;'CALCUL-XY'!FJ110&amp;'CALCUL-XY'!FK110&amp;'CALCUL-XY'!FL110)</f>
        <v/>
      </c>
      <c r="U114" s="92"/>
      <c r="V114" s="18"/>
      <c r="W114" s="18"/>
      <c r="X114" s="18"/>
      <c r="Y114" s="18"/>
      <c r="Z114" s="18"/>
      <c r="AA114" s="18"/>
      <c r="AB114" s="18"/>
      <c r="AC114" s="18"/>
      <c r="AD114" s="18"/>
    </row>
    <row r="115" spans="1:30" x14ac:dyDescent="0.2">
      <c r="A115" s="185"/>
      <c r="B115" s="253">
        <f t="shared" si="1"/>
        <v>92</v>
      </c>
      <c r="C115" s="141"/>
      <c r="D115" s="142"/>
      <c r="E115" s="295"/>
      <c r="F115" s="148"/>
      <c r="G115" s="185"/>
      <c r="H115" s="258" t="str">
        <f>IFERROR('CALCUL-XY'!DI111,"")</f>
        <v/>
      </c>
      <c r="I115" s="258" t="str">
        <f>IFERROR('CALCUL-XY'!DJ111,"")</f>
        <v/>
      </c>
      <c r="J115" s="261" t="str">
        <f ca="1">IF(CODE2=1,"",IFERROR('CALCUL-XY'!EK111,""))</f>
        <v/>
      </c>
      <c r="K115" s="288" t="str">
        <f ca="1">IF(CODE2=1,"",IFERROR('CALCUL-XY'!EG111,""))</f>
        <v/>
      </c>
      <c r="L115" s="289" t="str">
        <f ca="1">IF(CODE2=1,"",IFERROR('CALCUL-XY'!EJ111,""))</f>
        <v/>
      </c>
      <c r="M115" s="185"/>
      <c r="N115" s="288" t="str">
        <f>IFERROR('CALCUL-XY'!ES111,"")</f>
        <v/>
      </c>
      <c r="O115" s="216" t="str">
        <f ca="1">IF(CODE2=1,"",IFERROR('CALCUL-XY'!ET111,""))</f>
        <v/>
      </c>
      <c r="P115" s="216" t="str">
        <f ca="1">IF(CODE2=1,"",IFERROR('CALCUL-XY'!EU111,""))</f>
        <v/>
      </c>
      <c r="Q115" s="294"/>
      <c r="R115" s="181"/>
      <c r="S115" s="185"/>
      <c r="T115" s="263" t="str">
        <f ca="1">IF(CODE2=1,"",'CALCUL-XY'!FH111&amp;'CALCUL-XY'!FI111&amp;'CALCUL-XY'!FJ111&amp;'CALCUL-XY'!FK111&amp;'CALCUL-XY'!FL111)</f>
        <v/>
      </c>
      <c r="U115" s="92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 x14ac:dyDescent="0.2">
      <c r="A116" s="185"/>
      <c r="B116" s="253">
        <f t="shared" si="1"/>
        <v>93</v>
      </c>
      <c r="C116" s="145"/>
      <c r="D116" s="142"/>
      <c r="E116" s="295"/>
      <c r="F116" s="148"/>
      <c r="G116" s="185"/>
      <c r="H116" s="258" t="str">
        <f>IFERROR('CALCUL-XY'!DI112,"")</f>
        <v/>
      </c>
      <c r="I116" s="258" t="str">
        <f>IFERROR('CALCUL-XY'!DJ112,"")</f>
        <v/>
      </c>
      <c r="J116" s="261" t="str">
        <f ca="1">IF(CODE2=1,"",IFERROR('CALCUL-XY'!EK112,""))</f>
        <v/>
      </c>
      <c r="K116" s="288" t="str">
        <f ca="1">IF(CODE2=1,"",IFERROR('CALCUL-XY'!EG112,""))</f>
        <v/>
      </c>
      <c r="L116" s="289" t="str">
        <f ca="1">IF(CODE2=1,"",IFERROR('CALCUL-XY'!EJ112,""))</f>
        <v/>
      </c>
      <c r="M116" s="185"/>
      <c r="N116" s="288" t="str">
        <f>IFERROR('CALCUL-XY'!ES112,"")</f>
        <v/>
      </c>
      <c r="O116" s="216" t="str">
        <f ca="1">IF(CODE2=1,"",IFERROR('CALCUL-XY'!ET112,""))</f>
        <v/>
      </c>
      <c r="P116" s="216" t="str">
        <f ca="1">IF(CODE2=1,"",IFERROR('CALCUL-XY'!EU112,""))</f>
        <v/>
      </c>
      <c r="Q116" s="294"/>
      <c r="R116" s="181"/>
      <c r="S116" s="185"/>
      <c r="T116" s="263" t="str">
        <f ca="1">IF(CODE2=1,"",'CALCUL-XY'!FH112&amp;'CALCUL-XY'!FI112&amp;'CALCUL-XY'!FJ112&amp;'CALCUL-XY'!FK112&amp;'CALCUL-XY'!FL112)</f>
        <v/>
      </c>
      <c r="U116" s="92"/>
      <c r="V116" s="18"/>
      <c r="W116" s="18"/>
      <c r="X116" s="18"/>
      <c r="Y116" s="18"/>
      <c r="Z116" s="18"/>
      <c r="AA116" s="18"/>
      <c r="AB116" s="18"/>
      <c r="AC116" s="18"/>
      <c r="AD116" s="18"/>
    </row>
    <row r="117" spans="1:30" x14ac:dyDescent="0.2">
      <c r="A117" s="185"/>
      <c r="B117" s="253">
        <f t="shared" si="1"/>
        <v>94</v>
      </c>
      <c r="C117" s="141"/>
      <c r="D117" s="142"/>
      <c r="E117" s="295"/>
      <c r="F117" s="148"/>
      <c r="G117" s="185"/>
      <c r="H117" s="258" t="str">
        <f>IFERROR('CALCUL-XY'!DI113,"")</f>
        <v/>
      </c>
      <c r="I117" s="258" t="str">
        <f>IFERROR('CALCUL-XY'!DJ113,"")</f>
        <v/>
      </c>
      <c r="J117" s="261" t="str">
        <f ca="1">IF(CODE2=1,"",IFERROR('CALCUL-XY'!EK113,""))</f>
        <v/>
      </c>
      <c r="K117" s="288" t="str">
        <f ca="1">IF(CODE2=1,"",IFERROR('CALCUL-XY'!EG113,""))</f>
        <v/>
      </c>
      <c r="L117" s="289" t="str">
        <f ca="1">IF(CODE2=1,"",IFERROR('CALCUL-XY'!EJ113,""))</f>
        <v/>
      </c>
      <c r="M117" s="185"/>
      <c r="N117" s="288" t="str">
        <f>IFERROR('CALCUL-XY'!ES113,"")</f>
        <v/>
      </c>
      <c r="O117" s="216" t="str">
        <f ca="1">IF(CODE2=1,"",IFERROR('CALCUL-XY'!ET113,""))</f>
        <v/>
      </c>
      <c r="P117" s="216" t="str">
        <f ca="1">IF(CODE2=1,"",IFERROR('CALCUL-XY'!EU113,""))</f>
        <v/>
      </c>
      <c r="Q117" s="294"/>
      <c r="R117" s="181"/>
      <c r="S117" s="185"/>
      <c r="T117" s="263" t="str">
        <f ca="1">IF(CODE2=1,"",'CALCUL-XY'!FH113&amp;'CALCUL-XY'!FI113&amp;'CALCUL-XY'!FJ113&amp;'CALCUL-XY'!FK113&amp;'CALCUL-XY'!FL113)</f>
        <v/>
      </c>
      <c r="U117" s="92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 x14ac:dyDescent="0.2">
      <c r="A118" s="185"/>
      <c r="B118" s="253">
        <f t="shared" si="1"/>
        <v>95</v>
      </c>
      <c r="C118" s="145"/>
      <c r="D118" s="142"/>
      <c r="E118" s="295"/>
      <c r="F118" s="148"/>
      <c r="G118" s="185"/>
      <c r="H118" s="258" t="str">
        <f>IFERROR('CALCUL-XY'!DI114,"")</f>
        <v/>
      </c>
      <c r="I118" s="258" t="str">
        <f>IFERROR('CALCUL-XY'!DJ114,"")</f>
        <v/>
      </c>
      <c r="J118" s="261" t="str">
        <f ca="1">IF(CODE2=1,"",IFERROR('CALCUL-XY'!EK114,""))</f>
        <v/>
      </c>
      <c r="K118" s="288" t="str">
        <f ca="1">IF(CODE2=1,"",IFERROR('CALCUL-XY'!EG114,""))</f>
        <v/>
      </c>
      <c r="L118" s="289" t="str">
        <f ca="1">IF(CODE2=1,"",IFERROR('CALCUL-XY'!EJ114,""))</f>
        <v/>
      </c>
      <c r="M118" s="185"/>
      <c r="N118" s="288" t="str">
        <f>IFERROR('CALCUL-XY'!ES114,"")</f>
        <v/>
      </c>
      <c r="O118" s="216" t="str">
        <f ca="1">IF(CODE2=1,"",IFERROR('CALCUL-XY'!ET114,""))</f>
        <v/>
      </c>
      <c r="P118" s="216" t="str">
        <f ca="1">IF(CODE2=1,"",IFERROR('CALCUL-XY'!EU114,""))</f>
        <v/>
      </c>
      <c r="Q118" s="294"/>
      <c r="R118" s="181"/>
      <c r="S118" s="185"/>
      <c r="T118" s="263" t="str">
        <f ca="1">IF(CODE2=1,"",'CALCUL-XY'!FH114&amp;'CALCUL-XY'!FI114&amp;'CALCUL-XY'!FJ114&amp;'CALCUL-XY'!FK114&amp;'CALCUL-XY'!FL114)</f>
        <v/>
      </c>
      <c r="U118" s="92"/>
      <c r="V118" s="18"/>
      <c r="W118" s="18"/>
      <c r="X118" s="18"/>
      <c r="Y118" s="18"/>
      <c r="Z118" s="18"/>
      <c r="AA118" s="18"/>
      <c r="AB118" s="18"/>
      <c r="AC118" s="18"/>
      <c r="AD118" s="18"/>
    </row>
    <row r="119" spans="1:30" x14ac:dyDescent="0.2">
      <c r="A119" s="185"/>
      <c r="B119" s="253">
        <f t="shared" si="1"/>
        <v>96</v>
      </c>
      <c r="C119" s="141"/>
      <c r="D119" s="142"/>
      <c r="E119" s="295"/>
      <c r="F119" s="148"/>
      <c r="G119" s="185"/>
      <c r="H119" s="258" t="str">
        <f>IFERROR('CALCUL-XY'!DI115,"")</f>
        <v/>
      </c>
      <c r="I119" s="258" t="str">
        <f>IFERROR('CALCUL-XY'!DJ115,"")</f>
        <v/>
      </c>
      <c r="J119" s="261" t="str">
        <f ca="1">IF(CODE2=1,"",IFERROR('CALCUL-XY'!EK115,""))</f>
        <v/>
      </c>
      <c r="K119" s="288" t="str">
        <f ca="1">IF(CODE2=1,"",IFERROR('CALCUL-XY'!EG115,""))</f>
        <v/>
      </c>
      <c r="L119" s="289" t="str">
        <f ca="1">IF(CODE2=1,"",IFERROR('CALCUL-XY'!EJ115,""))</f>
        <v/>
      </c>
      <c r="M119" s="185"/>
      <c r="N119" s="288" t="str">
        <f>IFERROR('CALCUL-XY'!ES115,"")</f>
        <v/>
      </c>
      <c r="O119" s="216" t="str">
        <f ca="1">IF(CODE2=1,"",IFERROR('CALCUL-XY'!ET115,""))</f>
        <v/>
      </c>
      <c r="P119" s="216" t="str">
        <f ca="1">IF(CODE2=1,"",IFERROR('CALCUL-XY'!EU115,""))</f>
        <v/>
      </c>
      <c r="Q119" s="294"/>
      <c r="R119" s="181"/>
      <c r="S119" s="185"/>
      <c r="T119" s="263" t="str">
        <f ca="1">IF(CODE2=1,"",'CALCUL-XY'!FH115&amp;'CALCUL-XY'!FI115&amp;'CALCUL-XY'!FJ115&amp;'CALCUL-XY'!FK115&amp;'CALCUL-XY'!FL115)</f>
        <v/>
      </c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 x14ac:dyDescent="0.2">
      <c r="A120" s="185"/>
      <c r="B120" s="253">
        <f t="shared" si="1"/>
        <v>97</v>
      </c>
      <c r="C120" s="145"/>
      <c r="D120" s="142"/>
      <c r="E120" s="295"/>
      <c r="F120" s="148"/>
      <c r="G120" s="185"/>
      <c r="H120" s="258" t="str">
        <f>IFERROR('CALCUL-XY'!DI116,"")</f>
        <v/>
      </c>
      <c r="I120" s="258" t="str">
        <f>IFERROR('CALCUL-XY'!DJ116,"")</f>
        <v/>
      </c>
      <c r="J120" s="261" t="str">
        <f ca="1">IF(CODE2=1,"",IFERROR('CALCUL-XY'!EK116,""))</f>
        <v/>
      </c>
      <c r="K120" s="288" t="str">
        <f ca="1">IF(CODE2=1,"",IFERROR('CALCUL-XY'!EG116,""))</f>
        <v/>
      </c>
      <c r="L120" s="289" t="str">
        <f ca="1">IF(CODE2=1,"",IFERROR('CALCUL-XY'!EJ116,""))</f>
        <v/>
      </c>
      <c r="M120" s="185"/>
      <c r="N120" s="288" t="str">
        <f>IFERROR('CALCUL-XY'!ES116,"")</f>
        <v/>
      </c>
      <c r="O120" s="216" t="str">
        <f ca="1">IF(CODE2=1,"",IFERROR('CALCUL-XY'!ET116,""))</f>
        <v/>
      </c>
      <c r="P120" s="216" t="str">
        <f ca="1">IF(CODE2=1,"",IFERROR('CALCUL-XY'!EU116,""))</f>
        <v/>
      </c>
      <c r="Q120" s="294"/>
      <c r="R120" s="181"/>
      <c r="S120" s="185"/>
      <c r="T120" s="263" t="str">
        <f ca="1">IF(CODE2=1,"",'CALCUL-XY'!FH116&amp;'CALCUL-XY'!FI116&amp;'CALCUL-XY'!FJ116&amp;'CALCUL-XY'!FK116&amp;'CALCUL-XY'!FL116)</f>
        <v/>
      </c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</row>
    <row r="121" spans="1:30" x14ac:dyDescent="0.2">
      <c r="A121" s="185"/>
      <c r="B121" s="253">
        <f t="shared" si="1"/>
        <v>98</v>
      </c>
      <c r="C121" s="141"/>
      <c r="D121" s="142"/>
      <c r="E121" s="295"/>
      <c r="F121" s="148"/>
      <c r="G121" s="185"/>
      <c r="H121" s="258" t="str">
        <f>IFERROR('CALCUL-XY'!DI117,"")</f>
        <v/>
      </c>
      <c r="I121" s="258" t="str">
        <f>IFERROR('CALCUL-XY'!DJ117,"")</f>
        <v/>
      </c>
      <c r="J121" s="261" t="str">
        <f ca="1">IF(CODE2=1,"",IFERROR('CALCUL-XY'!EK117,""))</f>
        <v/>
      </c>
      <c r="K121" s="288" t="str">
        <f ca="1">IF(CODE2=1,"",IFERROR('CALCUL-XY'!EG117,""))</f>
        <v/>
      </c>
      <c r="L121" s="289" t="str">
        <f ca="1">IF(CODE2=1,"",IFERROR('CALCUL-XY'!EJ117,""))</f>
        <v/>
      </c>
      <c r="M121" s="185"/>
      <c r="N121" s="288" t="str">
        <f>IFERROR('CALCUL-XY'!ES117,"")</f>
        <v/>
      </c>
      <c r="O121" s="216" t="str">
        <f ca="1">IF(CODE2=1,"",IFERROR('CALCUL-XY'!ET117,""))</f>
        <v/>
      </c>
      <c r="P121" s="216" t="str">
        <f ca="1">IF(CODE2=1,"",IFERROR('CALCUL-XY'!EU117,""))</f>
        <v/>
      </c>
      <c r="Q121" s="294"/>
      <c r="R121" s="181"/>
      <c r="S121" s="185"/>
      <c r="T121" s="263" t="str">
        <f ca="1">IF(CODE2=1,"",'CALCUL-XY'!FH117&amp;'CALCUL-XY'!FI117&amp;'CALCUL-XY'!FJ117&amp;'CALCUL-XY'!FK117&amp;'CALCUL-XY'!FL117)</f>
        <v/>
      </c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 x14ac:dyDescent="0.2">
      <c r="A122" s="185"/>
      <c r="B122" s="253">
        <f t="shared" si="1"/>
        <v>99</v>
      </c>
      <c r="C122" s="145"/>
      <c r="D122" s="142"/>
      <c r="E122" s="295"/>
      <c r="F122" s="148"/>
      <c r="G122" s="185"/>
      <c r="H122" s="258" t="str">
        <f>IFERROR('CALCUL-XY'!DI118,"")</f>
        <v/>
      </c>
      <c r="I122" s="258" t="str">
        <f>IFERROR('CALCUL-XY'!DJ118,"")</f>
        <v/>
      </c>
      <c r="J122" s="261" t="str">
        <f ca="1">IF(CODE2=1,"",IFERROR('CALCUL-XY'!EK118,""))</f>
        <v/>
      </c>
      <c r="K122" s="288" t="str">
        <f ca="1">IF(CODE2=1,"",IFERROR('CALCUL-XY'!EG118,""))</f>
        <v/>
      </c>
      <c r="L122" s="289" t="str">
        <f ca="1">IF(CODE2=1,"",IFERROR('CALCUL-XY'!EJ118,""))</f>
        <v/>
      </c>
      <c r="M122" s="185"/>
      <c r="N122" s="288" t="str">
        <f>IFERROR('CALCUL-XY'!ES118,"")</f>
        <v/>
      </c>
      <c r="O122" s="216" t="str">
        <f ca="1">IF(CODE2=1,"",IFERROR('CALCUL-XY'!ET118,""))</f>
        <v/>
      </c>
      <c r="P122" s="216" t="str">
        <f ca="1">IF(CODE2=1,"",IFERROR('CALCUL-XY'!EU118,""))</f>
        <v/>
      </c>
      <c r="Q122" s="294"/>
      <c r="R122" s="181"/>
      <c r="S122" s="185"/>
      <c r="T122" s="263" t="str">
        <f ca="1">IF(CODE2=1,"",'CALCUL-XY'!FH118&amp;'CALCUL-XY'!FI118&amp;'CALCUL-XY'!FJ118&amp;'CALCUL-XY'!FK118&amp;'CALCUL-XY'!FL118)</f>
        <v/>
      </c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</row>
    <row r="123" spans="1:30" x14ac:dyDescent="0.2">
      <c r="A123" s="185"/>
      <c r="B123" s="253">
        <f t="shared" si="1"/>
        <v>100</v>
      </c>
      <c r="C123" s="141"/>
      <c r="D123" s="298"/>
      <c r="E123" s="295"/>
      <c r="F123" s="148"/>
      <c r="G123" s="185"/>
      <c r="H123" s="264" t="str">
        <f>IFERROR('CALCUL-XY'!DI119,"")</f>
        <v/>
      </c>
      <c r="I123" s="264" t="str">
        <f>IFERROR('CALCUL-XY'!DJ119,"")</f>
        <v/>
      </c>
      <c r="J123" s="267" t="str">
        <f ca="1">IF(CODE2=1,"",IFERROR('CALCUL-XY'!EK119,""))</f>
        <v/>
      </c>
      <c r="K123" s="290" t="str">
        <f ca="1">IF(CODE2=1,"",IFERROR('CALCUL-XY'!EG119,""))</f>
        <v/>
      </c>
      <c r="L123" s="291" t="str">
        <f ca="1">IF(CODE2=1,"",IFERROR('CALCUL-XY'!EJ119,""))</f>
        <v/>
      </c>
      <c r="M123" s="185"/>
      <c r="N123" s="288" t="str">
        <f>IFERROR('CALCUL-XY'!ES119,"")</f>
        <v/>
      </c>
      <c r="O123" s="216" t="str">
        <f ca="1">IF(CODE2=1,"",IFERROR('CALCUL-XY'!ET119,""))</f>
        <v/>
      </c>
      <c r="P123" s="216" t="str">
        <f ca="1">IF(CODE2=1,"",IFERROR('CALCUL-XY'!EU119,""))</f>
        <v/>
      </c>
      <c r="Q123" s="294"/>
      <c r="R123" s="296"/>
      <c r="S123" s="185"/>
      <c r="T123" s="269" t="str">
        <f ca="1">IF(CODE2=1,"",'CALCUL-XY'!FH119&amp;'CALCUL-XY'!FI119&amp;'CALCUL-XY'!FJ119&amp;'CALCUL-XY'!FK119&amp;'CALCUL-XY'!FL119)</f>
        <v/>
      </c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 x14ac:dyDescent="0.2">
      <c r="A124" s="185"/>
      <c r="B124" s="185"/>
      <c r="C124" s="292"/>
      <c r="D124" s="292"/>
      <c r="E124" s="292"/>
      <c r="F124" s="292"/>
      <c r="G124" s="185"/>
      <c r="H124" s="292"/>
      <c r="I124" s="292"/>
      <c r="J124" s="292"/>
      <c r="K124" s="292"/>
      <c r="L124" s="292"/>
      <c r="M124" s="185"/>
      <c r="N124" s="277" t="str">
        <f ca="1">IF(CODE2=1,"",IFERROR('CALCUL-XY'!ES120,""))</f>
        <v/>
      </c>
      <c r="O124" s="272" t="str">
        <f ca="1">IF(CODE2=1,"",IFERROR('CALCUL-XY'!ET120,""))</f>
        <v/>
      </c>
      <c r="P124" s="272" t="str">
        <f ca="1">IF(CODE2=1,"",IFERROR('CALCUL-XY'!EU120,""))</f>
        <v/>
      </c>
      <c r="Q124" s="303"/>
      <c r="R124" s="303"/>
      <c r="S124" s="185"/>
      <c r="T124" s="269" t="str">
        <f ca="1">IF(CODE2=1,"",'CALCUL-XY'!FH120&amp;'CALCUL-XY'!FI120&amp;'CALCUL-XY'!FJ120&amp;'CALCUL-XY'!FK120&amp;'CALCUL-XY'!FL120)</f>
        <v/>
      </c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</row>
    <row r="125" spans="1:30" x14ac:dyDescent="0.2">
      <c r="A125" s="18"/>
      <c r="B125" s="18"/>
      <c r="C125" s="18"/>
      <c r="D125" s="18"/>
      <c r="E125" s="70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 x14ac:dyDescent="0.2">
      <c r="A126" s="18"/>
      <c r="B126" s="18"/>
      <c r="C126" s="70"/>
      <c r="D126" s="18"/>
      <c r="E126" s="70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</row>
    <row r="127" spans="1:30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</row>
    <row r="129" spans="1:30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</row>
  </sheetData>
  <mergeCells count="7">
    <mergeCell ref="N22:P22"/>
    <mergeCell ref="Q22:R22"/>
    <mergeCell ref="B2:F3"/>
    <mergeCell ref="B22:F22"/>
    <mergeCell ref="H13:K13"/>
    <mergeCell ref="H9:K9"/>
    <mergeCell ref="H22:L22"/>
  </mergeCells>
  <conditionalFormatting sqref="F6">
    <cfRule type="cellIs" dxfId="3" priority="6" operator="lessThan">
      <formula>30</formula>
    </cfRule>
  </conditionalFormatting>
  <pageMargins left="0.75" right="0.75" top="1" bottom="1" header="0.5" footer="0.5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7493166-CB06-A14B-BE27-3BA7D30F044B}">
            <xm:f>'CALCUL-XY'!$G$5&lt;0</xm:f>
            <x14:dxf>
              <font>
                <color auto="1"/>
              </font>
              <fill>
                <patternFill patternType="solid">
                  <fgColor indexed="64"/>
                  <bgColor rgb="FFFF0000"/>
                </patternFill>
              </fill>
            </x14:dxf>
          </x14:cfRule>
          <xm:sqref>F6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00000000-0002-0000-0200-000000000000}">
          <x14:formula1>
            <xm:f>'CALCUL-XY'!$C$5:$C$6</xm:f>
          </x14:formula1>
          <xm:sqref>F10</xm:sqref>
        </x14:dataValidation>
        <x14:dataValidation type="list" showInputMessage="1" showErrorMessage="1" xr:uid="{00000000-0002-0000-0200-000001000000}">
          <x14:formula1>
            <xm:f>'CALCUL-XY'!$E$7:$E$8</xm:f>
          </x14:formula1>
          <xm:sqref>F9</xm:sqref>
        </x14:dataValidation>
        <x14:dataValidation type="list" showInputMessage="1" showErrorMessage="1" xr:uid="{00000000-0002-0000-0200-000002000000}">
          <x14:formula1>
            <xm:f>'CALCUL-XY'!$A$13:$A$14</xm:f>
          </x14:formula1>
          <xm:sqref>O23</xm:sqref>
        </x14:dataValidation>
        <x14:dataValidation type="list" showInputMessage="1" showErrorMessage="1" xr:uid="{00000000-0002-0000-0200-000003000000}">
          <x14:formula1>
            <xm:f>'CALCUL-XY'!$E$56:$E$57</xm:f>
          </x14:formula1>
          <xm:sqref>T22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</sheetPr>
  <dimension ref="A1:BX238"/>
  <sheetViews>
    <sheetView showRowColHeaders="0" workbookViewId="0">
      <selection activeCell="G13" sqref="G13"/>
    </sheetView>
  </sheetViews>
  <sheetFormatPr baseColWidth="10" defaultRowHeight="16" x14ac:dyDescent="0.2"/>
  <cols>
    <col min="1" max="1" width="6" customWidth="1"/>
    <col min="2" max="2" width="6.33203125" customWidth="1"/>
    <col min="3" max="3" width="8.33203125" customWidth="1"/>
    <col min="4" max="5" width="13.5" customWidth="1"/>
    <col min="6" max="8" width="19.6640625" customWidth="1"/>
    <col min="9" max="9" width="13.83203125" bestFit="1" customWidth="1"/>
    <col min="11" max="11" width="4.33203125" customWidth="1"/>
    <col min="12" max="12" width="6.1640625" customWidth="1"/>
    <col min="15" max="17" width="14.83203125" customWidth="1"/>
    <col min="18" max="18" width="0.6640625" customWidth="1"/>
    <col min="20" max="22" width="17.6640625" customWidth="1"/>
    <col min="23" max="23" width="4.1640625" customWidth="1"/>
    <col min="24" max="24" width="15.83203125" bestFit="1" customWidth="1"/>
    <col min="25" max="26" width="24.83203125" customWidth="1"/>
    <col min="27" max="27" width="5.1640625" customWidth="1"/>
    <col min="28" max="28" width="5" customWidth="1"/>
    <col min="31" max="33" width="15.83203125" customWidth="1"/>
    <col min="34" max="34" width="0.6640625" customWidth="1"/>
    <col min="36" max="38" width="17.83203125" customWidth="1"/>
    <col min="40" max="40" width="5.1640625" customWidth="1"/>
    <col min="41" max="41" width="64" customWidth="1"/>
  </cols>
  <sheetData>
    <row r="1" spans="1:76" x14ac:dyDescent="0.2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</row>
    <row r="2" spans="1:76" ht="15" customHeight="1" x14ac:dyDescent="0.2">
      <c r="A2" s="195"/>
      <c r="B2" s="401" t="str">
        <f>'CALCUL-XY'!E54</f>
        <v>CLOSED TRAVERSE</v>
      </c>
      <c r="C2" s="401"/>
      <c r="D2" s="401"/>
      <c r="E2" s="401"/>
      <c r="F2" s="401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</row>
    <row r="3" spans="1:76" ht="15" customHeight="1" x14ac:dyDescent="0.2">
      <c r="A3" s="195"/>
      <c r="B3" s="401"/>
      <c r="C3" s="401"/>
      <c r="D3" s="401"/>
      <c r="E3" s="401"/>
      <c r="F3" s="401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</row>
    <row r="4" spans="1:76" ht="17" thickBot="1" x14ac:dyDescent="0.25">
      <c r="A4" s="195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</row>
    <row r="5" spans="1:76" ht="15" customHeight="1" x14ac:dyDescent="0.2">
      <c r="A5" s="195"/>
      <c r="B5" s="199"/>
      <c r="C5" s="200"/>
      <c r="D5" s="200"/>
      <c r="E5" s="201" t="str">
        <f>IF('CALCUL-XY'!F5&lt;0,'CALCUL-XY'!D10,'CALCUL-XY'!D9)</f>
        <v>THIS VERSION EXPIRES ON:</v>
      </c>
      <c r="F5" s="202">
        <f>'CALCUL-XY'!G4</f>
        <v>775046.99998842587</v>
      </c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203"/>
      <c r="T5" s="204"/>
      <c r="U5" s="20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</row>
    <row r="6" spans="1:76" ht="15" customHeight="1" x14ac:dyDescent="0.2">
      <c r="A6" s="195"/>
      <c r="B6" s="206"/>
      <c r="C6" s="207"/>
      <c r="D6" s="207"/>
      <c r="E6" s="208" t="str">
        <f>'CALCUL-XY'!D11</f>
        <v>DAYS BEFORE EXPIRATION:</v>
      </c>
      <c r="F6" s="307">
        <f ca="1">'CALCUL-XY'!H5</f>
        <v>730752</v>
      </c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213"/>
      <c r="T6" s="214"/>
      <c r="U6" s="21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</row>
    <row r="7" spans="1:76" x14ac:dyDescent="0.2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217"/>
      <c r="T7" s="218"/>
      <c r="U7" s="219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</row>
    <row r="8" spans="1:76" x14ac:dyDescent="0.2">
      <c r="A8" s="195"/>
      <c r="B8" s="199"/>
      <c r="C8" s="200"/>
      <c r="D8" s="200"/>
      <c r="E8" s="220" t="str">
        <f>'CALCUL-XY'!E13</f>
        <v>TRAVERSE:</v>
      </c>
      <c r="F8" s="136" t="s">
        <v>136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217"/>
      <c r="T8" s="218"/>
      <c r="U8" s="219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</row>
    <row r="9" spans="1:76" x14ac:dyDescent="0.2">
      <c r="A9" s="195"/>
      <c r="B9" s="224"/>
      <c r="C9" s="225"/>
      <c r="D9" s="225"/>
      <c r="E9" s="211" t="str">
        <f>'RAPPORT-XYZ'!C27</f>
        <v>XY ADJUSTMENT METHOD:</v>
      </c>
      <c r="F9" s="137" t="s">
        <v>15</v>
      </c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402"/>
      <c r="T9" s="218"/>
      <c r="U9" s="219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</row>
    <row r="10" spans="1:76" x14ac:dyDescent="0.2">
      <c r="A10" s="195"/>
      <c r="B10" s="224"/>
      <c r="C10" s="225"/>
      <c r="D10" s="225"/>
      <c r="E10" s="211" t="str">
        <f>'RAPPORT-XYZ'!C28</f>
        <v>Z ADJUSTMENT METHOD:</v>
      </c>
      <c r="F10" s="243" t="str">
        <f>'RAPPORT-XYZ'!C29</f>
        <v>EQUAL DISTRIBUTION</v>
      </c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402"/>
      <c r="T10" s="218"/>
      <c r="U10" s="219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195"/>
      <c r="BS10" s="195"/>
      <c r="BT10" s="195"/>
      <c r="BU10" s="195"/>
      <c r="BV10" s="195"/>
      <c r="BW10" s="195"/>
      <c r="BX10" s="195"/>
    </row>
    <row r="11" spans="1:76" x14ac:dyDescent="0.2">
      <c r="A11" s="195"/>
      <c r="B11" s="224"/>
      <c r="C11" s="225"/>
      <c r="D11" s="225"/>
      <c r="E11" s="211" t="str">
        <f>'CALCUL-XY'!E20</f>
        <v>SCALE FACTOR:</v>
      </c>
      <c r="F11" s="140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402"/>
      <c r="T11" s="218"/>
      <c r="U11" s="219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  <c r="BK11" s="195"/>
      <c r="BL11" s="195"/>
      <c r="BM11" s="195"/>
      <c r="BN11" s="195"/>
      <c r="BO11" s="195"/>
      <c r="BP11" s="195"/>
      <c r="BQ11" s="195"/>
      <c r="BR11" s="195"/>
      <c r="BS11" s="195"/>
      <c r="BT11" s="195"/>
      <c r="BU11" s="195"/>
      <c r="BV11" s="195"/>
      <c r="BW11" s="195"/>
      <c r="BX11" s="195"/>
    </row>
    <row r="12" spans="1:76" x14ac:dyDescent="0.2">
      <c r="A12" s="195"/>
      <c r="B12" s="224"/>
      <c r="C12" s="225"/>
      <c r="D12" s="225"/>
      <c r="E12" s="211" t="str">
        <f>'RAPPORT-XYZ'!C12</f>
        <v>STARTING AZIMUTH:</v>
      </c>
      <c r="F12" s="308">
        <v>3.5789357060185183</v>
      </c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402"/>
      <c r="T12" s="218"/>
      <c r="U12" s="219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</row>
    <row r="13" spans="1:76" x14ac:dyDescent="0.2">
      <c r="A13" s="195"/>
      <c r="B13" s="224"/>
      <c r="C13" s="225"/>
      <c r="D13" s="225"/>
      <c r="E13" s="211" t="str">
        <f>'RAPPORT-XYZ'!C10</f>
        <v>STARTING AZIMUTH - FROM ST:</v>
      </c>
      <c r="F13" s="139">
        <v>1000</v>
      </c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402"/>
      <c r="T13" s="218"/>
      <c r="U13" s="219"/>
      <c r="V13" s="195"/>
      <c r="W13" s="195"/>
      <c r="X13" s="404" t="str">
        <f>'CALCUL-XY'!E26</f>
        <v>RESULTS BEFORE ADJUSTMENT</v>
      </c>
      <c r="Y13" s="405"/>
      <c r="Z13" s="400"/>
      <c r="AA13" s="195"/>
      <c r="AB13" s="399" t="str">
        <f>'CALCUL-XY'!E37</f>
        <v>RESULTS AFTER ADJUSTMENT</v>
      </c>
      <c r="AC13" s="403"/>
      <c r="AD13" s="403"/>
      <c r="AE13" s="403"/>
      <c r="AF13" s="400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195"/>
      <c r="BN13" s="195"/>
      <c r="BO13" s="195"/>
      <c r="BP13" s="195"/>
      <c r="BQ13" s="195"/>
      <c r="BR13" s="195"/>
      <c r="BS13" s="195"/>
      <c r="BT13" s="195"/>
      <c r="BU13" s="195"/>
      <c r="BV13" s="195"/>
      <c r="BW13" s="195"/>
      <c r="BX13" s="195"/>
    </row>
    <row r="14" spans="1:76" x14ac:dyDescent="0.2">
      <c r="A14" s="195"/>
      <c r="B14" s="224"/>
      <c r="C14" s="225"/>
      <c r="D14" s="225"/>
      <c r="E14" s="211" t="str">
        <f>'RAPPORT-XYZ'!C11</f>
        <v>STARTING AZIMUTH - TO ST:</v>
      </c>
      <c r="F14" s="140">
        <v>2000</v>
      </c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402"/>
      <c r="T14" s="218"/>
      <c r="U14" s="219"/>
      <c r="V14" s="195"/>
      <c r="W14" s="195"/>
      <c r="X14" s="379"/>
      <c r="Y14" s="201" t="str">
        <f>'CALCUL-XY'!E27</f>
        <v>MEASURED ANGULAR SUM:</v>
      </c>
      <c r="Z14" s="261">
        <f ca="1">IF(CODE3=1,"",IFERROR(IF('RAPPORT-XYZ'!E3="","",'RAPPORT-XYZ'!E3),""))</f>
        <v>15.000028935185183</v>
      </c>
      <c r="AA14" s="195"/>
      <c r="AB14" s="379"/>
      <c r="AC14" s="382"/>
      <c r="AD14" s="382"/>
      <c r="AE14" s="201" t="str">
        <f>'CALCUL-XY'!E29</f>
        <v>ANGULAR CLOSURE:</v>
      </c>
      <c r="AF14" s="261">
        <f ca="1">IF(CODE3=1,"",IFERROR(IF('RAPPORT-XYZ'!E40="","",'RAPPORT-XYZ'!E40),""))</f>
        <v>0</v>
      </c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195"/>
      <c r="BN14" s="195"/>
      <c r="BO14" s="195"/>
      <c r="BP14" s="195"/>
      <c r="BQ14" s="195"/>
      <c r="BR14" s="195"/>
      <c r="BS14" s="195"/>
      <c r="BT14" s="195"/>
      <c r="BU14" s="195"/>
      <c r="BV14" s="195"/>
      <c r="BW14" s="195"/>
      <c r="BX14" s="195"/>
    </row>
    <row r="15" spans="1:76" x14ac:dyDescent="0.2">
      <c r="A15" s="195"/>
      <c r="B15" s="224"/>
      <c r="C15" s="225"/>
      <c r="D15" s="225"/>
      <c r="E15" s="211" t="str">
        <f>'RAPPORT-XYZ'!C9</f>
        <v>KEEP AZIMUTH AFTER ADJUSTMENT:</v>
      </c>
      <c r="F15" s="389" t="s">
        <v>307</v>
      </c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402"/>
      <c r="T15" s="218"/>
      <c r="U15" s="219"/>
      <c r="V15" s="195"/>
      <c r="W15" s="195"/>
      <c r="X15" s="381"/>
      <c r="Y15" s="229" t="str">
        <f>'CALCUL-XY'!E28</f>
        <v>THEORETICAL ANGULAR SUM:</v>
      </c>
      <c r="Z15" s="261">
        <f ca="1">IF(CODE3=1,"",IFERROR(IF('RAPPORT-XYZ'!E4="","",'RAPPORT-XYZ'!E4),""))</f>
        <v>15</v>
      </c>
      <c r="AA15" s="195"/>
      <c r="AB15" s="381"/>
      <c r="AC15" s="376"/>
      <c r="AD15" s="376"/>
      <c r="AE15" s="229" t="str">
        <f>'CALCUL-XY'!E32</f>
        <v>LINEAR CLOSURE ERROR:</v>
      </c>
      <c r="AF15" s="386">
        <f ca="1">IF(CODE3=1,"",IFERROR(IF('RAPPORT-XYZ'!E43="","",'RAPPORT-XYZ'!E43),""))</f>
        <v>2.3635607360183997E-15</v>
      </c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5"/>
      <c r="BT15" s="195"/>
      <c r="BU15" s="195"/>
      <c r="BV15" s="195"/>
      <c r="BW15" s="195"/>
      <c r="BX15" s="195"/>
    </row>
    <row r="16" spans="1:76" x14ac:dyDescent="0.2">
      <c r="A16" s="195"/>
      <c r="B16" s="224"/>
      <c r="C16" s="225"/>
      <c r="D16" s="225"/>
      <c r="E16" s="211" t="str">
        <f>'CALCUL-XY'!E16</f>
        <v>STARTING X COORDINATE:</v>
      </c>
      <c r="F16" s="138">
        <v>1000</v>
      </c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402"/>
      <c r="T16" s="218"/>
      <c r="U16" s="219"/>
      <c r="V16" s="195"/>
      <c r="W16" s="195"/>
      <c r="X16" s="381"/>
      <c r="Y16" s="229" t="str">
        <f>'CALCUL-XY'!E29</f>
        <v>ANGULAR CLOSURE:</v>
      </c>
      <c r="Z16" s="261">
        <f ca="1">IF(CODE3=1,"",IFERROR(IF('RAPPORT-XYZ'!E5="","",'RAPPORT-XYZ'!E5),""))</f>
        <v>2.8935185182987766E-5</v>
      </c>
      <c r="AA16" s="195"/>
      <c r="AB16" s="381"/>
      <c r="AC16" s="376"/>
      <c r="AD16" s="376"/>
      <c r="AE16" s="229" t="str">
        <f>'RAPPORT-XYZ'!C24</f>
        <v>Z CLOSURE:</v>
      </c>
      <c r="AF16" s="261">
        <f ca="1">IF(CODE3=1,"",IFERROR(IF('RAPPORT-XYZ'!E39="","",'RAPPORT-XYZ'!E39),""))</f>
        <v>0</v>
      </c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  <c r="BI16" s="195"/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</row>
    <row r="17" spans="1:76" x14ac:dyDescent="0.2">
      <c r="A17" s="195"/>
      <c r="B17" s="224"/>
      <c r="C17" s="225"/>
      <c r="D17" s="225"/>
      <c r="E17" s="211" t="str">
        <f>'CALCUL-XY'!E17</f>
        <v>STARTING Y COORDINATE:</v>
      </c>
      <c r="F17" s="139">
        <v>2000</v>
      </c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217"/>
      <c r="T17" s="218"/>
      <c r="U17" s="219"/>
      <c r="V17" s="195"/>
      <c r="W17" s="195"/>
      <c r="X17" s="381"/>
      <c r="Y17" s="229" t="str">
        <f>'RAPPORT-XYZ'!C24</f>
        <v>Z CLOSURE:</v>
      </c>
      <c r="Z17" s="216">
        <f ca="1">IF(CODE3=1,"",IFERROR(IF('RAPPORT-XYZ'!E8="","",'RAPPORT-XYZ'!E8),""))</f>
        <v>-4.0398151055001108E-3</v>
      </c>
      <c r="AA17" s="195"/>
      <c r="AB17" s="380"/>
      <c r="AC17" s="383"/>
      <c r="AD17" s="383"/>
      <c r="AE17" s="208" t="str">
        <f>'RAPPORT-XYZ'!C25</f>
        <v>2D POLYGON PERIMETER:</v>
      </c>
      <c r="AF17" s="279">
        <f ca="1">IF(CODE3=1,"",IFERROR(IF('RAPPORT-XYZ'!E44="","",'RAPPORT-XYZ'!E44),""))</f>
        <v>469.06345781475164</v>
      </c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195"/>
      <c r="BU17" s="195"/>
      <c r="BV17" s="195"/>
      <c r="BW17" s="195"/>
      <c r="BX17" s="195"/>
    </row>
    <row r="18" spans="1:76" x14ac:dyDescent="0.2">
      <c r="A18" s="195"/>
      <c r="B18" s="224"/>
      <c r="C18" s="225"/>
      <c r="D18" s="225"/>
      <c r="E18" s="211" t="str">
        <f>'RAPPORT-XYZ'!C13</f>
        <v>STARTING Z COORDINATE:</v>
      </c>
      <c r="F18" s="139">
        <v>100</v>
      </c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217"/>
      <c r="T18" s="218"/>
      <c r="U18" s="219"/>
      <c r="V18" s="195"/>
      <c r="W18" s="195"/>
      <c r="X18" s="380"/>
      <c r="Y18" s="208" t="str">
        <f>'RAPPORT-XYZ'!C25</f>
        <v>2D POLYGON PERIMETER:</v>
      </c>
      <c r="Z18" s="279">
        <f ca="1">IF(CODE3=1,"",IFERROR(IF('RAPPORT-XYZ'!E9="","",'RAPPORT-XYZ'!E9),""))</f>
        <v>469.06345782210815</v>
      </c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  <c r="BI18" s="195"/>
      <c r="BJ18" s="195"/>
      <c r="BK18" s="195"/>
      <c r="BL18" s="195"/>
      <c r="BM18" s="195"/>
      <c r="BN18" s="195"/>
      <c r="BO18" s="195"/>
      <c r="BP18" s="195"/>
      <c r="BQ18" s="195"/>
      <c r="BR18" s="195"/>
      <c r="BS18" s="195"/>
      <c r="BT18" s="195"/>
      <c r="BU18" s="195"/>
      <c r="BV18" s="195"/>
      <c r="BW18" s="195"/>
      <c r="BX18" s="195"/>
    </row>
    <row r="19" spans="1:76" x14ac:dyDescent="0.2">
      <c r="A19" s="195"/>
      <c r="B19" s="224"/>
      <c r="C19" s="225"/>
      <c r="D19" s="225"/>
      <c r="E19" s="229" t="str">
        <f>'CALCUL-XY'!E51</f>
        <v>VERIFICATION ADJUSTED ENDING X COORDINATE:</v>
      </c>
      <c r="F19" s="230">
        <f ca="1">IF(CODE3=1,"",IFERROR('RAPPORT-XYZ'!E48,""))</f>
        <v>999.99999999999989</v>
      </c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217"/>
      <c r="T19" s="218"/>
      <c r="U19" s="219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195"/>
      <c r="BK19" s="195"/>
      <c r="BL19" s="195"/>
      <c r="BM19" s="195"/>
      <c r="BN19" s="195"/>
      <c r="BO19" s="195"/>
      <c r="BP19" s="195"/>
      <c r="BQ19" s="195"/>
      <c r="BR19" s="195"/>
      <c r="BS19" s="195"/>
      <c r="BT19" s="195"/>
      <c r="BU19" s="195"/>
      <c r="BV19" s="195"/>
      <c r="BW19" s="195"/>
      <c r="BX19" s="195"/>
    </row>
    <row r="20" spans="1:76" x14ac:dyDescent="0.2">
      <c r="A20" s="195"/>
      <c r="B20" s="224"/>
      <c r="C20" s="225"/>
      <c r="D20" s="225"/>
      <c r="E20" s="229" t="str">
        <f>'CALCUL-XY'!E52</f>
        <v>VERIFICATION ADJUSTED ENDING Y COORDINATE:</v>
      </c>
      <c r="F20" s="306">
        <f ca="1">IF(CODE3=1,"",IFERROR('RAPPORT-XYZ'!E49,""))</f>
        <v>2000</v>
      </c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237"/>
      <c r="T20" s="238"/>
      <c r="U20" s="239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195"/>
      <c r="BO20" s="195"/>
      <c r="BP20" s="195"/>
      <c r="BQ20" s="195"/>
      <c r="BR20" s="195"/>
      <c r="BS20" s="195"/>
      <c r="BT20" s="195"/>
      <c r="BU20" s="195"/>
      <c r="BV20" s="195"/>
      <c r="BW20" s="195"/>
      <c r="BX20" s="195"/>
    </row>
    <row r="21" spans="1:76" ht="17" thickBot="1" x14ac:dyDescent="0.25">
      <c r="A21" s="195"/>
      <c r="B21" s="206"/>
      <c r="C21" s="207"/>
      <c r="D21" s="207"/>
      <c r="E21" s="208" t="str">
        <f>'RAPPORT-XYZ'!C8</f>
        <v>VERIFICATION ADJUSTED ENDING Z COORDINATE:</v>
      </c>
      <c r="F21" s="305">
        <f ca="1">IF(CODE3=1,"",IFERROR('RAPPORT-XYZ'!E38,""))</f>
        <v>100</v>
      </c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240" t="str">
        <f>"       "&amp;'CALCUL-XY'!E47</f>
        <v xml:space="preserve">        = STARTING STATION</v>
      </c>
      <c r="T21" s="241"/>
      <c r="U21" s="242"/>
      <c r="V21" s="195"/>
      <c r="W21" s="195"/>
      <c r="X21" s="399" t="str">
        <f>'CALCUL-XY'!E39</f>
        <v>CLOSURE BEFORE ADJUSTMENT (FROM EACH ST)</v>
      </c>
      <c r="Y21" s="403"/>
      <c r="Z21" s="400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  <c r="BI21" s="195"/>
      <c r="BJ21" s="195"/>
      <c r="BK21" s="195"/>
      <c r="BL21" s="195"/>
      <c r="BM21" s="195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</row>
    <row r="22" spans="1:76" x14ac:dyDescent="0.2">
      <c r="A22" s="195"/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243" t="str">
        <f>'CALCUL-XY'!E22</f>
        <v>FROM</v>
      </c>
      <c r="Y22" s="243" t="str">
        <f>'CALCUL-XY'!E34</f>
        <v>L. CLOSURE ERROR</v>
      </c>
      <c r="Z22" s="243" t="str">
        <f>'CALCUL-XY'!E35</f>
        <v>PRECISION RATIO</v>
      </c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243" t="str">
        <f>'CALCUL-XY'!E58</f>
        <v>INFO TO BE COPIED AND PASTED</v>
      </c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  <c r="BI22" s="195"/>
      <c r="BJ22" s="195"/>
      <c r="BK22" s="195"/>
      <c r="BL22" s="195"/>
      <c r="BM22" s="195"/>
      <c r="BN22" s="195"/>
      <c r="BO22" s="195"/>
      <c r="BP22" s="195"/>
      <c r="BQ22" s="195"/>
      <c r="BR22" s="195"/>
      <c r="BS22" s="195"/>
      <c r="BT22" s="195"/>
      <c r="BU22" s="195"/>
      <c r="BV22" s="195"/>
      <c r="BW22" s="195"/>
      <c r="BX22" s="195"/>
    </row>
    <row r="23" spans="1:76" x14ac:dyDescent="0.2">
      <c r="A23" s="195"/>
      <c r="B23" s="399" t="str">
        <f>'RAPPORT-XYZ'!C14</f>
        <v>ENTER YOUR GROSS DATA HERE</v>
      </c>
      <c r="C23" s="403"/>
      <c r="D23" s="403"/>
      <c r="E23" s="403"/>
      <c r="F23" s="403"/>
      <c r="G23" s="403"/>
      <c r="H23" s="403"/>
      <c r="I23" s="403"/>
      <c r="J23" s="400"/>
      <c r="K23" s="195"/>
      <c r="L23" s="399" t="str">
        <f>'RAPPORT-XYZ'!C21</f>
        <v>MEAN DATA (NON ADJUSTED)</v>
      </c>
      <c r="M23" s="403"/>
      <c r="N23" s="403"/>
      <c r="O23" s="403"/>
      <c r="P23" s="403"/>
      <c r="Q23" s="403"/>
      <c r="R23" s="403"/>
      <c r="S23" s="403"/>
      <c r="T23" s="403"/>
      <c r="U23" s="403"/>
      <c r="V23" s="400"/>
      <c r="W23" s="195"/>
      <c r="X23" s="377" t="str">
        <f>'CALCUL-XY'!E40</f>
        <v>BEST:</v>
      </c>
      <c r="Y23" s="255">
        <f ca="1">IF(CODE3=1,"",IFERROR(IF('RAPPORT-XYZ'!E19="","",'RAPPORT-XYZ'!E19),""))</f>
        <v>1.3765710898658364E-3</v>
      </c>
      <c r="Z23" s="255">
        <f ca="1">IF(CODE3=1,"",IFERROR(IF('RAPPORT-XYZ'!E20="","",'RAPPORT-XYZ'!E20),""))</f>
        <v>340747.71820743679</v>
      </c>
      <c r="AA23" s="195"/>
      <c r="AB23" s="399" t="str">
        <f>'RAPPORT-XYZ'!C26</f>
        <v>MEAN DATA (ADJUSTED)</v>
      </c>
      <c r="AC23" s="403"/>
      <c r="AD23" s="403"/>
      <c r="AE23" s="403"/>
      <c r="AF23" s="403"/>
      <c r="AG23" s="403"/>
      <c r="AH23" s="403"/>
      <c r="AI23" s="403"/>
      <c r="AJ23" s="403"/>
      <c r="AK23" s="403"/>
      <c r="AL23" s="403"/>
      <c r="AM23" s="400"/>
      <c r="AN23" s="195"/>
      <c r="AO23" s="384" t="s">
        <v>231</v>
      </c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  <c r="BI23" s="195"/>
      <c r="BJ23" s="195"/>
      <c r="BK23" s="195"/>
      <c r="BL23" s="195"/>
      <c r="BM23" s="195"/>
      <c r="BN23" s="195"/>
      <c r="BO23" s="195"/>
      <c r="BP23" s="195"/>
      <c r="BQ23" s="195"/>
      <c r="BR23" s="195"/>
      <c r="BS23" s="195"/>
      <c r="BT23" s="195"/>
      <c r="BU23" s="195"/>
      <c r="BV23" s="195"/>
      <c r="BW23" s="195"/>
      <c r="BX23" s="195"/>
    </row>
    <row r="24" spans="1:76" x14ac:dyDescent="0.2">
      <c r="A24" s="195"/>
      <c r="B24" s="243" t="str">
        <f>'RAPPORT-XYZ'!C15</f>
        <v>ERR.</v>
      </c>
      <c r="C24" s="243" t="str">
        <f>'RAPPORT-XYZ'!C16</f>
        <v>D/R</v>
      </c>
      <c r="D24" s="243" t="str">
        <f>'CALCUL-XY'!E22</f>
        <v>FROM</v>
      </c>
      <c r="E24" s="243" t="str">
        <f>'CALCUL-XY'!E23</f>
        <v>TO</v>
      </c>
      <c r="F24" s="243" t="str">
        <f>'RAPPORT-XYZ'!C17</f>
        <v>H.I.</v>
      </c>
      <c r="G24" s="243" t="str">
        <f>'CALCUL-XY'!E43</f>
        <v>AZIMUTHS</v>
      </c>
      <c r="H24" s="243" t="str">
        <f>'RAPPORT-XYZ'!C18</f>
        <v>VT ANGLES</v>
      </c>
      <c r="I24" s="243" t="str">
        <f>'RAPPORT-XYZ'!C19</f>
        <v>SLOPE DIST</v>
      </c>
      <c r="J24" s="243" t="str">
        <f>'RAPPORT-XYZ'!C20</f>
        <v>T.H.</v>
      </c>
      <c r="K24" s="195"/>
      <c r="L24" s="282" t="s">
        <v>35</v>
      </c>
      <c r="M24" s="243" t="str">
        <f>'CALCUL-XY'!E22</f>
        <v>FROM</v>
      </c>
      <c r="N24" s="243" t="str">
        <f>'CALCUL-XY'!E23</f>
        <v>TO</v>
      </c>
      <c r="O24" s="243" t="str">
        <f>'RAPPORT-XYZ'!C22</f>
        <v>HZ ANGLES</v>
      </c>
      <c r="P24" s="243" t="str">
        <f>'CALCUL-XY'!E43</f>
        <v>AZIMUTHS</v>
      </c>
      <c r="Q24" s="243" t="str">
        <f>'RAPPORT-XYZ'!C23</f>
        <v>HZ DIST</v>
      </c>
      <c r="R24" s="195"/>
      <c r="S24" s="243" t="s">
        <v>31</v>
      </c>
      <c r="T24" s="144" t="s">
        <v>52</v>
      </c>
      <c r="U24" s="243" t="str">
        <f>IF(T24='RAPPORT-XYZ'!C6,'RAPPORT-XYZ'!C7,'RAPPORT-XYZ'!C6)</f>
        <v>Y</v>
      </c>
      <c r="V24" s="243" t="s">
        <v>175</v>
      </c>
      <c r="W24" s="195"/>
      <c r="X24" s="378" t="str">
        <f>'CALCUL-XY'!E41</f>
        <v>WORST:</v>
      </c>
      <c r="Y24" s="279">
        <f ca="1">IF(CODE3=1,"",IFERROR(IF('RAPPORT-XYZ'!E21="","",'RAPPORT-XYZ'!E21),""))</f>
        <v>3.3025489058256916E-3</v>
      </c>
      <c r="Z24" s="279">
        <f ca="1">IF(CODE3=1,"",IFERROR(IF('RAPPORT-XYZ'!E22="","",'RAPPORT-XYZ'!E22),""))</f>
        <v>142030.73783243026</v>
      </c>
      <c r="AA24" s="195"/>
      <c r="AB24" s="282" t="s">
        <v>35</v>
      </c>
      <c r="AC24" s="243" t="str">
        <f>'CALCUL-XY'!E22</f>
        <v>FROM</v>
      </c>
      <c r="AD24" s="243" t="str">
        <f>'CALCUL-XY'!E23</f>
        <v>TO</v>
      </c>
      <c r="AE24" s="243" t="s">
        <v>276</v>
      </c>
      <c r="AF24" s="243" t="str">
        <f>'CALCUL-XY'!E43</f>
        <v>AZIMUTHS</v>
      </c>
      <c r="AG24" s="243" t="s">
        <v>277</v>
      </c>
      <c r="AH24" s="195"/>
      <c r="AI24" s="243" t="s">
        <v>31</v>
      </c>
      <c r="AJ24" s="243" t="str">
        <f>T24</f>
        <v>X</v>
      </c>
      <c r="AK24" s="243" t="str">
        <f>U24</f>
        <v>Y</v>
      </c>
      <c r="AL24" s="243" t="s">
        <v>175</v>
      </c>
      <c r="AM24" s="243" t="s">
        <v>69</v>
      </c>
      <c r="AN24" s="195"/>
      <c r="AO24" s="287" t="str">
        <f>IF(XYZ!$AO$23='CALCUL-XY'!$E$56,IF(T24='CALCUL-XY'!A13,("#P E N Z D"),("#P N E Z D")),IF(T24='CALCUL-XY'!A13,("#P,E,N,Z,D"),("#P,N,E,Z,D")))</f>
        <v>#P,E,N,Z,D</v>
      </c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</row>
    <row r="25" spans="1:76" x14ac:dyDescent="0.2">
      <c r="A25" s="195"/>
      <c r="B25" s="316"/>
      <c r="C25" s="313" t="s">
        <v>69</v>
      </c>
      <c r="D25" s="146">
        <v>1000</v>
      </c>
      <c r="E25" s="146">
        <v>4000</v>
      </c>
      <c r="F25" s="146">
        <v>1.5</v>
      </c>
      <c r="G25" s="293">
        <v>0</v>
      </c>
      <c r="H25" s="308">
        <v>3.7356250000000002</v>
      </c>
      <c r="I25" s="146">
        <v>162.90299999999999</v>
      </c>
      <c r="J25" s="146">
        <v>1.5</v>
      </c>
      <c r="K25" s="195"/>
      <c r="L25" s="253">
        <v>1</v>
      </c>
      <c r="M25" s="285">
        <f ca="1">IF(CODE3=1,"",IFERROR(IF('CALCUL-XYZ'!BM1="","",'CALCUL-XYZ'!BM1),""))</f>
        <v>1000</v>
      </c>
      <c r="N25" s="285">
        <f ca="1">IF(CODE3=1,"",IFERROR(IF('CALCUL-XYZ'!BQ1="","",'CALCUL-XYZ'!BQ1),""))</f>
        <v>2000</v>
      </c>
      <c r="O25" s="212">
        <f ca="1">IF(CODE3=1,"",IFERROR(IF('CALCUL-XYZ'!BN1="","",'CALCUL-XYZ'!BN1),""))</f>
        <v>3.5789351851851841</v>
      </c>
      <c r="P25" s="212">
        <f ca="1">IF(CODE3=1,"",IFERROR(IF('CALCUL-XYZ'!CI1="","",'CALCUL-XYZ'!CI1),""))</f>
        <v>3.5789357060185183</v>
      </c>
      <c r="Q25" s="285">
        <f ca="1">IF(CODE3=1,"",IFERROR(IF('CALCUL-XYZ'!BY1="","",'CALCUL-XYZ'!BY1),""))</f>
        <v>73.141728124835879</v>
      </c>
      <c r="R25" s="195"/>
      <c r="S25" s="285">
        <f ca="1">IF(CODE3=1,"",IFERROR(IF('CALCUL-XYZ'!BQ1="","",'CALCUL-XYZ'!BQ1),""))</f>
        <v>2000</v>
      </c>
      <c r="T25" s="255">
        <f ca="1">IF(CODE3=1,"",IFERROR(IF($T$24='RAPPORT-XYZ'!$C$7,IF('CALCUL-XYZ'!CM1="","",'CALCUL-XYZ'!CM1),IF('CALCUL-XYZ'!CN1="","",'CALCUL-XYZ'!CN1)),""))</f>
        <v>1072.9540363037836</v>
      </c>
      <c r="U25" s="255">
        <f ca="1">IF(CODE3=1,"",IFERROR(IF($T$24='RAPPORT-XYZ'!$C$7,IF('CALCUL-XYZ'!CN1="","",'CALCUL-XYZ'!CN1),IF('CALCUL-XYZ'!CM1="","",'CALCUL-XYZ'!CM1)),""))</f>
        <v>2005.2365045663732</v>
      </c>
      <c r="V25" s="255">
        <f ca="1">IF(CODE3=1,"",IFERROR(IF('CALCUL-XYZ'!CA1="","",'CALCUL-XYZ'!CA1),""))</f>
        <v>99.784259091188645</v>
      </c>
      <c r="W25" s="195"/>
      <c r="X25" s="285">
        <f ca="1">IF(CODE3=1,"",IFERROR(IF('CALCUL-XYZ'!BM1="","",'CALCUL-XYZ'!BM1),""))</f>
        <v>1000</v>
      </c>
      <c r="Y25" s="255">
        <f ca="1">IF(CODE3=1,"",IFERROR(IF('CALCUL-XYZ'!EH1="","",'CALCUL-XYZ'!EH1),""))</f>
        <v>2.182478058643474E-3</v>
      </c>
      <c r="Z25" s="255">
        <f ca="1">IF(CODE3=1,"",IFERROR(IF('CALCUL-XYZ'!EI1="","",'CALCUL-XYZ'!EI1),""))</f>
        <v>214922.41627100526</v>
      </c>
      <c r="AA25" s="195"/>
      <c r="AB25" s="253">
        <v>1</v>
      </c>
      <c r="AC25" s="285">
        <f ca="1">IF(CODE3=1,"",IFERROR(IF('CALCUL-XYZ'!BM1="","",'CALCUL-XYZ'!BM1),""))</f>
        <v>1000</v>
      </c>
      <c r="AD25" s="285">
        <f ca="1">IF(CODE3=1,"",IFERROR(IF('CALCUL-XYZ'!BQ1="","",'CALCUL-XYZ'!BQ1),""))</f>
        <v>2000</v>
      </c>
      <c r="AE25" s="212">
        <f ca="1">IF(CODE3=1,"",IFERROR(IF('CALCUL-XYZ'!DL1="","",'CALCUL-XYZ'!DL1),""))</f>
        <v>3.5789280097519871</v>
      </c>
      <c r="AF25" s="212">
        <f ca="1">IF(CODE3=1,"",IFERROR(IF('CALCUL-XYZ'!DK1="","",'CALCUL-XYZ'!DK1),""))</f>
        <v>3.5789357060185161</v>
      </c>
      <c r="AG25" s="255">
        <f ca="1">IF(CODE3=1,"",IFERROR(IF('CALCUL-XYZ'!DB1="","",'CALCUL-XYZ'!DB1),""))</f>
        <v>73.141484597585873</v>
      </c>
      <c r="AH25" s="195"/>
      <c r="AI25" s="285">
        <f ca="1">IF(CODE3=1,"",IFERROR(IF('CALCUL-XYZ'!BQ1="","",'CALCUL-XYZ'!BQ1),""))</f>
        <v>2000</v>
      </c>
      <c r="AJ25" s="255">
        <f ca="1">IF(CODE3=1,"",IFERROR(IF($T$24='RAPPORT-XYZ'!$C$7,IF('CALCUL-XYZ'!DP1="","",'CALCUL-XYZ'!DP1),IF('CALCUL-XYZ'!DQ1="","",'CALCUL-XYZ'!DQ1)),""))</f>
        <v>1072.9537934014581</v>
      </c>
      <c r="AK25" s="255">
        <f ca="1">IF(CODE3=1,"",IFERROR(IF($T$24='RAPPORT-XYZ'!$C$7,IF('CALCUL-XYZ'!DQ1="","",'CALCUL-XYZ'!DQ1),IF('CALCUL-XYZ'!DP1="","",'CALCUL-XYZ'!DP1)),""))</f>
        <v>2005.2364871312977</v>
      </c>
      <c r="AL25" s="255">
        <f ca="1">IF(CODE3=1,"",IFERROR(IF('CALCUL-XYZ'!DD1="","",'CALCUL-XYZ'!DD1),""))</f>
        <v>99.78526904496502</v>
      </c>
      <c r="AM25" s="393"/>
      <c r="AN25" s="195"/>
      <c r="AO25" s="257" t="str">
        <f ca="1">IF(CODE3=1,"",IFERROR(IF('CALCUL-XYZ'!DS1="","",'CALCUL-XYZ'!DS1&amp;'CALCUL-XYZ'!DT1&amp;'CALCUL-XYZ'!DU1&amp;'CALCUL-XYZ'!DV1&amp;'CALCUL-XYZ'!DW1),""))</f>
        <v>2000,1072.95379340146,2005.2364871313,99.785269044965,ST</v>
      </c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5"/>
      <c r="BG25" s="195"/>
      <c r="BH25" s="195"/>
      <c r="BI25" s="195"/>
      <c r="BJ25" s="195"/>
      <c r="BK25" s="195"/>
      <c r="BL25" s="195"/>
      <c r="BM25" s="195"/>
      <c r="BN25" s="195"/>
      <c r="BO25" s="195"/>
      <c r="BP25" s="195"/>
      <c r="BQ25" s="195"/>
      <c r="BR25" s="195"/>
      <c r="BS25" s="195"/>
      <c r="BT25" s="195"/>
      <c r="BU25" s="195"/>
      <c r="BV25" s="195"/>
      <c r="BW25" s="195"/>
      <c r="BX25" s="195"/>
    </row>
    <row r="26" spans="1:76" x14ac:dyDescent="0.2">
      <c r="A26" s="195"/>
      <c r="B26" s="317"/>
      <c r="C26" s="314" t="s">
        <v>268</v>
      </c>
      <c r="D26" s="146">
        <v>1000</v>
      </c>
      <c r="E26" s="142">
        <v>4000</v>
      </c>
      <c r="F26" s="142">
        <v>1.5</v>
      </c>
      <c r="G26" s="293">
        <v>7.4999421296296296</v>
      </c>
      <c r="H26" s="309">
        <v>11.264363425925927</v>
      </c>
      <c r="I26" s="142">
        <v>162.904</v>
      </c>
      <c r="J26" s="142">
        <v>1.5</v>
      </c>
      <c r="K26" s="195"/>
      <c r="L26" s="253">
        <f>L25+1</f>
        <v>2</v>
      </c>
      <c r="M26" s="288">
        <f ca="1">IF(CODE3=1,"",IFERROR(IF('CALCUL-XYZ'!BM2="","",'CALCUL-XYZ'!BM2),""))</f>
        <v>2000</v>
      </c>
      <c r="N26" s="288">
        <f ca="1">IF(CODE3=1,"",IFERROR(IF('CALCUL-XYZ'!BQ2="","",'CALCUL-XYZ'!BQ2),""))</f>
        <v>3000</v>
      </c>
      <c r="O26" s="261">
        <f ca="1">IF(CODE3=1,"",IFERROR(IF('CALCUL-XYZ'!BN2="","",'CALCUL-XYZ'!BN2),""))</f>
        <v>4.5235821759259256</v>
      </c>
      <c r="P26" s="261">
        <f ca="1">IF(CODE3=1,"",IFERROR(IF('CALCUL-XYZ'!CI2="","",'CALCUL-XYZ'!CI2),""))</f>
        <v>0.60251788194444345</v>
      </c>
      <c r="Q26" s="288">
        <f ca="1">IF(CODE3=1,"",IFERROR(IF('CALCUL-XYZ'!BY2="","",'CALCUL-XYZ'!BY2),""))</f>
        <v>122.34500468944449</v>
      </c>
      <c r="R26" s="195"/>
      <c r="S26" s="288">
        <f ca="1">IF(CODE3=1,"",IFERROR(IF('CALCUL-XYZ'!BQ2="","",'CALCUL-XYZ'!BQ2),""))</f>
        <v>3000</v>
      </c>
      <c r="T26" s="216">
        <f ca="1">IF(CODE3=1,"",IFERROR(IF($T$24='RAPPORT-XYZ'!$C$7,IF('CALCUL-XYZ'!CM2="","",'CALCUL-XYZ'!CM2),IF('CALCUL-XYZ'!CN2="","",'CALCUL-XYZ'!CN2)),""))</f>
        <v>1103.5049666715338</v>
      </c>
      <c r="U26" s="216">
        <f ca="1">IF(CODE3=1,"",IFERROR(IF($T$24='RAPPORT-XYZ'!$C$7,IF('CALCUL-XYZ'!CN2="","",'CALCUL-XYZ'!CN2),IF('CALCUL-XYZ'!CM2="","",'CALCUL-XYZ'!CM2)),""))</f>
        <v>2123.7056601560248</v>
      </c>
      <c r="V26" s="216">
        <f ca="1">IF(CODE3=1,"",IFERROR(IF('CALCUL-XYZ'!CA2="","",'CALCUL-XYZ'!CA2),""))</f>
        <v>100.82481677049091</v>
      </c>
      <c r="W26" s="195"/>
      <c r="X26" s="288">
        <f ca="1">IF(CODE3=1,"",IFERROR(IF('CALCUL-XYZ'!BM2="","",'CALCUL-XYZ'!BM2),""))</f>
        <v>2000</v>
      </c>
      <c r="Y26" s="216">
        <f ca="1">IF(CODE3=1,"",IFERROR(IF('CALCUL-XYZ'!EH2="","",'CALCUL-XYZ'!EH2),""))</f>
        <v>1.3765710898658364E-3</v>
      </c>
      <c r="Z26" s="216">
        <f ca="1">IF(CODE3=1,"",IFERROR(IF('CALCUL-XYZ'!EI2="","",'CALCUL-XYZ'!EI2),""))</f>
        <v>340747.71820743679</v>
      </c>
      <c r="AA26" s="195"/>
      <c r="AB26" s="253">
        <f>AB25+1</f>
        <v>2</v>
      </c>
      <c r="AC26" s="288">
        <f ca="1">IF(CODE3=1,"",IFERROR(IF('CALCUL-XYZ'!BM2="","",'CALCUL-XYZ'!BM2),""))</f>
        <v>2000</v>
      </c>
      <c r="AD26" s="288">
        <f ca="1">IF(CODE3=1,"",IFERROR(IF('CALCUL-XYZ'!BQ2="","",'CALCUL-XYZ'!BQ2),""))</f>
        <v>3000</v>
      </c>
      <c r="AE26" s="261">
        <f ca="1">IF(CODE3=1,"",IFERROR(IF('CALCUL-XYZ'!DL2="","",'CALCUL-XYZ'!DL2),""))</f>
        <v>4.5235623270819616</v>
      </c>
      <c r="AF26" s="261">
        <f ca="1">IF(CODE3=1,"",IFERROR(IF('CALCUL-XYZ'!DK2="","",'CALCUL-XYZ'!DK2),""))</f>
        <v>0.60249803310047767</v>
      </c>
      <c r="AG26" s="216">
        <f ca="1">IF(CODE3=1,"",IFERROR(IF('CALCUL-XYZ'!DB2="","",'CALCUL-XYZ'!DB2),""))</f>
        <v>122.34451292075381</v>
      </c>
      <c r="AH26" s="195"/>
      <c r="AI26" s="288">
        <f ca="1">IF(CODE3=1,"",IFERROR(IF('CALCUL-XYZ'!BQ2="","",'CALCUL-XYZ'!BQ2),""))</f>
        <v>3000</v>
      </c>
      <c r="AJ26" s="216">
        <f ca="1">IF(CODE3=1,"",IFERROR(IF($T$24='RAPPORT-XYZ'!$C$7,IF('CALCUL-XYZ'!DP2="","",'CALCUL-XYZ'!DP2),IF('CALCUL-XYZ'!DQ2="","",'CALCUL-XYZ'!DQ2)),""))</f>
        <v>1103.5036159880387</v>
      </c>
      <c r="AK26" s="216">
        <f ca="1">IF(CODE3=1,"",IFERROR(IF($T$24='RAPPORT-XYZ'!$C$7,IF('CALCUL-XYZ'!DQ2="","",'CALCUL-XYZ'!DQ2),IF('CALCUL-XYZ'!DP2="","",'CALCUL-XYZ'!DP2)),""))</f>
        <v>2123.7054205347217</v>
      </c>
      <c r="AL26" s="216">
        <f ca="1">IF(CODE3=1,"",IFERROR(IF('CALCUL-XYZ'!DD2="","",'CALCUL-XYZ'!DD2),""))</f>
        <v>100.82683667804366</v>
      </c>
      <c r="AM26" s="142"/>
      <c r="AN26" s="195"/>
      <c r="AO26" s="263" t="str">
        <f ca="1">IF(CODE3=1,"",IFERROR(IF('CALCUL-XYZ'!DS2="","",'CALCUL-XYZ'!DS2&amp;'CALCUL-XYZ'!DT2&amp;'CALCUL-XYZ'!DU2&amp;'CALCUL-XYZ'!DV2&amp;'CALCUL-XYZ'!DW2),""))</f>
        <v>3000,1103.50361598804,2123.70542053472,100.826836678044,ST</v>
      </c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5"/>
      <c r="BH26" s="195"/>
      <c r="BI26" s="195"/>
      <c r="BJ26" s="195"/>
      <c r="BK26" s="195"/>
      <c r="BL26" s="195"/>
      <c r="BM26" s="195"/>
      <c r="BN26" s="195"/>
      <c r="BO26" s="195"/>
      <c r="BP26" s="195"/>
      <c r="BQ26" s="195"/>
      <c r="BR26" s="195"/>
      <c r="BS26" s="195"/>
      <c r="BT26" s="195"/>
      <c r="BU26" s="195"/>
      <c r="BV26" s="195"/>
      <c r="BW26" s="195"/>
      <c r="BX26" s="195"/>
    </row>
    <row r="27" spans="1:76" x14ac:dyDescent="0.2">
      <c r="A27" s="195"/>
      <c r="B27" s="317"/>
      <c r="C27" s="314" t="s">
        <v>69</v>
      </c>
      <c r="D27" s="146">
        <v>1000</v>
      </c>
      <c r="E27" s="142">
        <v>2000</v>
      </c>
      <c r="F27" s="142">
        <v>1.5</v>
      </c>
      <c r="G27" s="293">
        <v>3.5789351851851854</v>
      </c>
      <c r="H27" s="309">
        <v>3.7570138888888889</v>
      </c>
      <c r="I27" s="142">
        <v>73.14</v>
      </c>
      <c r="J27" s="142">
        <v>1.5</v>
      </c>
      <c r="K27" s="195"/>
      <c r="L27" s="253">
        <f t="shared" ref="L27:L90" si="0">L26+1</f>
        <v>3</v>
      </c>
      <c r="M27" s="288">
        <f ca="1">IF(CODE3=1,"",IFERROR(IF('CALCUL-XYZ'!BM3="","",'CALCUL-XYZ'!BM3),""))</f>
        <v>3000</v>
      </c>
      <c r="N27" s="288">
        <f ca="1">IF(CODE3=1,"",IFERROR(IF('CALCUL-XYZ'!BQ3="","",'CALCUL-XYZ'!BQ3),""))</f>
        <v>4000</v>
      </c>
      <c r="O27" s="261">
        <f ca="1">IF(CODE3=1,"",IFERROR(IF('CALCUL-XYZ'!BN3="","",'CALCUL-XYZ'!BN3),""))</f>
        <v>4.0117361111111105</v>
      </c>
      <c r="P27" s="261">
        <f ca="1">IF(CODE3=1,"",IFERROR(IF('CALCUL-XYZ'!CI3="","",'CALCUL-XYZ'!CI3),""))</f>
        <v>12.114253993055554</v>
      </c>
      <c r="Q27" s="288">
        <f ca="1">IF(CODE3=1,"",IFERROR(IF('CALCUL-XYZ'!BY3="","",'CALCUL-XYZ'!BY3),""))</f>
        <v>110.67595214443676</v>
      </c>
      <c r="R27" s="195"/>
      <c r="S27" s="288">
        <f ca="1">IF(CODE3=1,"",IFERROR(IF('CALCUL-XYZ'!BQ3="","",'CALCUL-XYZ'!BQ3),""))</f>
        <v>4000</v>
      </c>
      <c r="T27" s="216">
        <f ca="1">IF(CODE3=1,"",IFERROR(IF($T$24='RAPPORT-XYZ'!$C$7,IF('CALCUL-XYZ'!CM3="","",'CALCUL-XYZ'!CM3),IF('CALCUL-XYZ'!CN3="","",'CALCUL-XYZ'!CN3)),""))</f>
        <v>1000.0025785680822</v>
      </c>
      <c r="U27" s="216">
        <f ca="1">IF(CODE3=1,"",IFERROR(IF($T$24='RAPPORT-XYZ'!$C$7,IF('CALCUL-XYZ'!CN3="","",'CALCUL-XYZ'!CN3),IF('CALCUL-XYZ'!CM3="","",'CALCUL-XYZ'!CM3)),""))</f>
        <v>2162.9028799548846</v>
      </c>
      <c r="V27" s="216">
        <f ca="1">IF(CODE3=1,"",IFERROR(IF('CALCUL-XYZ'!CA3="","",'CALCUL-XYZ'!CA3),""))</f>
        <v>100.9808094539223</v>
      </c>
      <c r="W27" s="195"/>
      <c r="X27" s="288">
        <f ca="1">IF(CODE3=1,"",IFERROR(IF('CALCUL-XYZ'!BM3="","",'CALCUL-XYZ'!BM3),""))</f>
        <v>3000</v>
      </c>
      <c r="Y27" s="216">
        <f ca="1">IF(CODE3=1,"",IFERROR(IF('CALCUL-XYZ'!EH3="","",'CALCUL-XYZ'!EH3),""))</f>
        <v>2.2368195612284883E-3</v>
      </c>
      <c r="Z27" s="216">
        <f ca="1">IF(CODE3=1,"",IFERROR(IF('CALCUL-XYZ'!EI3="","",'CALCUL-XYZ'!EI3),""))</f>
        <v>209701.0710888512</v>
      </c>
      <c r="AA27" s="195"/>
      <c r="AB27" s="253">
        <f t="shared" ref="AB27:AB90" si="1">AB26+1</f>
        <v>3</v>
      </c>
      <c r="AC27" s="288">
        <f ca="1">IF(CODE3=1,"",IFERROR(IF('CALCUL-XYZ'!BM3="","",'CALCUL-XYZ'!BM3),""))</f>
        <v>3000</v>
      </c>
      <c r="AD27" s="288">
        <f ca="1">IF(CODE3=1,"",IFERROR(IF('CALCUL-XYZ'!BQ3="","",'CALCUL-XYZ'!BQ3),""))</f>
        <v>4000</v>
      </c>
      <c r="AE27" s="261">
        <f ca="1">IF(CODE3=1,"",IFERROR(IF('CALCUL-XYZ'!DL3="","",'CALCUL-XYZ'!DL3),""))</f>
        <v>4.0117239362875488</v>
      </c>
      <c r="AF27" s="261">
        <f ca="1">IF(CODE3=1,"",IFERROR(IF('CALCUL-XYZ'!DK3="","",'CALCUL-XYZ'!DK3),""))</f>
        <v>12.114221969388026</v>
      </c>
      <c r="AG27" s="216">
        <f ca="1">IF(CODE3=1,"",IFERROR(IF('CALCUL-XYZ'!DB3="","",'CALCUL-XYZ'!DB3),""))</f>
        <v>110.67614134548721</v>
      </c>
      <c r="AH27" s="195"/>
      <c r="AI27" s="288">
        <f ca="1">IF(CODE3=1,"",IFERROR(IF('CALCUL-XYZ'!BQ3="","",'CALCUL-XYZ'!BQ3),""))</f>
        <v>4000</v>
      </c>
      <c r="AJ27" s="216">
        <f ca="1">IF(CODE3=1,"",IFERROR(IF($T$24='RAPPORT-XYZ'!$C$7,IF('CALCUL-XYZ'!DP3="","",'CALCUL-XYZ'!DP3),IF('CALCUL-XYZ'!DQ3="","",'CALCUL-XYZ'!DQ3)),""))</f>
        <v>1000.0005251620188</v>
      </c>
      <c r="AK27" s="216">
        <f ca="1">IF(CODE3=1,"",IFERROR(IF($T$24='RAPPORT-XYZ'!$C$7,IF('CALCUL-XYZ'!DQ3="","",'CALCUL-XYZ'!DQ3),IF('CALCUL-XYZ'!DP3="","",'CALCUL-XYZ'!DP3)),""))</f>
        <v>2162.9013189500783</v>
      </c>
      <c r="AL27" s="216">
        <f ca="1">IF(CODE3=1,"",IFERROR(IF('CALCUL-XYZ'!DD3="","",'CALCUL-XYZ'!DD3),""))</f>
        <v>100.98383931525143</v>
      </c>
      <c r="AM27" s="142"/>
      <c r="AN27" s="195"/>
      <c r="AO27" s="263" t="str">
        <f ca="1">IF(CODE3=1,"",IFERROR(IF('CALCUL-XYZ'!DS3="","",'CALCUL-XYZ'!DS3&amp;'CALCUL-XYZ'!DT3&amp;'CALCUL-XYZ'!DU3&amp;'CALCUL-XYZ'!DV3&amp;'CALCUL-XYZ'!DW3),""))</f>
        <v>4000,1000.00052516202,2162.90131895008,100.983839315251,ST</v>
      </c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  <c r="BI27" s="195"/>
      <c r="BJ27" s="195"/>
      <c r="BK27" s="195"/>
      <c r="BL27" s="195"/>
      <c r="BM27" s="195"/>
      <c r="BN27" s="195"/>
      <c r="BO27" s="195"/>
      <c r="BP27" s="195"/>
      <c r="BQ27" s="195"/>
      <c r="BR27" s="195"/>
      <c r="BS27" s="195"/>
      <c r="BT27" s="195"/>
      <c r="BU27" s="195"/>
      <c r="BV27" s="195"/>
      <c r="BW27" s="195"/>
      <c r="BX27" s="195"/>
    </row>
    <row r="28" spans="1:76" x14ac:dyDescent="0.2">
      <c r="A28" s="195"/>
      <c r="B28" s="317"/>
      <c r="C28" s="314" t="s">
        <v>268</v>
      </c>
      <c r="D28" s="146">
        <v>1000</v>
      </c>
      <c r="E28" s="142">
        <v>2000</v>
      </c>
      <c r="F28" s="142">
        <v>1.5</v>
      </c>
      <c r="G28" s="293">
        <v>-3.9211226851851855</v>
      </c>
      <c r="H28" s="309">
        <v>11.242939814814815</v>
      </c>
      <c r="I28" s="142">
        <v>73.14</v>
      </c>
      <c r="J28" s="142">
        <v>1.5</v>
      </c>
      <c r="K28" s="195"/>
      <c r="L28" s="253">
        <f t="shared" si="0"/>
        <v>4</v>
      </c>
      <c r="M28" s="288">
        <f ca="1">IF(CODE3=1,"",IFERROR(IF('CALCUL-XYZ'!BM4="","",'CALCUL-XYZ'!BM4),""))</f>
        <v>4000</v>
      </c>
      <c r="N28" s="288">
        <f ca="1">IF(CODE3=1,"",IFERROR(IF('CALCUL-XYZ'!BQ4="","",'CALCUL-XYZ'!BQ4),""))</f>
        <v>1000</v>
      </c>
      <c r="O28" s="261">
        <f ca="1">IF(CODE3=1,"",IFERROR(IF('CALCUL-XYZ'!BN4="","",'CALCUL-XYZ'!BN4),""))</f>
        <v>2.8857754629629628</v>
      </c>
      <c r="P28" s="261">
        <f ca="1">IF(CODE3=1,"",IFERROR(IF('CALCUL-XYZ'!CI4="","",'CALCUL-XYZ'!CI4),""))</f>
        <v>7.5000294560185186</v>
      </c>
      <c r="Q28" s="288">
        <f ca="1">IF(CODE3=1,"",IFERROR(IF('CALCUL-XYZ'!BY4="","",'CALCUL-XYZ'!BY4),""))</f>
        <v>162.90077286339104</v>
      </c>
      <c r="R28" s="195"/>
      <c r="S28" s="288">
        <f ca="1">IF(CODE3=1,"",IFERROR(IF('CALCUL-XYZ'!BQ4="","",'CALCUL-XYZ'!BQ4),""))</f>
        <v>1000</v>
      </c>
      <c r="T28" s="216">
        <f ca="1">IF(CODE3=1,"",IFERROR(IF($T$24='RAPPORT-XYZ'!$C$7,IF('CALCUL-XYZ'!CM4="","",'CALCUL-XYZ'!CM4),IF('CALCUL-XYZ'!CN4="","",'CALCUL-XYZ'!CN4)),""))</f>
        <v>1000.000568615563</v>
      </c>
      <c r="U28" s="216">
        <f ca="1">IF(CODE3=1,"",IFERROR(IF($T$24='RAPPORT-XYZ'!$C$7,IF('CALCUL-XYZ'!CN4="","",'CALCUL-XYZ'!CN4),IF('CALCUL-XYZ'!CM4="","",'CALCUL-XYZ'!CM4)),""))</f>
        <v>2000.0021071038934</v>
      </c>
      <c r="V28" s="216">
        <f ca="1">IF(CODE3=1,"",IFERROR(IF('CALCUL-XYZ'!CA4="","",'CALCUL-XYZ'!CA4),""))</f>
        <v>99.9959601848945</v>
      </c>
      <c r="W28" s="195"/>
      <c r="X28" s="288">
        <f ca="1">IF(CODE3=1,"",IFERROR(IF('CALCUL-XYZ'!BM4="","",'CALCUL-XYZ'!BM4),""))</f>
        <v>4000</v>
      </c>
      <c r="Y28" s="216">
        <f ca="1">IF(CODE3=1,"",IFERROR(IF('CALCUL-XYZ'!EH4="","",'CALCUL-XYZ'!EH4),""))</f>
        <v>3.3025489058256916E-3</v>
      </c>
      <c r="Z28" s="216">
        <f ca="1">IF(CODE3=1,"",IFERROR(IF('CALCUL-XYZ'!EI4="","",'CALCUL-XYZ'!EI4),""))</f>
        <v>142030.73783243026</v>
      </c>
      <c r="AA28" s="195"/>
      <c r="AB28" s="253">
        <f t="shared" si="1"/>
        <v>4</v>
      </c>
      <c r="AC28" s="288">
        <f ca="1">IF(CODE3=1,"",IFERROR(IF('CALCUL-XYZ'!BM4="","",'CALCUL-XYZ'!BM4),""))</f>
        <v>4000</v>
      </c>
      <c r="AD28" s="288">
        <f ca="1">IF(CODE3=1,"",IFERROR(IF('CALCUL-XYZ'!BQ4="","",'CALCUL-XYZ'!BQ4),""))</f>
        <v>1000</v>
      </c>
      <c r="AE28" s="261">
        <f ca="1">IF(CODE3=1,"",IFERROR(IF('CALCUL-XYZ'!DL4="","",'CALCUL-XYZ'!DL4),""))</f>
        <v>2.8857857268785025</v>
      </c>
      <c r="AF28" s="261">
        <f ca="1">IF(CODE3=1,"",IFERROR(IF('CALCUL-XYZ'!DK4="","",'CALCUL-XYZ'!DK4),""))</f>
        <v>7.500007696266529</v>
      </c>
      <c r="AG28" s="216">
        <f ca="1">IF(CODE3=1,"",IFERROR(IF('CALCUL-XYZ'!DB4="","",'CALCUL-XYZ'!DB4),""))</f>
        <v>162.90131895092475</v>
      </c>
      <c r="AH28" s="195"/>
      <c r="AI28" s="288">
        <f ca="1">IF(CODE3=1,"",IFERROR(IF('CALCUL-XYZ'!BQ4="","",'CALCUL-XYZ'!BQ4),""))</f>
        <v>1000</v>
      </c>
      <c r="AJ28" s="216">
        <f ca="1">IF(CODE3=1,"",IFERROR(IF($T$24='RAPPORT-XYZ'!$C$7,IF('CALCUL-XYZ'!DP4="","",'CALCUL-XYZ'!DP4),IF('CALCUL-XYZ'!DQ4="","",'CALCUL-XYZ'!DQ4)),""))</f>
        <v>999.99999999999989</v>
      </c>
      <c r="AK28" s="216">
        <f ca="1">IF(CODE3=1,"",IFERROR(IF($T$24='RAPPORT-XYZ'!$C$7,IF('CALCUL-XYZ'!DQ4="","",'CALCUL-XYZ'!DQ4),IF('CALCUL-XYZ'!DP4="","",'CALCUL-XYZ'!DP4)),""))</f>
        <v>2000</v>
      </c>
      <c r="AL28" s="216">
        <f ca="1">IF(CODE3=1,"",IFERROR(IF('CALCUL-XYZ'!DD4="","",'CALCUL-XYZ'!DD4),""))</f>
        <v>100</v>
      </c>
      <c r="AM28" s="142"/>
      <c r="AN28" s="195"/>
      <c r="AO28" s="263" t="str">
        <f ca="1">IF(CODE3=1,"",IFERROR(IF('CALCUL-XYZ'!DS4="","",'CALCUL-XYZ'!DS4&amp;'CALCUL-XYZ'!DT4&amp;'CALCUL-XYZ'!DU4&amp;'CALCUL-XYZ'!DV4&amp;'CALCUL-XYZ'!DW4),""))</f>
        <v>1000,1000,2000,100,ST</v>
      </c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5"/>
      <c r="BN28" s="195"/>
      <c r="BO28" s="195"/>
      <c r="BP28" s="195"/>
      <c r="BQ28" s="195"/>
      <c r="BR28" s="195"/>
      <c r="BS28" s="195"/>
      <c r="BT28" s="195"/>
      <c r="BU28" s="195"/>
      <c r="BV28" s="195"/>
      <c r="BW28" s="195"/>
      <c r="BX28" s="195"/>
    </row>
    <row r="29" spans="1:76" x14ac:dyDescent="0.2">
      <c r="A29" s="195"/>
      <c r="B29" s="317"/>
      <c r="C29" s="314" t="s">
        <v>69</v>
      </c>
      <c r="D29" s="146">
        <v>2000</v>
      </c>
      <c r="E29" s="142">
        <v>1000</v>
      </c>
      <c r="F29" s="142">
        <v>1.39</v>
      </c>
      <c r="G29" s="293">
        <v>0</v>
      </c>
      <c r="H29" s="309">
        <v>3.739398148148148</v>
      </c>
      <c r="I29" s="142">
        <v>73.14</v>
      </c>
      <c r="J29" s="142">
        <v>1.5</v>
      </c>
      <c r="K29" s="195"/>
      <c r="L29" s="253">
        <f t="shared" si="0"/>
        <v>5</v>
      </c>
      <c r="M29" s="288" t="str">
        <f ca="1">IF(CODE3=1,"",IFERROR(IF('CALCUL-XYZ'!BM5="","",'CALCUL-XYZ'!BM5),""))</f>
        <v/>
      </c>
      <c r="N29" s="288" t="str">
        <f ca="1">IF(CODE3=1,"",IFERROR(IF('CALCUL-XYZ'!BQ5="","",'CALCUL-XYZ'!BQ5),""))</f>
        <v/>
      </c>
      <c r="O29" s="261" t="str">
        <f ca="1">IF(CODE3=1,"",IFERROR(IF('CALCUL-XYZ'!BN5="","",'CALCUL-XYZ'!BN5),""))</f>
        <v/>
      </c>
      <c r="P29" s="261" t="str">
        <f ca="1">IF(CODE3=1,"",IFERROR(IF('CALCUL-XYZ'!CI5="","",'CALCUL-XYZ'!CI5),""))</f>
        <v/>
      </c>
      <c r="Q29" s="288" t="str">
        <f ca="1">IF(CODE3=1,"",IFERROR(IF('CALCUL-XYZ'!BY5="","",'CALCUL-XYZ'!BY5),""))</f>
        <v/>
      </c>
      <c r="R29" s="195"/>
      <c r="S29" s="288" t="str">
        <f ca="1">IF(CODE3=1,"",IFERROR(IF('CALCUL-XYZ'!BQ5="","",'CALCUL-XYZ'!BQ5),""))</f>
        <v/>
      </c>
      <c r="T29" s="216" t="str">
        <f ca="1">IF(CODE3=1,"",IFERROR(IF($T$24='RAPPORT-XYZ'!$C$7,IF('CALCUL-XYZ'!CM5="","",'CALCUL-XYZ'!CM5),IF('CALCUL-XYZ'!CN5="","",'CALCUL-XYZ'!CN5)),""))</f>
        <v/>
      </c>
      <c r="U29" s="216" t="str">
        <f ca="1">IF(CODE3=1,"",IFERROR(IF($T$24='RAPPORT-XYZ'!$C$7,IF('CALCUL-XYZ'!CN5="","",'CALCUL-XYZ'!CN5),IF('CALCUL-XYZ'!CM5="","",'CALCUL-XYZ'!CM5)),""))</f>
        <v/>
      </c>
      <c r="V29" s="216" t="str">
        <f ca="1">IF(CODE3=1,"",IFERROR(IF('CALCUL-XYZ'!CA5="","",'CALCUL-XYZ'!CA5),""))</f>
        <v/>
      </c>
      <c r="W29" s="195"/>
      <c r="X29" s="288" t="str">
        <f ca="1">IF(CODE3=1,"",IFERROR(IF('CALCUL-XYZ'!BM5="","",'CALCUL-XYZ'!BM5),""))</f>
        <v/>
      </c>
      <c r="Y29" s="216" t="str">
        <f ca="1">IF(CODE3=1,"",IFERROR(IF('CALCUL-XYZ'!EH5="","",'CALCUL-XYZ'!EH5),""))</f>
        <v/>
      </c>
      <c r="Z29" s="216" t="str">
        <f ca="1">IF(CODE3=1,"",IFERROR(IF('CALCUL-XYZ'!EI5="","",'CALCUL-XYZ'!EI5),""))</f>
        <v/>
      </c>
      <c r="AA29" s="195"/>
      <c r="AB29" s="253">
        <f t="shared" si="1"/>
        <v>5</v>
      </c>
      <c r="AC29" s="288" t="str">
        <f ca="1">IF(CODE3=1,"",IFERROR(IF('CALCUL-XYZ'!BM5="","",'CALCUL-XYZ'!BM5),""))</f>
        <v/>
      </c>
      <c r="AD29" s="288" t="str">
        <f ca="1">IF(CODE3=1,"",IFERROR(IF('CALCUL-XYZ'!BQ5="","",'CALCUL-XYZ'!BQ5),""))</f>
        <v/>
      </c>
      <c r="AE29" s="261" t="str">
        <f ca="1">IF(CODE3=1,"",IFERROR(IF('CALCUL-XYZ'!DL5="","",'CALCUL-XYZ'!DL5),""))</f>
        <v/>
      </c>
      <c r="AF29" s="261" t="str">
        <f ca="1">IF(CODE3=1,"",IFERROR(IF('CALCUL-XYZ'!DK5="","",'CALCUL-XYZ'!DK5),""))</f>
        <v/>
      </c>
      <c r="AG29" s="216" t="str">
        <f ca="1">IF(CODE3=1,"",IFERROR(IF('CALCUL-XYZ'!DB5="","",'CALCUL-XYZ'!DB5),""))</f>
        <v/>
      </c>
      <c r="AH29" s="195"/>
      <c r="AI29" s="288" t="str">
        <f ca="1">IF(CODE3=1,"",IFERROR(IF('CALCUL-XYZ'!BQ5="","",'CALCUL-XYZ'!BQ5),""))</f>
        <v/>
      </c>
      <c r="AJ29" s="216" t="str">
        <f ca="1">IF(CODE3=1,"",IFERROR(IF($T$24='RAPPORT-XYZ'!$C$7,IF('CALCUL-XYZ'!DP5="","",'CALCUL-XYZ'!DP5),IF('CALCUL-XYZ'!DQ5="","",'CALCUL-XYZ'!DQ5)),""))</f>
        <v/>
      </c>
      <c r="AK29" s="216" t="str">
        <f ca="1">IF(CODE3=1,"",IFERROR(IF($T$24='RAPPORT-XYZ'!$C$7,IF('CALCUL-XYZ'!DQ5="","",'CALCUL-XYZ'!DQ5),IF('CALCUL-XYZ'!DP5="","",'CALCUL-XYZ'!DP5)),""))</f>
        <v/>
      </c>
      <c r="AL29" s="216" t="str">
        <f ca="1">IF(CODE3=1,"",IFERROR(IF('CALCUL-XYZ'!DD5="","",'CALCUL-XYZ'!DD5),""))</f>
        <v/>
      </c>
      <c r="AM29" s="142"/>
      <c r="AN29" s="195"/>
      <c r="AO29" s="263" t="str">
        <f ca="1">IF(CODE3=1,"",IFERROR(IF('CALCUL-XYZ'!DS5="","",'CALCUL-XYZ'!DS5&amp;'CALCUL-XYZ'!DT5&amp;'CALCUL-XYZ'!DU5&amp;'CALCUL-XYZ'!DV5&amp;'CALCUL-XYZ'!DW5),""))</f>
        <v/>
      </c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  <c r="BI29" s="195"/>
      <c r="BJ29" s="195"/>
      <c r="BK29" s="195"/>
      <c r="BL29" s="195"/>
      <c r="BM29" s="195"/>
      <c r="BN29" s="195"/>
      <c r="BO29" s="195"/>
      <c r="BP29" s="195"/>
      <c r="BQ29" s="195"/>
      <c r="BR29" s="195"/>
      <c r="BS29" s="195"/>
      <c r="BT29" s="195"/>
      <c r="BU29" s="195"/>
      <c r="BV29" s="195"/>
      <c r="BW29" s="195"/>
      <c r="BX29" s="195"/>
    </row>
    <row r="30" spans="1:76" x14ac:dyDescent="0.2">
      <c r="A30" s="195"/>
      <c r="B30" s="317"/>
      <c r="C30" s="314" t="s">
        <v>69</v>
      </c>
      <c r="D30" s="146">
        <v>2000</v>
      </c>
      <c r="E30" s="142">
        <v>3000</v>
      </c>
      <c r="F30" s="142">
        <v>1.39</v>
      </c>
      <c r="G30" s="293">
        <v>4.523599537037037</v>
      </c>
      <c r="H30" s="309">
        <v>3.7275694444444447</v>
      </c>
      <c r="I30" s="142">
        <v>122.349</v>
      </c>
      <c r="J30" s="142">
        <v>1.5</v>
      </c>
      <c r="K30" s="195"/>
      <c r="L30" s="253">
        <f t="shared" si="0"/>
        <v>6</v>
      </c>
      <c r="M30" s="288" t="str">
        <f ca="1">IF(CODE3=1,"",IFERROR(IF('CALCUL-XYZ'!BM6="","",'CALCUL-XYZ'!BM6),""))</f>
        <v/>
      </c>
      <c r="N30" s="288" t="str">
        <f ca="1">IF(CODE3=1,"",IFERROR(IF('CALCUL-XYZ'!BQ6="","",'CALCUL-XYZ'!BQ6),""))</f>
        <v/>
      </c>
      <c r="O30" s="261" t="str">
        <f ca="1">IF(CODE3=1,"",IFERROR(IF('CALCUL-XYZ'!BN6="","",'CALCUL-XYZ'!BN6),""))</f>
        <v/>
      </c>
      <c r="P30" s="261" t="str">
        <f ca="1">IF(CODE3=1,"",IFERROR(IF('CALCUL-XYZ'!CI6="","",'CALCUL-XYZ'!CI6),""))</f>
        <v/>
      </c>
      <c r="Q30" s="288" t="str">
        <f ca="1">IF(CODE3=1,"",IFERROR(IF('CALCUL-XYZ'!BY6="","",'CALCUL-XYZ'!BY6),""))</f>
        <v/>
      </c>
      <c r="R30" s="195"/>
      <c r="S30" s="288" t="str">
        <f ca="1">IF(CODE3=1,"",IFERROR(IF('CALCUL-XYZ'!BQ6="","",'CALCUL-XYZ'!BQ6),""))</f>
        <v/>
      </c>
      <c r="T30" s="216" t="str">
        <f ca="1">IF(CODE3=1,"",IFERROR(IF($T$24='RAPPORT-XYZ'!$C$7,IF('CALCUL-XYZ'!CM6="","",'CALCUL-XYZ'!CM6),IF('CALCUL-XYZ'!CN6="","",'CALCUL-XYZ'!CN6)),""))</f>
        <v/>
      </c>
      <c r="U30" s="216" t="str">
        <f ca="1">IF(CODE3=1,"",IFERROR(IF($T$24='RAPPORT-XYZ'!$C$7,IF('CALCUL-XYZ'!CN6="","",'CALCUL-XYZ'!CN6),IF('CALCUL-XYZ'!CM6="","",'CALCUL-XYZ'!CM6)),""))</f>
        <v/>
      </c>
      <c r="V30" s="216" t="str">
        <f ca="1">IF(CODE3=1,"",IFERROR(IF('CALCUL-XYZ'!CA6="","",'CALCUL-XYZ'!CA6),""))</f>
        <v/>
      </c>
      <c r="W30" s="195"/>
      <c r="X30" s="288" t="str">
        <f ca="1">IF(CODE3=1,"",IFERROR(IF('CALCUL-XYZ'!BM6="","",'CALCUL-XYZ'!BM6),""))</f>
        <v/>
      </c>
      <c r="Y30" s="216" t="str">
        <f ca="1">IF(CODE3=1,"",IFERROR(IF('CALCUL-XYZ'!EH6="","",'CALCUL-XYZ'!EH6),""))</f>
        <v/>
      </c>
      <c r="Z30" s="216" t="str">
        <f ca="1">IF(CODE3=1,"",IFERROR(IF('CALCUL-XYZ'!EI6="","",'CALCUL-XYZ'!EI6),""))</f>
        <v/>
      </c>
      <c r="AA30" s="195"/>
      <c r="AB30" s="253">
        <f t="shared" si="1"/>
        <v>6</v>
      </c>
      <c r="AC30" s="288" t="str">
        <f ca="1">IF(CODE3=1,"",IFERROR(IF('CALCUL-XYZ'!BM6="","",'CALCUL-XYZ'!BM6),""))</f>
        <v/>
      </c>
      <c r="AD30" s="288" t="str">
        <f ca="1">IF(CODE3=1,"",IFERROR(IF('CALCUL-XYZ'!BQ6="","",'CALCUL-XYZ'!BQ6),""))</f>
        <v/>
      </c>
      <c r="AE30" s="261" t="str">
        <f ca="1">IF(CODE3=1,"",IFERROR(IF('CALCUL-XYZ'!DL6="","",'CALCUL-XYZ'!DL6),""))</f>
        <v/>
      </c>
      <c r="AF30" s="261" t="str">
        <f ca="1">IF(CODE3=1,"",IFERROR(IF('CALCUL-XYZ'!DK6="","",'CALCUL-XYZ'!DK6),""))</f>
        <v/>
      </c>
      <c r="AG30" s="216" t="str">
        <f ca="1">IF(CODE3=1,"",IFERROR(IF('CALCUL-XYZ'!DB6="","",'CALCUL-XYZ'!DB6),""))</f>
        <v/>
      </c>
      <c r="AH30" s="195"/>
      <c r="AI30" s="288" t="str">
        <f ca="1">IF(CODE3=1,"",IFERROR(IF('CALCUL-XYZ'!BQ6="","",'CALCUL-XYZ'!BQ6),""))</f>
        <v/>
      </c>
      <c r="AJ30" s="216" t="str">
        <f ca="1">IF(CODE3=1,"",IFERROR(IF($T$24='RAPPORT-XYZ'!$C$7,IF('CALCUL-XYZ'!DP6="","",'CALCUL-XYZ'!DP6),IF('CALCUL-XYZ'!DQ6="","",'CALCUL-XYZ'!DQ6)),""))</f>
        <v/>
      </c>
      <c r="AK30" s="216" t="str">
        <f ca="1">IF(CODE3=1,"",IFERROR(IF($T$24='RAPPORT-XYZ'!$C$7,IF('CALCUL-XYZ'!DQ6="","",'CALCUL-XYZ'!DQ6),IF('CALCUL-XYZ'!DP6="","",'CALCUL-XYZ'!DP6)),""))</f>
        <v/>
      </c>
      <c r="AL30" s="216" t="str">
        <f ca="1">IF(CODE3=1,"",IFERROR(IF('CALCUL-XYZ'!DD6="","",'CALCUL-XYZ'!DD6),""))</f>
        <v/>
      </c>
      <c r="AM30" s="142"/>
      <c r="AN30" s="195"/>
      <c r="AO30" s="263" t="str">
        <f ca="1">IF(CODE3=1,"",IFERROR(IF('CALCUL-XYZ'!DS6="","",'CALCUL-XYZ'!DS6&amp;'CALCUL-XYZ'!DT6&amp;'CALCUL-XYZ'!DU6&amp;'CALCUL-XYZ'!DV6&amp;'CALCUL-XYZ'!DW6),""))</f>
        <v/>
      </c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5"/>
      <c r="BH30" s="195"/>
      <c r="BI30" s="195"/>
      <c r="BJ30" s="195"/>
      <c r="BK30" s="195"/>
      <c r="BL30" s="195"/>
      <c r="BM30" s="195"/>
      <c r="BN30" s="195"/>
      <c r="BO30" s="195"/>
      <c r="BP30" s="195"/>
      <c r="BQ30" s="195"/>
      <c r="BR30" s="195"/>
      <c r="BS30" s="195"/>
      <c r="BT30" s="195"/>
      <c r="BU30" s="195"/>
      <c r="BV30" s="195"/>
      <c r="BW30" s="195"/>
      <c r="BX30" s="195"/>
    </row>
    <row r="31" spans="1:76" x14ac:dyDescent="0.2">
      <c r="A31" s="195"/>
      <c r="B31" s="317"/>
      <c r="C31" s="314" t="s">
        <v>268</v>
      </c>
      <c r="D31" s="146">
        <v>2000</v>
      </c>
      <c r="E31" s="142">
        <v>1000</v>
      </c>
      <c r="F31" s="142">
        <v>1.39</v>
      </c>
      <c r="G31" s="293">
        <v>7.5000578703703704</v>
      </c>
      <c r="H31" s="309">
        <v>11.260671296296296</v>
      </c>
      <c r="I31" s="142">
        <v>73.149000000000001</v>
      </c>
      <c r="J31" s="142">
        <v>1.5</v>
      </c>
      <c r="K31" s="195"/>
      <c r="L31" s="253">
        <f t="shared" si="0"/>
        <v>7</v>
      </c>
      <c r="M31" s="288" t="str">
        <f ca="1">IF(CODE3=1,"",IFERROR(IF('CALCUL-XYZ'!BM7="","",'CALCUL-XYZ'!BM7),""))</f>
        <v/>
      </c>
      <c r="N31" s="288" t="str">
        <f ca="1">IF(CODE3=1,"",IFERROR(IF('CALCUL-XYZ'!BQ7="","",'CALCUL-XYZ'!BQ7),""))</f>
        <v/>
      </c>
      <c r="O31" s="261" t="str">
        <f ca="1">IF(CODE3=1,"",IFERROR(IF('CALCUL-XYZ'!BN7="","",'CALCUL-XYZ'!BN7),""))</f>
        <v/>
      </c>
      <c r="P31" s="261" t="str">
        <f ca="1">IF(CODE3=1,"",IFERROR(IF('CALCUL-XYZ'!CI7="","",'CALCUL-XYZ'!CI7),""))</f>
        <v/>
      </c>
      <c r="Q31" s="288" t="str">
        <f ca="1">IF(CODE3=1,"",IFERROR(IF('CALCUL-XYZ'!BY7="","",'CALCUL-XYZ'!BY7),""))</f>
        <v/>
      </c>
      <c r="R31" s="195"/>
      <c r="S31" s="288" t="str">
        <f ca="1">IF(CODE3=1,"",IFERROR(IF('CALCUL-XYZ'!BQ7="","",'CALCUL-XYZ'!BQ7),""))</f>
        <v/>
      </c>
      <c r="T31" s="216" t="str">
        <f ca="1">IF(CODE3=1,"",IFERROR(IF($T$24='RAPPORT-XYZ'!$C$7,IF('CALCUL-XYZ'!CM7="","",'CALCUL-XYZ'!CM7),IF('CALCUL-XYZ'!CN7="","",'CALCUL-XYZ'!CN7)),""))</f>
        <v/>
      </c>
      <c r="U31" s="216" t="str">
        <f ca="1">IF(CODE3=1,"",IFERROR(IF($T$24='RAPPORT-XYZ'!$C$7,IF('CALCUL-XYZ'!CN7="","",'CALCUL-XYZ'!CN7),IF('CALCUL-XYZ'!CM7="","",'CALCUL-XYZ'!CM7)),""))</f>
        <v/>
      </c>
      <c r="V31" s="216" t="str">
        <f ca="1">IF(CODE3=1,"",IFERROR(IF('CALCUL-XYZ'!CA7="","",'CALCUL-XYZ'!CA7),""))</f>
        <v/>
      </c>
      <c r="W31" s="195"/>
      <c r="X31" s="288" t="str">
        <f ca="1">IF(CODE3=1,"",IFERROR(IF('CALCUL-XYZ'!BM7="","",'CALCUL-XYZ'!BM7),""))</f>
        <v/>
      </c>
      <c r="Y31" s="216" t="str">
        <f ca="1">IF(CODE3=1,"",IFERROR(IF('CALCUL-XYZ'!EH7="","",'CALCUL-XYZ'!EH7),""))</f>
        <v/>
      </c>
      <c r="Z31" s="216" t="str">
        <f ca="1">IF(CODE3=1,"",IFERROR(IF('CALCUL-XYZ'!EI7="","",'CALCUL-XYZ'!EI7),""))</f>
        <v/>
      </c>
      <c r="AA31" s="195"/>
      <c r="AB31" s="253">
        <f t="shared" si="1"/>
        <v>7</v>
      </c>
      <c r="AC31" s="288" t="str">
        <f ca="1">IF(CODE3=1,"",IFERROR(IF('CALCUL-XYZ'!BM7="","",'CALCUL-XYZ'!BM7),""))</f>
        <v/>
      </c>
      <c r="AD31" s="288" t="str">
        <f ca="1">IF(CODE3=1,"",IFERROR(IF('CALCUL-XYZ'!BQ7="","",'CALCUL-XYZ'!BQ7),""))</f>
        <v/>
      </c>
      <c r="AE31" s="261" t="str">
        <f ca="1">IF(CODE3=1,"",IFERROR(IF('CALCUL-XYZ'!DL7="","",'CALCUL-XYZ'!DL7),""))</f>
        <v/>
      </c>
      <c r="AF31" s="261" t="str">
        <f ca="1">IF(CODE3=1,"",IFERROR(IF('CALCUL-XYZ'!DK7="","",'CALCUL-XYZ'!DK7),""))</f>
        <v/>
      </c>
      <c r="AG31" s="216" t="str">
        <f ca="1">IF(CODE3=1,"",IFERROR(IF('CALCUL-XYZ'!DB7="","",'CALCUL-XYZ'!DB7),""))</f>
        <v/>
      </c>
      <c r="AH31" s="195"/>
      <c r="AI31" s="288" t="str">
        <f ca="1">IF(CODE3=1,"",IFERROR(IF('CALCUL-XYZ'!BQ7="","",'CALCUL-XYZ'!BQ7),""))</f>
        <v/>
      </c>
      <c r="AJ31" s="216" t="str">
        <f ca="1">IF(CODE3=1,"",IFERROR(IF($T$24='RAPPORT-XYZ'!$C$7,IF('CALCUL-XYZ'!DP7="","",'CALCUL-XYZ'!DP7),IF('CALCUL-XYZ'!DQ7="","",'CALCUL-XYZ'!DQ7)),""))</f>
        <v/>
      </c>
      <c r="AK31" s="216" t="str">
        <f ca="1">IF(CODE3=1,"",IFERROR(IF($T$24='RAPPORT-XYZ'!$C$7,IF('CALCUL-XYZ'!DQ7="","",'CALCUL-XYZ'!DQ7),IF('CALCUL-XYZ'!DP7="","",'CALCUL-XYZ'!DP7)),""))</f>
        <v/>
      </c>
      <c r="AL31" s="216" t="str">
        <f ca="1">IF(CODE3=1,"",IFERROR(IF('CALCUL-XYZ'!DD7="","",'CALCUL-XYZ'!DD7),""))</f>
        <v/>
      </c>
      <c r="AM31" s="142"/>
      <c r="AN31" s="195"/>
      <c r="AO31" s="263" t="str">
        <f ca="1">IF(CODE3=1,"",IFERROR(IF('CALCUL-XYZ'!DS7="","",'CALCUL-XYZ'!DS7&amp;'CALCUL-XYZ'!DT7&amp;'CALCUL-XYZ'!DU7&amp;'CALCUL-XYZ'!DV7&amp;'CALCUL-XYZ'!DW7),""))</f>
        <v/>
      </c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195"/>
      <c r="BK31" s="195"/>
      <c r="BL31" s="195"/>
      <c r="BM31" s="195"/>
      <c r="BN31" s="195"/>
      <c r="BO31" s="195"/>
      <c r="BP31" s="195"/>
      <c r="BQ31" s="195"/>
      <c r="BR31" s="195"/>
      <c r="BS31" s="195"/>
      <c r="BT31" s="195"/>
      <c r="BU31" s="195"/>
      <c r="BV31" s="195"/>
      <c r="BW31" s="195"/>
      <c r="BX31" s="195"/>
    </row>
    <row r="32" spans="1:76" x14ac:dyDescent="0.2">
      <c r="A32" s="195"/>
      <c r="B32" s="317"/>
      <c r="C32" s="314" t="s">
        <v>268</v>
      </c>
      <c r="D32" s="146">
        <v>2000</v>
      </c>
      <c r="E32" s="142">
        <v>3000</v>
      </c>
      <c r="F32" s="142">
        <v>1.39</v>
      </c>
      <c r="G32" s="293">
        <v>-2.9763773148148149</v>
      </c>
      <c r="H32" s="309">
        <v>11.272430555555557</v>
      </c>
      <c r="I32" s="142">
        <v>122.352</v>
      </c>
      <c r="J32" s="142">
        <v>1.5</v>
      </c>
      <c r="K32" s="195"/>
      <c r="L32" s="253">
        <f t="shared" si="0"/>
        <v>8</v>
      </c>
      <c r="M32" s="288" t="str">
        <f ca="1">IF(CODE3=1,"",IFERROR(IF('CALCUL-XYZ'!BM8="","",'CALCUL-XYZ'!BM8),""))</f>
        <v/>
      </c>
      <c r="N32" s="288" t="str">
        <f ca="1">IF(CODE3=1,"",IFERROR(IF('CALCUL-XYZ'!BQ8="","",'CALCUL-XYZ'!BQ8),""))</f>
        <v/>
      </c>
      <c r="O32" s="261" t="str">
        <f ca="1">IF(CODE3=1,"",IFERROR(IF('CALCUL-XYZ'!BN8="","",'CALCUL-XYZ'!BN8),""))</f>
        <v/>
      </c>
      <c r="P32" s="261" t="str">
        <f ca="1">IF(CODE3=1,"",IFERROR(IF('CALCUL-XYZ'!CI8="","",'CALCUL-XYZ'!CI8),""))</f>
        <v/>
      </c>
      <c r="Q32" s="288" t="str">
        <f ca="1">IF(CODE3=1,"",IFERROR(IF('CALCUL-XYZ'!BY8="","",'CALCUL-XYZ'!BY8),""))</f>
        <v/>
      </c>
      <c r="R32" s="195"/>
      <c r="S32" s="288" t="str">
        <f ca="1">IF(CODE3=1,"",IFERROR(IF('CALCUL-XYZ'!BQ8="","",'CALCUL-XYZ'!BQ8),""))</f>
        <v/>
      </c>
      <c r="T32" s="216" t="str">
        <f ca="1">IF(CODE3=1,"",IFERROR(IF($T$24='RAPPORT-XYZ'!$C$7,IF('CALCUL-XYZ'!CM8="","",'CALCUL-XYZ'!CM8),IF('CALCUL-XYZ'!CN8="","",'CALCUL-XYZ'!CN8)),""))</f>
        <v/>
      </c>
      <c r="U32" s="216" t="str">
        <f ca="1">IF(CODE3=1,"",IFERROR(IF($T$24='RAPPORT-XYZ'!$C$7,IF('CALCUL-XYZ'!CN8="","",'CALCUL-XYZ'!CN8),IF('CALCUL-XYZ'!CM8="","",'CALCUL-XYZ'!CM8)),""))</f>
        <v/>
      </c>
      <c r="V32" s="216" t="str">
        <f ca="1">IF(CODE3=1,"",IFERROR(IF('CALCUL-XYZ'!CA8="","",'CALCUL-XYZ'!CA8),""))</f>
        <v/>
      </c>
      <c r="W32" s="195"/>
      <c r="X32" s="288" t="str">
        <f ca="1">IF(CODE3=1,"",IFERROR(IF('CALCUL-XYZ'!BM8="","",'CALCUL-XYZ'!BM8),""))</f>
        <v/>
      </c>
      <c r="Y32" s="216" t="str">
        <f ca="1">IF(CODE3=1,"",IFERROR(IF('CALCUL-XYZ'!EH8="","",'CALCUL-XYZ'!EH8),""))</f>
        <v/>
      </c>
      <c r="Z32" s="216" t="str">
        <f ca="1">IF(CODE3=1,"",IFERROR(IF('CALCUL-XYZ'!EI8="","",'CALCUL-XYZ'!EI8),""))</f>
        <v/>
      </c>
      <c r="AA32" s="195"/>
      <c r="AB32" s="253">
        <f t="shared" si="1"/>
        <v>8</v>
      </c>
      <c r="AC32" s="288" t="str">
        <f ca="1">IF(CODE3=1,"",IFERROR(IF('CALCUL-XYZ'!BM8="","",'CALCUL-XYZ'!BM8),""))</f>
        <v/>
      </c>
      <c r="AD32" s="288" t="str">
        <f ca="1">IF(CODE3=1,"",IFERROR(IF('CALCUL-XYZ'!BQ8="","",'CALCUL-XYZ'!BQ8),""))</f>
        <v/>
      </c>
      <c r="AE32" s="261" t="str">
        <f ca="1">IF(CODE3=1,"",IFERROR(IF('CALCUL-XYZ'!DL8="","",'CALCUL-XYZ'!DL8),""))</f>
        <v/>
      </c>
      <c r="AF32" s="261" t="str">
        <f ca="1">IF(CODE3=1,"",IFERROR(IF('CALCUL-XYZ'!DK8="","",'CALCUL-XYZ'!DK8),""))</f>
        <v/>
      </c>
      <c r="AG32" s="216" t="str">
        <f ca="1">IF(CODE3=1,"",IFERROR(IF('CALCUL-XYZ'!DB8="","",'CALCUL-XYZ'!DB8),""))</f>
        <v/>
      </c>
      <c r="AH32" s="195"/>
      <c r="AI32" s="288" t="str">
        <f ca="1">IF(CODE3=1,"",IFERROR(IF('CALCUL-XYZ'!BQ8="","",'CALCUL-XYZ'!BQ8),""))</f>
        <v/>
      </c>
      <c r="AJ32" s="216" t="str">
        <f ca="1">IF(CODE3=1,"",IFERROR(IF($T$24='RAPPORT-XYZ'!$C$7,IF('CALCUL-XYZ'!DP8="","",'CALCUL-XYZ'!DP8),IF('CALCUL-XYZ'!DQ8="","",'CALCUL-XYZ'!DQ8)),""))</f>
        <v/>
      </c>
      <c r="AK32" s="216" t="str">
        <f ca="1">IF(CODE3=1,"",IFERROR(IF($T$24='RAPPORT-XYZ'!$C$7,IF('CALCUL-XYZ'!DQ8="","",'CALCUL-XYZ'!DQ8),IF('CALCUL-XYZ'!DP8="","",'CALCUL-XYZ'!DP8)),""))</f>
        <v/>
      </c>
      <c r="AL32" s="216" t="str">
        <f ca="1">IF(CODE3=1,"",IFERROR(IF('CALCUL-XYZ'!DD8="","",'CALCUL-XYZ'!DD8),""))</f>
        <v/>
      </c>
      <c r="AM32" s="142"/>
      <c r="AN32" s="195"/>
      <c r="AO32" s="263" t="str">
        <f ca="1">IF(CODE3=1,"",IFERROR(IF('CALCUL-XYZ'!DS8="","",'CALCUL-XYZ'!DS8&amp;'CALCUL-XYZ'!DT8&amp;'CALCUL-XYZ'!DU8&amp;'CALCUL-XYZ'!DV8&amp;'CALCUL-XYZ'!DW8),""))</f>
        <v/>
      </c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  <c r="BI32" s="195"/>
      <c r="BJ32" s="195"/>
      <c r="BK32" s="195"/>
      <c r="BL32" s="195"/>
      <c r="BM32" s="195"/>
      <c r="BN32" s="195"/>
      <c r="BO32" s="195"/>
      <c r="BP32" s="195"/>
      <c r="BQ32" s="195"/>
      <c r="BR32" s="195"/>
      <c r="BS32" s="195"/>
      <c r="BT32" s="195"/>
      <c r="BU32" s="195"/>
      <c r="BV32" s="195"/>
      <c r="BW32" s="195"/>
      <c r="BX32" s="195"/>
    </row>
    <row r="33" spans="1:76" x14ac:dyDescent="0.2">
      <c r="A33" s="195"/>
      <c r="B33" s="317"/>
      <c r="C33" s="314" t="s">
        <v>69</v>
      </c>
      <c r="D33" s="146">
        <v>3000</v>
      </c>
      <c r="E33" s="142">
        <v>2000</v>
      </c>
      <c r="F33" s="142">
        <v>1.5</v>
      </c>
      <c r="G33" s="293">
        <v>0</v>
      </c>
      <c r="H33" s="309">
        <v>3.7669675925925925</v>
      </c>
      <c r="I33" s="142">
        <v>122.34699999999999</v>
      </c>
      <c r="J33" s="142">
        <v>1.6719999999999999</v>
      </c>
      <c r="K33" s="195"/>
      <c r="L33" s="253">
        <f t="shared" si="0"/>
        <v>9</v>
      </c>
      <c r="M33" s="288" t="str">
        <f ca="1">IF(CODE3=1,"",IFERROR(IF('CALCUL-XYZ'!BM9="","",'CALCUL-XYZ'!BM9),""))</f>
        <v/>
      </c>
      <c r="N33" s="288" t="str">
        <f ca="1">IF(CODE3=1,"",IFERROR(IF('CALCUL-XYZ'!BQ9="","",'CALCUL-XYZ'!BQ9),""))</f>
        <v/>
      </c>
      <c r="O33" s="261" t="str">
        <f ca="1">IF(CODE3=1,"",IFERROR(IF('CALCUL-XYZ'!BN9="","",'CALCUL-XYZ'!BN9),""))</f>
        <v/>
      </c>
      <c r="P33" s="261" t="str">
        <f ca="1">IF(CODE3=1,"",IFERROR(IF('CALCUL-XYZ'!CI9="","",'CALCUL-XYZ'!CI9),""))</f>
        <v/>
      </c>
      <c r="Q33" s="288" t="str">
        <f ca="1">IF(CODE3=1,"",IFERROR(IF('CALCUL-XYZ'!BY9="","",'CALCUL-XYZ'!BY9),""))</f>
        <v/>
      </c>
      <c r="R33" s="195"/>
      <c r="S33" s="288" t="str">
        <f ca="1">IF(CODE3=1,"",IFERROR(IF('CALCUL-XYZ'!BQ9="","",'CALCUL-XYZ'!BQ9),""))</f>
        <v/>
      </c>
      <c r="T33" s="216" t="str">
        <f ca="1">IF(CODE3=1,"",IFERROR(IF($T$24='RAPPORT-XYZ'!$C$7,IF('CALCUL-XYZ'!CM9="","",'CALCUL-XYZ'!CM9),IF('CALCUL-XYZ'!CN9="","",'CALCUL-XYZ'!CN9)),""))</f>
        <v/>
      </c>
      <c r="U33" s="216" t="str">
        <f ca="1">IF(CODE3=1,"",IFERROR(IF($T$24='RAPPORT-XYZ'!$C$7,IF('CALCUL-XYZ'!CN9="","",'CALCUL-XYZ'!CN9),IF('CALCUL-XYZ'!CM9="","",'CALCUL-XYZ'!CM9)),""))</f>
        <v/>
      </c>
      <c r="V33" s="216" t="str">
        <f ca="1">IF(CODE3=1,"",IFERROR(IF('CALCUL-XYZ'!CA9="","",'CALCUL-XYZ'!CA9),""))</f>
        <v/>
      </c>
      <c r="W33" s="195"/>
      <c r="X33" s="288" t="str">
        <f ca="1">IF(CODE3=1,"",IFERROR(IF('CALCUL-XYZ'!BM9="","",'CALCUL-XYZ'!BM9),""))</f>
        <v/>
      </c>
      <c r="Y33" s="216" t="str">
        <f ca="1">IF(CODE3=1,"",IFERROR(IF('CALCUL-XYZ'!EH9="","",'CALCUL-XYZ'!EH9),""))</f>
        <v/>
      </c>
      <c r="Z33" s="216" t="str">
        <f ca="1">IF(CODE3=1,"",IFERROR(IF('CALCUL-XYZ'!EI9="","",'CALCUL-XYZ'!EI9),""))</f>
        <v/>
      </c>
      <c r="AA33" s="195"/>
      <c r="AB33" s="253">
        <f t="shared" si="1"/>
        <v>9</v>
      </c>
      <c r="AC33" s="288" t="str">
        <f ca="1">IF(CODE3=1,"",IFERROR(IF('CALCUL-XYZ'!BM9="","",'CALCUL-XYZ'!BM9),""))</f>
        <v/>
      </c>
      <c r="AD33" s="288" t="str">
        <f ca="1">IF(CODE3=1,"",IFERROR(IF('CALCUL-XYZ'!BQ9="","",'CALCUL-XYZ'!BQ9),""))</f>
        <v/>
      </c>
      <c r="AE33" s="261" t="str">
        <f ca="1">IF(CODE3=1,"",IFERROR(IF('CALCUL-XYZ'!DL9="","",'CALCUL-XYZ'!DL9),""))</f>
        <v/>
      </c>
      <c r="AF33" s="261" t="str">
        <f ca="1">IF(CODE3=1,"",IFERROR(IF('CALCUL-XYZ'!DK9="","",'CALCUL-XYZ'!DK9),""))</f>
        <v/>
      </c>
      <c r="AG33" s="216" t="str">
        <f ca="1">IF(CODE3=1,"",IFERROR(IF('CALCUL-XYZ'!DB9="","",'CALCUL-XYZ'!DB9),""))</f>
        <v/>
      </c>
      <c r="AH33" s="195"/>
      <c r="AI33" s="288" t="str">
        <f ca="1">IF(CODE3=1,"",IFERROR(IF('CALCUL-XYZ'!BQ9="","",'CALCUL-XYZ'!BQ9),""))</f>
        <v/>
      </c>
      <c r="AJ33" s="216" t="str">
        <f ca="1">IF(CODE3=1,"",IFERROR(IF($T$24='RAPPORT-XYZ'!$C$7,IF('CALCUL-XYZ'!DP9="","",'CALCUL-XYZ'!DP9),IF('CALCUL-XYZ'!DQ9="","",'CALCUL-XYZ'!DQ9)),""))</f>
        <v/>
      </c>
      <c r="AK33" s="216" t="str">
        <f ca="1">IF(CODE3=1,"",IFERROR(IF($T$24='RAPPORT-XYZ'!$C$7,IF('CALCUL-XYZ'!DQ9="","",'CALCUL-XYZ'!DQ9),IF('CALCUL-XYZ'!DP9="","",'CALCUL-XYZ'!DP9)),""))</f>
        <v/>
      </c>
      <c r="AL33" s="216" t="str">
        <f ca="1">IF(CODE3=1,"",IFERROR(IF('CALCUL-XYZ'!DD9="","",'CALCUL-XYZ'!DD9),""))</f>
        <v/>
      </c>
      <c r="AM33" s="142"/>
      <c r="AN33" s="195"/>
      <c r="AO33" s="263" t="str">
        <f ca="1">IF(CODE3=1,"",IFERROR(IF('CALCUL-XYZ'!DS9="","",'CALCUL-XYZ'!DS9&amp;'CALCUL-XYZ'!DT9&amp;'CALCUL-XYZ'!DU9&amp;'CALCUL-XYZ'!DV9&amp;'CALCUL-XYZ'!DW9),""))</f>
        <v/>
      </c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195"/>
      <c r="BN33" s="195"/>
      <c r="BO33" s="195"/>
      <c r="BP33" s="195"/>
      <c r="BQ33" s="195"/>
      <c r="BR33" s="195"/>
      <c r="BS33" s="195"/>
      <c r="BT33" s="195"/>
      <c r="BU33" s="195"/>
      <c r="BV33" s="195"/>
      <c r="BW33" s="195"/>
      <c r="BX33" s="195"/>
    </row>
    <row r="34" spans="1:76" x14ac:dyDescent="0.2">
      <c r="A34" s="195"/>
      <c r="B34" s="317"/>
      <c r="C34" s="314" t="s">
        <v>69</v>
      </c>
      <c r="D34" s="146">
        <v>3000</v>
      </c>
      <c r="E34" s="142">
        <v>4000</v>
      </c>
      <c r="F34" s="142">
        <v>1.5</v>
      </c>
      <c r="G34" s="293">
        <v>4.0116666666666667</v>
      </c>
      <c r="H34" s="309">
        <v>3.7429282407407407</v>
      </c>
      <c r="I34" s="142">
        <v>110.67700000000001</v>
      </c>
      <c r="J34" s="142">
        <v>1.6719999999999999</v>
      </c>
      <c r="K34" s="195"/>
      <c r="L34" s="253">
        <f t="shared" si="0"/>
        <v>10</v>
      </c>
      <c r="M34" s="288" t="str">
        <f ca="1">IF(CODE3=1,"",IFERROR(IF('CALCUL-XYZ'!BM10="","",'CALCUL-XYZ'!BM10),""))</f>
        <v/>
      </c>
      <c r="N34" s="288" t="str">
        <f ca="1">IF(CODE3=1,"",IFERROR(IF('CALCUL-XYZ'!BQ10="","",'CALCUL-XYZ'!BQ10),""))</f>
        <v/>
      </c>
      <c r="O34" s="261" t="str">
        <f ca="1">IF(CODE3=1,"",IFERROR(IF('CALCUL-XYZ'!BN10="","",'CALCUL-XYZ'!BN10),""))</f>
        <v/>
      </c>
      <c r="P34" s="261" t="str">
        <f ca="1">IF(CODE3=1,"",IFERROR(IF('CALCUL-XYZ'!CI10="","",'CALCUL-XYZ'!CI10),""))</f>
        <v/>
      </c>
      <c r="Q34" s="288" t="str">
        <f ca="1">IF(CODE3=1,"",IFERROR(IF('CALCUL-XYZ'!BY10="","",'CALCUL-XYZ'!BY10),""))</f>
        <v/>
      </c>
      <c r="R34" s="195"/>
      <c r="S34" s="288" t="str">
        <f ca="1">IF(CODE3=1,"",IFERROR(IF('CALCUL-XYZ'!BQ10="","",'CALCUL-XYZ'!BQ10),""))</f>
        <v/>
      </c>
      <c r="T34" s="216" t="str">
        <f ca="1">IF(CODE3=1,"",IFERROR(IF($T$24='RAPPORT-XYZ'!$C$7,IF('CALCUL-XYZ'!CM10="","",'CALCUL-XYZ'!CM10),IF('CALCUL-XYZ'!CN10="","",'CALCUL-XYZ'!CN10)),""))</f>
        <v/>
      </c>
      <c r="U34" s="216" t="str">
        <f ca="1">IF(CODE3=1,"",IFERROR(IF($T$24='RAPPORT-XYZ'!$C$7,IF('CALCUL-XYZ'!CN10="","",'CALCUL-XYZ'!CN10),IF('CALCUL-XYZ'!CM10="","",'CALCUL-XYZ'!CM10)),""))</f>
        <v/>
      </c>
      <c r="V34" s="216" t="str">
        <f ca="1">IF(CODE3=1,"",IFERROR(IF('CALCUL-XYZ'!CA10="","",'CALCUL-XYZ'!CA10),""))</f>
        <v/>
      </c>
      <c r="W34" s="195"/>
      <c r="X34" s="288" t="str">
        <f ca="1">IF(CODE3=1,"",IFERROR(IF('CALCUL-XYZ'!BM10="","",'CALCUL-XYZ'!BM10),""))</f>
        <v/>
      </c>
      <c r="Y34" s="216" t="str">
        <f ca="1">IF(CODE3=1,"",IFERROR(IF('CALCUL-XYZ'!EH10="","",'CALCUL-XYZ'!EH10),""))</f>
        <v/>
      </c>
      <c r="Z34" s="216" t="str">
        <f ca="1">IF(CODE3=1,"",IFERROR(IF('CALCUL-XYZ'!EI10="","",'CALCUL-XYZ'!EI10),""))</f>
        <v/>
      </c>
      <c r="AA34" s="195"/>
      <c r="AB34" s="253">
        <f t="shared" si="1"/>
        <v>10</v>
      </c>
      <c r="AC34" s="288" t="str">
        <f ca="1">IF(CODE3=1,"",IFERROR(IF('CALCUL-XYZ'!BM10="","",'CALCUL-XYZ'!BM10),""))</f>
        <v/>
      </c>
      <c r="AD34" s="288" t="str">
        <f ca="1">IF(CODE3=1,"",IFERROR(IF('CALCUL-XYZ'!BQ10="","",'CALCUL-XYZ'!BQ10),""))</f>
        <v/>
      </c>
      <c r="AE34" s="261" t="str">
        <f ca="1">IF(CODE3=1,"",IFERROR(IF('CALCUL-XYZ'!DL10="","",'CALCUL-XYZ'!DL10),""))</f>
        <v/>
      </c>
      <c r="AF34" s="261" t="str">
        <f ca="1">IF(CODE3=1,"",IFERROR(IF('CALCUL-XYZ'!DK10="","",'CALCUL-XYZ'!DK10),""))</f>
        <v/>
      </c>
      <c r="AG34" s="216" t="str">
        <f ca="1">IF(CODE3=1,"",IFERROR(IF('CALCUL-XYZ'!DB10="","",'CALCUL-XYZ'!DB10),""))</f>
        <v/>
      </c>
      <c r="AH34" s="195"/>
      <c r="AI34" s="288" t="str">
        <f ca="1">IF(CODE3=1,"",IFERROR(IF('CALCUL-XYZ'!BQ10="","",'CALCUL-XYZ'!BQ10),""))</f>
        <v/>
      </c>
      <c r="AJ34" s="216" t="str">
        <f ca="1">IF(CODE3=1,"",IFERROR(IF($T$24='RAPPORT-XYZ'!$C$7,IF('CALCUL-XYZ'!DP10="","",'CALCUL-XYZ'!DP10),IF('CALCUL-XYZ'!DQ10="","",'CALCUL-XYZ'!DQ10)),""))</f>
        <v/>
      </c>
      <c r="AK34" s="216" t="str">
        <f ca="1">IF(CODE3=1,"",IFERROR(IF($T$24='RAPPORT-XYZ'!$C$7,IF('CALCUL-XYZ'!DQ10="","",'CALCUL-XYZ'!DQ10),IF('CALCUL-XYZ'!DP10="","",'CALCUL-XYZ'!DP10)),""))</f>
        <v/>
      </c>
      <c r="AL34" s="216" t="str">
        <f ca="1">IF(CODE3=1,"",IFERROR(IF('CALCUL-XYZ'!DD10="","",'CALCUL-XYZ'!DD10),""))</f>
        <v/>
      </c>
      <c r="AM34" s="142"/>
      <c r="AN34" s="195"/>
      <c r="AO34" s="263" t="str">
        <f ca="1">IF(CODE3=1,"",IFERROR(IF('CALCUL-XYZ'!DS10="","",'CALCUL-XYZ'!DS10&amp;'CALCUL-XYZ'!DT10&amp;'CALCUL-XYZ'!DU10&amp;'CALCUL-XYZ'!DV10&amp;'CALCUL-XYZ'!DW10),""))</f>
        <v/>
      </c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5"/>
      <c r="BH34" s="195"/>
      <c r="BI34" s="195"/>
      <c r="BJ34" s="195"/>
      <c r="BK34" s="195"/>
      <c r="BL34" s="195"/>
      <c r="BM34" s="195"/>
      <c r="BN34" s="195"/>
      <c r="BO34" s="195"/>
      <c r="BP34" s="195"/>
      <c r="BQ34" s="195"/>
      <c r="BR34" s="195"/>
      <c r="BS34" s="195"/>
      <c r="BT34" s="195"/>
      <c r="BU34" s="195"/>
      <c r="BV34" s="195"/>
      <c r="BW34" s="195"/>
      <c r="BX34" s="195"/>
    </row>
    <row r="35" spans="1:76" x14ac:dyDescent="0.2">
      <c r="A35" s="195"/>
      <c r="B35" s="317"/>
      <c r="C35" s="314" t="s">
        <v>268</v>
      </c>
      <c r="D35" s="146">
        <v>3000</v>
      </c>
      <c r="E35" s="142">
        <v>4000</v>
      </c>
      <c r="F35" s="142">
        <v>1.5</v>
      </c>
      <c r="G35" s="293">
        <v>-3.4882523148148148</v>
      </c>
      <c r="H35" s="309">
        <v>11.25707175925926</v>
      </c>
      <c r="I35" s="142">
        <v>110.67100000000001</v>
      </c>
      <c r="J35" s="142">
        <v>1.6719999999999999</v>
      </c>
      <c r="K35" s="195"/>
      <c r="L35" s="253">
        <f t="shared" si="0"/>
        <v>11</v>
      </c>
      <c r="M35" s="288" t="str">
        <f ca="1">IF(CODE3=1,"",IFERROR(IF('CALCUL-XYZ'!BM11="","",'CALCUL-XYZ'!BM11),""))</f>
        <v/>
      </c>
      <c r="N35" s="288" t="str">
        <f ca="1">IF(CODE3=1,"",IFERROR(IF('CALCUL-XYZ'!BQ11="","",'CALCUL-XYZ'!BQ11),""))</f>
        <v/>
      </c>
      <c r="O35" s="261" t="str">
        <f ca="1">IF(CODE3=1,"",IFERROR(IF('CALCUL-XYZ'!BN11="","",'CALCUL-XYZ'!BN11),""))</f>
        <v/>
      </c>
      <c r="P35" s="261" t="str">
        <f ca="1">IF(CODE3=1,"",IFERROR(IF('CALCUL-XYZ'!CI11="","",'CALCUL-XYZ'!CI11),""))</f>
        <v/>
      </c>
      <c r="Q35" s="288" t="str">
        <f ca="1">IF(CODE3=1,"",IFERROR(IF('CALCUL-XYZ'!BY11="","",'CALCUL-XYZ'!BY11),""))</f>
        <v/>
      </c>
      <c r="R35" s="195"/>
      <c r="S35" s="288" t="str">
        <f ca="1">IF(CODE3=1,"",IFERROR(IF('CALCUL-XYZ'!BQ11="","",'CALCUL-XYZ'!BQ11),""))</f>
        <v/>
      </c>
      <c r="T35" s="216" t="str">
        <f ca="1">IF(CODE3=1,"",IFERROR(IF($T$24='RAPPORT-XYZ'!$C$7,IF('CALCUL-XYZ'!CM11="","",'CALCUL-XYZ'!CM11),IF('CALCUL-XYZ'!CN11="","",'CALCUL-XYZ'!CN11)),""))</f>
        <v/>
      </c>
      <c r="U35" s="216" t="str">
        <f ca="1">IF(CODE3=1,"",IFERROR(IF($T$24='RAPPORT-XYZ'!$C$7,IF('CALCUL-XYZ'!CN11="","",'CALCUL-XYZ'!CN11),IF('CALCUL-XYZ'!CM11="","",'CALCUL-XYZ'!CM11)),""))</f>
        <v/>
      </c>
      <c r="V35" s="216" t="str">
        <f ca="1">IF(CODE3=1,"",IFERROR(IF('CALCUL-XYZ'!CA11="","",'CALCUL-XYZ'!CA11),""))</f>
        <v/>
      </c>
      <c r="W35" s="195"/>
      <c r="X35" s="288" t="str">
        <f ca="1">IF(CODE3=1,"",IFERROR(IF('CALCUL-XYZ'!BM11="","",'CALCUL-XYZ'!BM11),""))</f>
        <v/>
      </c>
      <c r="Y35" s="216" t="str">
        <f ca="1">IF(CODE3=1,"",IFERROR(IF('CALCUL-XYZ'!EH11="","",'CALCUL-XYZ'!EH11),""))</f>
        <v/>
      </c>
      <c r="Z35" s="216" t="str">
        <f ca="1">IF(CODE3=1,"",IFERROR(IF('CALCUL-XYZ'!EI11="","",'CALCUL-XYZ'!EI11),""))</f>
        <v/>
      </c>
      <c r="AA35" s="195"/>
      <c r="AB35" s="253">
        <f t="shared" si="1"/>
        <v>11</v>
      </c>
      <c r="AC35" s="288" t="str">
        <f ca="1">IF(CODE3=1,"",IFERROR(IF('CALCUL-XYZ'!BM11="","",'CALCUL-XYZ'!BM11),""))</f>
        <v/>
      </c>
      <c r="AD35" s="288" t="str">
        <f ca="1">IF(CODE3=1,"",IFERROR(IF('CALCUL-XYZ'!BQ11="","",'CALCUL-XYZ'!BQ11),""))</f>
        <v/>
      </c>
      <c r="AE35" s="261" t="str">
        <f ca="1">IF(CODE3=1,"",IFERROR(IF('CALCUL-XYZ'!DL11="","",'CALCUL-XYZ'!DL11),""))</f>
        <v/>
      </c>
      <c r="AF35" s="261" t="str">
        <f ca="1">IF(CODE3=1,"",IFERROR(IF('CALCUL-XYZ'!DK11="","",'CALCUL-XYZ'!DK11),""))</f>
        <v/>
      </c>
      <c r="AG35" s="216" t="str">
        <f ca="1">IF(CODE3=1,"",IFERROR(IF('CALCUL-XYZ'!DB11="","",'CALCUL-XYZ'!DB11),""))</f>
        <v/>
      </c>
      <c r="AH35" s="195"/>
      <c r="AI35" s="288" t="str">
        <f ca="1">IF(CODE3=1,"",IFERROR(IF('CALCUL-XYZ'!BQ11="","",'CALCUL-XYZ'!BQ11),""))</f>
        <v/>
      </c>
      <c r="AJ35" s="216" t="str">
        <f ca="1">IF(CODE3=1,"",IFERROR(IF($T$24='RAPPORT-XYZ'!$C$7,IF('CALCUL-XYZ'!DP11="","",'CALCUL-XYZ'!DP11),IF('CALCUL-XYZ'!DQ11="","",'CALCUL-XYZ'!DQ11)),""))</f>
        <v/>
      </c>
      <c r="AK35" s="216" t="str">
        <f ca="1">IF(CODE3=1,"",IFERROR(IF($T$24='RAPPORT-XYZ'!$C$7,IF('CALCUL-XYZ'!DQ11="","",'CALCUL-XYZ'!DQ11),IF('CALCUL-XYZ'!DP11="","",'CALCUL-XYZ'!DP11)),""))</f>
        <v/>
      </c>
      <c r="AL35" s="216" t="str">
        <f ca="1">IF(CODE3=1,"",IFERROR(IF('CALCUL-XYZ'!DD11="","",'CALCUL-XYZ'!DD11),""))</f>
        <v/>
      </c>
      <c r="AM35" s="142"/>
      <c r="AN35" s="195"/>
      <c r="AO35" s="263" t="str">
        <f ca="1">IF(CODE3=1,"",IFERROR(IF('CALCUL-XYZ'!DS11="","",'CALCUL-XYZ'!DS11&amp;'CALCUL-XYZ'!DT11&amp;'CALCUL-XYZ'!DU11&amp;'CALCUL-XYZ'!DV11&amp;'CALCUL-XYZ'!DW11),""))</f>
        <v/>
      </c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  <c r="BI35" s="195"/>
      <c r="BJ35" s="195"/>
      <c r="BK35" s="195"/>
      <c r="BL35" s="195"/>
      <c r="BM35" s="195"/>
      <c r="BN35" s="195"/>
      <c r="BO35" s="195"/>
      <c r="BP35" s="195"/>
      <c r="BQ35" s="195"/>
      <c r="BR35" s="195"/>
      <c r="BS35" s="195"/>
      <c r="BT35" s="195"/>
      <c r="BU35" s="195"/>
      <c r="BV35" s="195"/>
      <c r="BW35" s="195"/>
      <c r="BX35" s="195"/>
    </row>
    <row r="36" spans="1:76" x14ac:dyDescent="0.2">
      <c r="A36" s="195"/>
      <c r="B36" s="317"/>
      <c r="C36" s="314" t="s">
        <v>268</v>
      </c>
      <c r="D36" s="146">
        <v>3000</v>
      </c>
      <c r="E36" s="142">
        <v>2000</v>
      </c>
      <c r="F36" s="142">
        <v>1.5</v>
      </c>
      <c r="G36" s="293">
        <v>7.4999421296296296</v>
      </c>
      <c r="H36" s="309">
        <v>11.233032407407407</v>
      </c>
      <c r="I36" s="142">
        <v>122.349</v>
      </c>
      <c r="J36" s="142">
        <v>1.6719999999999999</v>
      </c>
      <c r="K36" s="195"/>
      <c r="L36" s="253">
        <f t="shared" si="0"/>
        <v>12</v>
      </c>
      <c r="M36" s="288" t="str">
        <f ca="1">IF(CODE3=1,"",IFERROR(IF('CALCUL-XYZ'!BM12="","",'CALCUL-XYZ'!BM12),""))</f>
        <v/>
      </c>
      <c r="N36" s="288" t="str">
        <f ca="1">IF(CODE3=1,"",IFERROR(IF('CALCUL-XYZ'!BQ12="","",'CALCUL-XYZ'!BQ12),""))</f>
        <v/>
      </c>
      <c r="O36" s="261" t="str">
        <f ca="1">IF(CODE3=1,"",IFERROR(IF('CALCUL-XYZ'!BN12="","",'CALCUL-XYZ'!BN12),""))</f>
        <v/>
      </c>
      <c r="P36" s="261" t="str">
        <f ca="1">IF(CODE3=1,"",IFERROR(IF('CALCUL-XYZ'!CI12="","",'CALCUL-XYZ'!CI12),""))</f>
        <v/>
      </c>
      <c r="Q36" s="288" t="str">
        <f ca="1">IF(CODE3=1,"",IFERROR(IF('CALCUL-XYZ'!BY12="","",'CALCUL-XYZ'!BY12),""))</f>
        <v/>
      </c>
      <c r="R36" s="195"/>
      <c r="S36" s="288" t="str">
        <f ca="1">IF(CODE3=1,"",IFERROR(IF('CALCUL-XYZ'!BQ12="","",'CALCUL-XYZ'!BQ12),""))</f>
        <v/>
      </c>
      <c r="T36" s="216" t="str">
        <f ca="1">IF(CODE3=1,"",IFERROR(IF($T$24='RAPPORT-XYZ'!$C$7,IF('CALCUL-XYZ'!CM12="","",'CALCUL-XYZ'!CM12),IF('CALCUL-XYZ'!CN12="","",'CALCUL-XYZ'!CN12)),""))</f>
        <v/>
      </c>
      <c r="U36" s="216" t="str">
        <f ca="1">IF(CODE3=1,"",IFERROR(IF($T$24='RAPPORT-XYZ'!$C$7,IF('CALCUL-XYZ'!CN12="","",'CALCUL-XYZ'!CN12),IF('CALCUL-XYZ'!CM12="","",'CALCUL-XYZ'!CM12)),""))</f>
        <v/>
      </c>
      <c r="V36" s="216" t="str">
        <f ca="1">IF(CODE3=1,"",IFERROR(IF('CALCUL-XYZ'!CA12="","",'CALCUL-XYZ'!CA12),""))</f>
        <v/>
      </c>
      <c r="W36" s="195"/>
      <c r="X36" s="288" t="str">
        <f ca="1">IF(CODE3=1,"",IFERROR(IF('CALCUL-XYZ'!BM12="","",'CALCUL-XYZ'!BM12),""))</f>
        <v/>
      </c>
      <c r="Y36" s="216" t="str">
        <f ca="1">IF(CODE3=1,"",IFERROR(IF('CALCUL-XYZ'!EH12="","",'CALCUL-XYZ'!EH12),""))</f>
        <v/>
      </c>
      <c r="Z36" s="216" t="str">
        <f ca="1">IF(CODE3=1,"",IFERROR(IF('CALCUL-XYZ'!EI12="","",'CALCUL-XYZ'!EI12),""))</f>
        <v/>
      </c>
      <c r="AA36" s="195"/>
      <c r="AB36" s="253">
        <f t="shared" si="1"/>
        <v>12</v>
      </c>
      <c r="AC36" s="288" t="str">
        <f ca="1">IF(CODE3=1,"",IFERROR(IF('CALCUL-XYZ'!BM12="","",'CALCUL-XYZ'!BM12),""))</f>
        <v/>
      </c>
      <c r="AD36" s="288" t="str">
        <f ca="1">IF(CODE3=1,"",IFERROR(IF('CALCUL-XYZ'!BQ12="","",'CALCUL-XYZ'!BQ12),""))</f>
        <v/>
      </c>
      <c r="AE36" s="261" t="str">
        <f ca="1">IF(CODE3=1,"",IFERROR(IF('CALCUL-XYZ'!DL12="","",'CALCUL-XYZ'!DL12),""))</f>
        <v/>
      </c>
      <c r="AF36" s="261" t="str">
        <f ca="1">IF(CODE3=1,"",IFERROR(IF('CALCUL-XYZ'!DK12="","",'CALCUL-XYZ'!DK12),""))</f>
        <v/>
      </c>
      <c r="AG36" s="216" t="str">
        <f ca="1">IF(CODE3=1,"",IFERROR(IF('CALCUL-XYZ'!DB12="","",'CALCUL-XYZ'!DB12),""))</f>
        <v/>
      </c>
      <c r="AH36" s="195"/>
      <c r="AI36" s="288" t="str">
        <f ca="1">IF(CODE3=1,"",IFERROR(IF('CALCUL-XYZ'!BQ12="","",'CALCUL-XYZ'!BQ12),""))</f>
        <v/>
      </c>
      <c r="AJ36" s="216" t="str">
        <f ca="1">IF(CODE3=1,"",IFERROR(IF($T$24='RAPPORT-XYZ'!$C$7,IF('CALCUL-XYZ'!DP12="","",'CALCUL-XYZ'!DP12),IF('CALCUL-XYZ'!DQ12="","",'CALCUL-XYZ'!DQ12)),""))</f>
        <v/>
      </c>
      <c r="AK36" s="216" t="str">
        <f ca="1">IF(CODE3=1,"",IFERROR(IF($T$24='RAPPORT-XYZ'!$C$7,IF('CALCUL-XYZ'!DQ12="","",'CALCUL-XYZ'!DQ12),IF('CALCUL-XYZ'!DP12="","",'CALCUL-XYZ'!DP12)),""))</f>
        <v/>
      </c>
      <c r="AL36" s="216" t="str">
        <f ca="1">IF(CODE3=1,"",IFERROR(IF('CALCUL-XYZ'!DD12="","",'CALCUL-XYZ'!DD12),""))</f>
        <v/>
      </c>
      <c r="AM36" s="142"/>
      <c r="AN36" s="195"/>
      <c r="AO36" s="263" t="str">
        <f ca="1">IF(CODE3=1,"",IFERROR(IF('CALCUL-XYZ'!DS12="","",'CALCUL-XYZ'!DS12&amp;'CALCUL-XYZ'!DT12&amp;'CALCUL-XYZ'!DU12&amp;'CALCUL-XYZ'!DV12&amp;'CALCUL-XYZ'!DW12),""))</f>
        <v/>
      </c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  <c r="BI36" s="195"/>
      <c r="BJ36" s="195"/>
      <c r="BK36" s="195"/>
      <c r="BL36" s="195"/>
      <c r="BM36" s="195"/>
      <c r="BN36" s="195"/>
      <c r="BO36" s="195"/>
      <c r="BP36" s="195"/>
      <c r="BQ36" s="195"/>
      <c r="BR36" s="195"/>
      <c r="BS36" s="195"/>
      <c r="BT36" s="195"/>
      <c r="BU36" s="195"/>
      <c r="BV36" s="195"/>
      <c r="BW36" s="195"/>
      <c r="BX36" s="195"/>
    </row>
    <row r="37" spans="1:76" x14ac:dyDescent="0.2">
      <c r="A37" s="195"/>
      <c r="B37" s="317"/>
      <c r="C37" s="314" t="s">
        <v>69</v>
      </c>
      <c r="D37" s="146">
        <v>4000</v>
      </c>
      <c r="E37" s="142">
        <v>3000</v>
      </c>
      <c r="F37" s="142">
        <v>1.5</v>
      </c>
      <c r="G37" s="293">
        <v>0</v>
      </c>
      <c r="H37" s="309">
        <v>3.7533680555555553</v>
      </c>
      <c r="I37" s="142">
        <v>110.67700000000001</v>
      </c>
      <c r="J37" s="142">
        <v>1.5</v>
      </c>
      <c r="K37" s="195"/>
      <c r="L37" s="253">
        <f t="shared" si="0"/>
        <v>13</v>
      </c>
      <c r="M37" s="288" t="str">
        <f ca="1">IF(CODE3=1,"",IFERROR(IF('CALCUL-XYZ'!BM13="","",'CALCUL-XYZ'!BM13),""))</f>
        <v/>
      </c>
      <c r="N37" s="288" t="str">
        <f ca="1">IF(CODE3=1,"",IFERROR(IF('CALCUL-XYZ'!BQ13="","",'CALCUL-XYZ'!BQ13),""))</f>
        <v/>
      </c>
      <c r="O37" s="261" t="str">
        <f ca="1">IF(CODE3=1,"",IFERROR(IF('CALCUL-XYZ'!BN13="","",'CALCUL-XYZ'!BN13),""))</f>
        <v/>
      </c>
      <c r="P37" s="261" t="str">
        <f ca="1">IF(CODE3=1,"",IFERROR(IF('CALCUL-XYZ'!CI13="","",'CALCUL-XYZ'!CI13),""))</f>
        <v/>
      </c>
      <c r="Q37" s="288" t="str">
        <f ca="1">IF(CODE3=1,"",IFERROR(IF('CALCUL-XYZ'!BY13="","",'CALCUL-XYZ'!BY13),""))</f>
        <v/>
      </c>
      <c r="R37" s="195"/>
      <c r="S37" s="288" t="str">
        <f ca="1">IF(CODE3=1,"",IFERROR(IF('CALCUL-XYZ'!BQ13="","",'CALCUL-XYZ'!BQ13),""))</f>
        <v/>
      </c>
      <c r="T37" s="216" t="str">
        <f ca="1">IF(CODE3=1,"",IFERROR(IF($T$24='RAPPORT-XYZ'!$C$7,IF('CALCUL-XYZ'!CM13="","",'CALCUL-XYZ'!CM13),IF('CALCUL-XYZ'!CN13="","",'CALCUL-XYZ'!CN13)),""))</f>
        <v/>
      </c>
      <c r="U37" s="216" t="str">
        <f ca="1">IF(CODE3=1,"",IFERROR(IF($T$24='RAPPORT-XYZ'!$C$7,IF('CALCUL-XYZ'!CN13="","",'CALCUL-XYZ'!CN13),IF('CALCUL-XYZ'!CM13="","",'CALCUL-XYZ'!CM13)),""))</f>
        <v/>
      </c>
      <c r="V37" s="216" t="str">
        <f ca="1">IF(CODE3=1,"",IFERROR(IF('CALCUL-XYZ'!CA13="","",'CALCUL-XYZ'!CA13),""))</f>
        <v/>
      </c>
      <c r="W37" s="195"/>
      <c r="X37" s="288" t="str">
        <f ca="1">IF(CODE3=1,"",IFERROR(IF('CALCUL-XYZ'!BM13="","",'CALCUL-XYZ'!BM13),""))</f>
        <v/>
      </c>
      <c r="Y37" s="216" t="str">
        <f ca="1">IF(CODE3=1,"",IFERROR(IF('CALCUL-XYZ'!EH13="","",'CALCUL-XYZ'!EH13),""))</f>
        <v/>
      </c>
      <c r="Z37" s="216" t="str">
        <f ca="1">IF(CODE3=1,"",IFERROR(IF('CALCUL-XYZ'!EI13="","",'CALCUL-XYZ'!EI13),""))</f>
        <v/>
      </c>
      <c r="AA37" s="195"/>
      <c r="AB37" s="253">
        <f t="shared" si="1"/>
        <v>13</v>
      </c>
      <c r="AC37" s="288" t="str">
        <f ca="1">IF(CODE3=1,"",IFERROR(IF('CALCUL-XYZ'!BM13="","",'CALCUL-XYZ'!BM13),""))</f>
        <v/>
      </c>
      <c r="AD37" s="288" t="str">
        <f ca="1">IF(CODE3=1,"",IFERROR(IF('CALCUL-XYZ'!BQ13="","",'CALCUL-XYZ'!BQ13),""))</f>
        <v/>
      </c>
      <c r="AE37" s="261" t="str">
        <f ca="1">IF(CODE3=1,"",IFERROR(IF('CALCUL-XYZ'!DL13="","",'CALCUL-XYZ'!DL13),""))</f>
        <v/>
      </c>
      <c r="AF37" s="261" t="str">
        <f ca="1">IF(CODE3=1,"",IFERROR(IF('CALCUL-XYZ'!DK13="","",'CALCUL-XYZ'!DK13),""))</f>
        <v/>
      </c>
      <c r="AG37" s="216" t="str">
        <f ca="1">IF(CODE3=1,"",IFERROR(IF('CALCUL-XYZ'!DB13="","",'CALCUL-XYZ'!DB13),""))</f>
        <v/>
      </c>
      <c r="AH37" s="195"/>
      <c r="AI37" s="288" t="str">
        <f ca="1">IF(CODE3=1,"",IFERROR(IF('CALCUL-XYZ'!BQ13="","",'CALCUL-XYZ'!BQ13),""))</f>
        <v/>
      </c>
      <c r="AJ37" s="216" t="str">
        <f ca="1">IF(CODE3=1,"",IFERROR(IF($T$24='RAPPORT-XYZ'!$C$7,IF('CALCUL-XYZ'!DP13="","",'CALCUL-XYZ'!DP13),IF('CALCUL-XYZ'!DQ13="","",'CALCUL-XYZ'!DQ13)),""))</f>
        <v/>
      </c>
      <c r="AK37" s="216" t="str">
        <f ca="1">IF(CODE3=1,"",IFERROR(IF($T$24='RAPPORT-XYZ'!$C$7,IF('CALCUL-XYZ'!DQ13="","",'CALCUL-XYZ'!DQ13),IF('CALCUL-XYZ'!DP13="","",'CALCUL-XYZ'!DP13)),""))</f>
        <v/>
      </c>
      <c r="AL37" s="216" t="str">
        <f ca="1">IF(CODE3=1,"",IFERROR(IF('CALCUL-XYZ'!DD13="","",'CALCUL-XYZ'!DD13),""))</f>
        <v/>
      </c>
      <c r="AM37" s="142"/>
      <c r="AN37" s="195"/>
      <c r="AO37" s="263" t="str">
        <f ca="1">IF(CODE3=1,"",IFERROR(IF('CALCUL-XYZ'!DS13="","",'CALCUL-XYZ'!DS13&amp;'CALCUL-XYZ'!DT13&amp;'CALCUL-XYZ'!DU13&amp;'CALCUL-XYZ'!DV13&amp;'CALCUL-XYZ'!DW13),""))</f>
        <v/>
      </c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5"/>
      <c r="BC37" s="195"/>
      <c r="BD37" s="195"/>
      <c r="BE37" s="195"/>
      <c r="BF37" s="195"/>
      <c r="BG37" s="195"/>
      <c r="BH37" s="195"/>
      <c r="BI37" s="195"/>
      <c r="BJ37" s="195"/>
      <c r="BK37" s="195"/>
      <c r="BL37" s="195"/>
      <c r="BM37" s="195"/>
      <c r="BN37" s="195"/>
      <c r="BO37" s="195"/>
      <c r="BP37" s="195"/>
      <c r="BQ37" s="195"/>
      <c r="BR37" s="195"/>
      <c r="BS37" s="195"/>
      <c r="BT37" s="195"/>
      <c r="BU37" s="195"/>
      <c r="BV37" s="195"/>
      <c r="BW37" s="195"/>
      <c r="BX37" s="195"/>
    </row>
    <row r="38" spans="1:76" x14ac:dyDescent="0.2">
      <c r="A38" s="195"/>
      <c r="B38" s="317"/>
      <c r="C38" s="314" t="s">
        <v>69</v>
      </c>
      <c r="D38" s="146">
        <v>4000</v>
      </c>
      <c r="E38" s="142">
        <v>1000</v>
      </c>
      <c r="F38" s="142">
        <v>1.5</v>
      </c>
      <c r="G38" s="293">
        <v>2.8857870370370371</v>
      </c>
      <c r="H38" s="309">
        <v>3.7644097222222221</v>
      </c>
      <c r="I38" s="142">
        <v>162.90299999999999</v>
      </c>
      <c r="J38" s="142">
        <v>1.5</v>
      </c>
      <c r="K38" s="195"/>
      <c r="L38" s="253">
        <f t="shared" si="0"/>
        <v>14</v>
      </c>
      <c r="M38" s="288" t="str">
        <f ca="1">IF(CODE3=1,"",IFERROR(IF('CALCUL-XYZ'!BM14="","",'CALCUL-XYZ'!BM14),""))</f>
        <v/>
      </c>
      <c r="N38" s="288" t="str">
        <f ca="1">IF(CODE3=1,"",IFERROR(IF('CALCUL-XYZ'!BQ14="","",'CALCUL-XYZ'!BQ14),""))</f>
        <v/>
      </c>
      <c r="O38" s="261" t="str">
        <f ca="1">IF(CODE3=1,"",IFERROR(IF('CALCUL-XYZ'!BN14="","",'CALCUL-XYZ'!BN14),""))</f>
        <v/>
      </c>
      <c r="P38" s="261" t="str">
        <f ca="1">IF(CODE3=1,"",IFERROR(IF('CALCUL-XYZ'!CI14="","",'CALCUL-XYZ'!CI14),""))</f>
        <v/>
      </c>
      <c r="Q38" s="288" t="str">
        <f ca="1">IF(CODE3=1,"",IFERROR(IF('CALCUL-XYZ'!BY14="","",'CALCUL-XYZ'!BY14),""))</f>
        <v/>
      </c>
      <c r="R38" s="195"/>
      <c r="S38" s="288" t="str">
        <f ca="1">IF(CODE3=1,"",IFERROR(IF('CALCUL-XYZ'!BQ14="","",'CALCUL-XYZ'!BQ14),""))</f>
        <v/>
      </c>
      <c r="T38" s="216" t="str">
        <f ca="1">IF(CODE3=1,"",IFERROR(IF($T$24='RAPPORT-XYZ'!$C$7,IF('CALCUL-XYZ'!CM14="","",'CALCUL-XYZ'!CM14),IF('CALCUL-XYZ'!CN14="","",'CALCUL-XYZ'!CN14)),""))</f>
        <v/>
      </c>
      <c r="U38" s="216" t="str">
        <f ca="1">IF(CODE3=1,"",IFERROR(IF($T$24='RAPPORT-XYZ'!$C$7,IF('CALCUL-XYZ'!CN14="","",'CALCUL-XYZ'!CN14),IF('CALCUL-XYZ'!CM14="","",'CALCUL-XYZ'!CM14)),""))</f>
        <v/>
      </c>
      <c r="V38" s="216" t="str">
        <f ca="1">IF(CODE3=1,"",IFERROR(IF('CALCUL-XYZ'!CA14="","",'CALCUL-XYZ'!CA14),""))</f>
        <v/>
      </c>
      <c r="W38" s="195"/>
      <c r="X38" s="288" t="str">
        <f ca="1">IF(CODE3=1,"",IFERROR(IF('CALCUL-XYZ'!BM14="","",'CALCUL-XYZ'!BM14),""))</f>
        <v/>
      </c>
      <c r="Y38" s="216" t="str">
        <f ca="1">IF(CODE3=1,"",IFERROR(IF('CALCUL-XYZ'!EH14="","",'CALCUL-XYZ'!EH14),""))</f>
        <v/>
      </c>
      <c r="Z38" s="216" t="str">
        <f ca="1">IF(CODE3=1,"",IFERROR(IF('CALCUL-XYZ'!EI14="","",'CALCUL-XYZ'!EI14),""))</f>
        <v/>
      </c>
      <c r="AA38" s="195"/>
      <c r="AB38" s="253">
        <f t="shared" si="1"/>
        <v>14</v>
      </c>
      <c r="AC38" s="288" t="str">
        <f ca="1">IF(CODE3=1,"",IFERROR(IF('CALCUL-XYZ'!BM14="","",'CALCUL-XYZ'!BM14),""))</f>
        <v/>
      </c>
      <c r="AD38" s="288" t="str">
        <f ca="1">IF(CODE3=1,"",IFERROR(IF('CALCUL-XYZ'!BQ14="","",'CALCUL-XYZ'!BQ14),""))</f>
        <v/>
      </c>
      <c r="AE38" s="261" t="str">
        <f ca="1">IF(CODE3=1,"",IFERROR(IF('CALCUL-XYZ'!DL14="","",'CALCUL-XYZ'!DL14),""))</f>
        <v/>
      </c>
      <c r="AF38" s="261" t="str">
        <f ca="1">IF(CODE3=1,"",IFERROR(IF('CALCUL-XYZ'!DK14="","",'CALCUL-XYZ'!DK14),""))</f>
        <v/>
      </c>
      <c r="AG38" s="216" t="str">
        <f ca="1">IF(CODE3=1,"",IFERROR(IF('CALCUL-XYZ'!DB14="","",'CALCUL-XYZ'!DB14),""))</f>
        <v/>
      </c>
      <c r="AH38" s="195"/>
      <c r="AI38" s="288" t="str">
        <f ca="1">IF(CODE3=1,"",IFERROR(IF('CALCUL-XYZ'!BQ14="","",'CALCUL-XYZ'!BQ14),""))</f>
        <v/>
      </c>
      <c r="AJ38" s="216" t="str">
        <f ca="1">IF(CODE3=1,"",IFERROR(IF($T$24='RAPPORT-XYZ'!$C$7,IF('CALCUL-XYZ'!DP14="","",'CALCUL-XYZ'!DP14),IF('CALCUL-XYZ'!DQ14="","",'CALCUL-XYZ'!DQ14)),""))</f>
        <v/>
      </c>
      <c r="AK38" s="216" t="str">
        <f ca="1">IF(CODE3=1,"",IFERROR(IF($T$24='RAPPORT-XYZ'!$C$7,IF('CALCUL-XYZ'!DQ14="","",'CALCUL-XYZ'!DQ14),IF('CALCUL-XYZ'!DP14="","",'CALCUL-XYZ'!DP14)),""))</f>
        <v/>
      </c>
      <c r="AL38" s="216" t="str">
        <f ca="1">IF(CODE3=1,"",IFERROR(IF('CALCUL-XYZ'!DD14="","",'CALCUL-XYZ'!DD14),""))</f>
        <v/>
      </c>
      <c r="AM38" s="142"/>
      <c r="AN38" s="195"/>
      <c r="AO38" s="263" t="str">
        <f ca="1">IF(CODE3=1,"",IFERROR(IF('CALCUL-XYZ'!DS14="","",'CALCUL-XYZ'!DS14&amp;'CALCUL-XYZ'!DT14&amp;'CALCUL-XYZ'!DU14&amp;'CALCUL-XYZ'!DV14&amp;'CALCUL-XYZ'!DW14),""))</f>
        <v/>
      </c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  <c r="BI38" s="195"/>
      <c r="BJ38" s="195"/>
      <c r="BK38" s="195"/>
      <c r="BL38" s="195"/>
      <c r="BM38" s="195"/>
      <c r="BN38" s="195"/>
      <c r="BO38" s="195"/>
      <c r="BP38" s="195"/>
      <c r="BQ38" s="195"/>
      <c r="BR38" s="195"/>
      <c r="BS38" s="195"/>
      <c r="BT38" s="195"/>
      <c r="BU38" s="195"/>
      <c r="BV38" s="195"/>
      <c r="BW38" s="195"/>
      <c r="BX38" s="195"/>
    </row>
    <row r="39" spans="1:76" x14ac:dyDescent="0.2">
      <c r="A39" s="195"/>
      <c r="B39" s="317"/>
      <c r="C39" s="314" t="s">
        <v>268</v>
      </c>
      <c r="D39" s="146">
        <v>4000</v>
      </c>
      <c r="E39" s="142">
        <v>3000</v>
      </c>
      <c r="F39" s="142">
        <v>1.5</v>
      </c>
      <c r="G39" s="293">
        <v>7.5001157407407399</v>
      </c>
      <c r="H39" s="309">
        <v>11.246631944444445</v>
      </c>
      <c r="I39" s="142">
        <v>110.68</v>
      </c>
      <c r="J39" s="142">
        <v>1.5</v>
      </c>
      <c r="K39" s="195"/>
      <c r="L39" s="253">
        <f t="shared" si="0"/>
        <v>15</v>
      </c>
      <c r="M39" s="288" t="str">
        <f ca="1">IF(CODE3=1,"",IFERROR(IF('CALCUL-XYZ'!BM15="","",'CALCUL-XYZ'!BM15),""))</f>
        <v/>
      </c>
      <c r="N39" s="288" t="str">
        <f ca="1">IF(CODE3=1,"",IFERROR(IF('CALCUL-XYZ'!BQ15="","",'CALCUL-XYZ'!BQ15),""))</f>
        <v/>
      </c>
      <c r="O39" s="261" t="str">
        <f ca="1">IF(CODE3=1,"",IFERROR(IF('CALCUL-XYZ'!BN15="","",'CALCUL-XYZ'!BN15),""))</f>
        <v/>
      </c>
      <c r="P39" s="261" t="str">
        <f ca="1">IF(CODE3=1,"",IFERROR(IF('CALCUL-XYZ'!CI15="","",'CALCUL-XYZ'!CI15),""))</f>
        <v/>
      </c>
      <c r="Q39" s="288" t="str">
        <f ca="1">IF(CODE3=1,"",IFERROR(IF('CALCUL-XYZ'!BY15="","",'CALCUL-XYZ'!BY15),""))</f>
        <v/>
      </c>
      <c r="R39" s="195"/>
      <c r="S39" s="288" t="str">
        <f ca="1">IF(CODE3=1,"",IFERROR(IF('CALCUL-XYZ'!BQ15="","",'CALCUL-XYZ'!BQ15),""))</f>
        <v/>
      </c>
      <c r="T39" s="216" t="str">
        <f ca="1">IF(CODE3=1,"",IFERROR(IF($T$24='RAPPORT-XYZ'!$C$7,IF('CALCUL-XYZ'!CM15="","",'CALCUL-XYZ'!CM15),IF('CALCUL-XYZ'!CN15="","",'CALCUL-XYZ'!CN15)),""))</f>
        <v/>
      </c>
      <c r="U39" s="216" t="str">
        <f ca="1">IF(CODE3=1,"",IFERROR(IF($T$24='RAPPORT-XYZ'!$C$7,IF('CALCUL-XYZ'!CN15="","",'CALCUL-XYZ'!CN15),IF('CALCUL-XYZ'!CM15="","",'CALCUL-XYZ'!CM15)),""))</f>
        <v/>
      </c>
      <c r="V39" s="216" t="str">
        <f ca="1">IF(CODE3=1,"",IFERROR(IF('CALCUL-XYZ'!CA15="","",'CALCUL-XYZ'!CA15),""))</f>
        <v/>
      </c>
      <c r="W39" s="195"/>
      <c r="X39" s="288" t="str">
        <f ca="1">IF(CODE3=1,"",IFERROR(IF('CALCUL-XYZ'!BM15="","",'CALCUL-XYZ'!BM15),""))</f>
        <v/>
      </c>
      <c r="Y39" s="216" t="str">
        <f ca="1">IF(CODE3=1,"",IFERROR(IF('CALCUL-XYZ'!EH15="","",'CALCUL-XYZ'!EH15),""))</f>
        <v/>
      </c>
      <c r="Z39" s="216" t="str">
        <f ca="1">IF(CODE3=1,"",IFERROR(IF('CALCUL-XYZ'!EI15="","",'CALCUL-XYZ'!EI15),""))</f>
        <v/>
      </c>
      <c r="AA39" s="195"/>
      <c r="AB39" s="253">
        <f t="shared" si="1"/>
        <v>15</v>
      </c>
      <c r="AC39" s="288" t="str">
        <f ca="1">IF(CODE3=1,"",IFERROR(IF('CALCUL-XYZ'!BM15="","",'CALCUL-XYZ'!BM15),""))</f>
        <v/>
      </c>
      <c r="AD39" s="288" t="str">
        <f ca="1">IF(CODE3=1,"",IFERROR(IF('CALCUL-XYZ'!BQ15="","",'CALCUL-XYZ'!BQ15),""))</f>
        <v/>
      </c>
      <c r="AE39" s="261" t="str">
        <f ca="1">IF(CODE3=1,"",IFERROR(IF('CALCUL-XYZ'!DL15="","",'CALCUL-XYZ'!DL15),""))</f>
        <v/>
      </c>
      <c r="AF39" s="261" t="str">
        <f ca="1">IF(CODE3=1,"",IFERROR(IF('CALCUL-XYZ'!DK15="","",'CALCUL-XYZ'!DK15),""))</f>
        <v/>
      </c>
      <c r="AG39" s="216" t="str">
        <f ca="1">IF(CODE3=1,"",IFERROR(IF('CALCUL-XYZ'!DB15="","",'CALCUL-XYZ'!DB15),""))</f>
        <v/>
      </c>
      <c r="AH39" s="195"/>
      <c r="AI39" s="288" t="str">
        <f ca="1">IF(CODE3=1,"",IFERROR(IF('CALCUL-XYZ'!BQ15="","",'CALCUL-XYZ'!BQ15),""))</f>
        <v/>
      </c>
      <c r="AJ39" s="216" t="str">
        <f ca="1">IF(CODE3=1,"",IFERROR(IF($T$24='RAPPORT-XYZ'!$C$7,IF('CALCUL-XYZ'!DP15="","",'CALCUL-XYZ'!DP15),IF('CALCUL-XYZ'!DQ15="","",'CALCUL-XYZ'!DQ15)),""))</f>
        <v/>
      </c>
      <c r="AK39" s="216" t="str">
        <f ca="1">IF(CODE3=1,"",IFERROR(IF($T$24='RAPPORT-XYZ'!$C$7,IF('CALCUL-XYZ'!DQ15="","",'CALCUL-XYZ'!DQ15),IF('CALCUL-XYZ'!DP15="","",'CALCUL-XYZ'!DP15)),""))</f>
        <v/>
      </c>
      <c r="AL39" s="216" t="str">
        <f ca="1">IF(CODE3=1,"",IFERROR(IF('CALCUL-XYZ'!DD15="","",'CALCUL-XYZ'!DD15),""))</f>
        <v/>
      </c>
      <c r="AM39" s="142"/>
      <c r="AN39" s="195"/>
      <c r="AO39" s="263" t="str">
        <f ca="1">IF(CODE3=1,"",IFERROR(IF('CALCUL-XYZ'!DS15="","",'CALCUL-XYZ'!DS15&amp;'CALCUL-XYZ'!DT15&amp;'CALCUL-XYZ'!DU15&amp;'CALCUL-XYZ'!DV15&amp;'CALCUL-XYZ'!DW15),""))</f>
        <v/>
      </c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  <c r="BI39" s="195"/>
      <c r="BJ39" s="195"/>
      <c r="BK39" s="195"/>
      <c r="BL39" s="195"/>
      <c r="BM39" s="195"/>
      <c r="BN39" s="195"/>
      <c r="BO39" s="195"/>
      <c r="BP39" s="195"/>
      <c r="BQ39" s="195"/>
      <c r="BR39" s="195"/>
      <c r="BS39" s="195"/>
      <c r="BT39" s="195"/>
      <c r="BU39" s="195"/>
      <c r="BV39" s="195"/>
      <c r="BW39" s="195"/>
      <c r="BX39" s="195"/>
    </row>
    <row r="40" spans="1:76" x14ac:dyDescent="0.2">
      <c r="A40" s="195"/>
      <c r="B40" s="317"/>
      <c r="C40" s="314" t="s">
        <v>268</v>
      </c>
      <c r="D40" s="146">
        <v>4000</v>
      </c>
      <c r="E40" s="142">
        <v>1000</v>
      </c>
      <c r="F40" s="142">
        <v>1.5</v>
      </c>
      <c r="G40" s="293">
        <v>-4.6141203703703706</v>
      </c>
      <c r="H40" s="309">
        <v>11.235416666666666</v>
      </c>
      <c r="I40" s="142">
        <v>162.905</v>
      </c>
      <c r="J40" s="142">
        <v>1.5</v>
      </c>
      <c r="K40" s="195"/>
      <c r="L40" s="253">
        <f t="shared" si="0"/>
        <v>16</v>
      </c>
      <c r="M40" s="288" t="str">
        <f ca="1">IF(CODE3=1,"",IFERROR(IF('CALCUL-XYZ'!BM16="","",'CALCUL-XYZ'!BM16),""))</f>
        <v/>
      </c>
      <c r="N40" s="288" t="str">
        <f ca="1">IF(CODE3=1,"",IFERROR(IF('CALCUL-XYZ'!BQ16="","",'CALCUL-XYZ'!BQ16),""))</f>
        <v/>
      </c>
      <c r="O40" s="261" t="str">
        <f ca="1">IF(CODE3=1,"",IFERROR(IF('CALCUL-XYZ'!BN16="","",'CALCUL-XYZ'!BN16),""))</f>
        <v/>
      </c>
      <c r="P40" s="261" t="str">
        <f ca="1">IF(CODE3=1,"",IFERROR(IF('CALCUL-XYZ'!CI16="","",'CALCUL-XYZ'!CI16),""))</f>
        <v/>
      </c>
      <c r="Q40" s="288" t="str">
        <f ca="1">IF(CODE3=1,"",IFERROR(IF('CALCUL-XYZ'!BY16="","",'CALCUL-XYZ'!BY16),""))</f>
        <v/>
      </c>
      <c r="R40" s="195"/>
      <c r="S40" s="288" t="str">
        <f ca="1">IF(CODE3=1,"",IFERROR(IF('CALCUL-XYZ'!BQ16="","",'CALCUL-XYZ'!BQ16),""))</f>
        <v/>
      </c>
      <c r="T40" s="216" t="str">
        <f ca="1">IF(CODE3=1,"",IFERROR(IF($T$24='RAPPORT-XYZ'!$C$7,IF('CALCUL-XYZ'!CM16="","",'CALCUL-XYZ'!CM16),IF('CALCUL-XYZ'!CN16="","",'CALCUL-XYZ'!CN16)),""))</f>
        <v/>
      </c>
      <c r="U40" s="216" t="str">
        <f ca="1">IF(CODE3=1,"",IFERROR(IF($T$24='RAPPORT-XYZ'!$C$7,IF('CALCUL-XYZ'!CN16="","",'CALCUL-XYZ'!CN16),IF('CALCUL-XYZ'!CM16="","",'CALCUL-XYZ'!CM16)),""))</f>
        <v/>
      </c>
      <c r="V40" s="216" t="str">
        <f ca="1">IF(CODE3=1,"",IFERROR(IF('CALCUL-XYZ'!CA16="","",'CALCUL-XYZ'!CA16),""))</f>
        <v/>
      </c>
      <c r="W40" s="195"/>
      <c r="X40" s="288" t="str">
        <f ca="1">IF(CODE3=1,"",IFERROR(IF('CALCUL-XYZ'!BM16="","",'CALCUL-XYZ'!BM16),""))</f>
        <v/>
      </c>
      <c r="Y40" s="216" t="str">
        <f ca="1">IF(CODE3=1,"",IFERROR(IF('CALCUL-XYZ'!EH16="","",'CALCUL-XYZ'!EH16),""))</f>
        <v/>
      </c>
      <c r="Z40" s="216" t="str">
        <f ca="1">IF(CODE3=1,"",IFERROR(IF('CALCUL-XYZ'!EI16="","",'CALCUL-XYZ'!EI16),""))</f>
        <v/>
      </c>
      <c r="AA40" s="195"/>
      <c r="AB40" s="253">
        <f t="shared" si="1"/>
        <v>16</v>
      </c>
      <c r="AC40" s="288" t="str">
        <f ca="1">IF(CODE3=1,"",IFERROR(IF('CALCUL-XYZ'!BM16="","",'CALCUL-XYZ'!BM16),""))</f>
        <v/>
      </c>
      <c r="AD40" s="288" t="str">
        <f ca="1">IF(CODE3=1,"",IFERROR(IF('CALCUL-XYZ'!BQ16="","",'CALCUL-XYZ'!BQ16),""))</f>
        <v/>
      </c>
      <c r="AE40" s="261" t="str">
        <f ca="1">IF(CODE3=1,"",IFERROR(IF('CALCUL-XYZ'!DL16="","",'CALCUL-XYZ'!DL16),""))</f>
        <v/>
      </c>
      <c r="AF40" s="261" t="str">
        <f ca="1">IF(CODE3=1,"",IFERROR(IF('CALCUL-XYZ'!DK16="","",'CALCUL-XYZ'!DK16),""))</f>
        <v/>
      </c>
      <c r="AG40" s="216" t="str">
        <f ca="1">IF(CODE3=1,"",IFERROR(IF('CALCUL-XYZ'!DB16="","",'CALCUL-XYZ'!DB16),""))</f>
        <v/>
      </c>
      <c r="AH40" s="195"/>
      <c r="AI40" s="288" t="str">
        <f ca="1">IF(CODE3=1,"",IFERROR(IF('CALCUL-XYZ'!BQ16="","",'CALCUL-XYZ'!BQ16),""))</f>
        <v/>
      </c>
      <c r="AJ40" s="216" t="str">
        <f ca="1">IF(CODE3=1,"",IFERROR(IF($T$24='RAPPORT-XYZ'!$C$7,IF('CALCUL-XYZ'!DP16="","",'CALCUL-XYZ'!DP16),IF('CALCUL-XYZ'!DQ16="","",'CALCUL-XYZ'!DQ16)),""))</f>
        <v/>
      </c>
      <c r="AK40" s="216" t="str">
        <f ca="1">IF(CODE3=1,"",IFERROR(IF($T$24='RAPPORT-XYZ'!$C$7,IF('CALCUL-XYZ'!DQ16="","",'CALCUL-XYZ'!DQ16),IF('CALCUL-XYZ'!DP16="","",'CALCUL-XYZ'!DP16)),""))</f>
        <v/>
      </c>
      <c r="AL40" s="216" t="str">
        <f ca="1">IF(CODE3=1,"",IFERROR(IF('CALCUL-XYZ'!DD16="","",'CALCUL-XYZ'!DD16),""))</f>
        <v/>
      </c>
      <c r="AM40" s="142"/>
      <c r="AN40" s="195"/>
      <c r="AO40" s="263" t="str">
        <f ca="1">IF(CODE3=1,"",IFERROR(IF('CALCUL-XYZ'!DS16="","",'CALCUL-XYZ'!DS16&amp;'CALCUL-XYZ'!DT16&amp;'CALCUL-XYZ'!DU16&amp;'CALCUL-XYZ'!DV16&amp;'CALCUL-XYZ'!DW16),""))</f>
        <v/>
      </c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195"/>
      <c r="BC40" s="195"/>
      <c r="BD40" s="195"/>
      <c r="BE40" s="195"/>
      <c r="BF40" s="195"/>
      <c r="BG40" s="195"/>
      <c r="BH40" s="195"/>
      <c r="BI40" s="195"/>
      <c r="BJ40" s="195"/>
      <c r="BK40" s="195"/>
      <c r="BL40" s="195"/>
      <c r="BM40" s="195"/>
      <c r="BN40" s="195"/>
      <c r="BO40" s="195"/>
      <c r="BP40" s="195"/>
      <c r="BQ40" s="195"/>
      <c r="BR40" s="195"/>
      <c r="BS40" s="195"/>
      <c r="BT40" s="195"/>
      <c r="BU40" s="195"/>
      <c r="BV40" s="195"/>
      <c r="BW40" s="195"/>
      <c r="BX40" s="195"/>
    </row>
    <row r="41" spans="1:76" x14ac:dyDescent="0.2">
      <c r="A41" s="195"/>
      <c r="B41" s="317"/>
      <c r="C41" s="314"/>
      <c r="D41" s="146"/>
      <c r="E41" s="142"/>
      <c r="F41" s="142"/>
      <c r="G41" s="293"/>
      <c r="H41" s="309"/>
      <c r="I41" s="142"/>
      <c r="J41" s="142"/>
      <c r="K41" s="195"/>
      <c r="L41" s="253">
        <f t="shared" si="0"/>
        <v>17</v>
      </c>
      <c r="M41" s="288" t="str">
        <f ca="1">IF(CODE3=1,"",IFERROR(IF('CALCUL-XYZ'!BM17="","",'CALCUL-XYZ'!BM17),""))</f>
        <v/>
      </c>
      <c r="N41" s="288" t="str">
        <f ca="1">IF(CODE3=1,"",IFERROR(IF('CALCUL-XYZ'!BQ17="","",'CALCUL-XYZ'!BQ17),""))</f>
        <v/>
      </c>
      <c r="O41" s="261" t="str">
        <f ca="1">IF(CODE3=1,"",IFERROR(IF('CALCUL-XYZ'!BN17="","",'CALCUL-XYZ'!BN17),""))</f>
        <v/>
      </c>
      <c r="P41" s="261" t="str">
        <f ca="1">IF(CODE3=1,"",IFERROR(IF('CALCUL-XYZ'!CI17="","",'CALCUL-XYZ'!CI17),""))</f>
        <v/>
      </c>
      <c r="Q41" s="288" t="str">
        <f ca="1">IF(CODE3=1,"",IFERROR(IF('CALCUL-XYZ'!BY17="","",'CALCUL-XYZ'!BY17),""))</f>
        <v/>
      </c>
      <c r="R41" s="195"/>
      <c r="S41" s="288" t="str">
        <f ca="1">IF(CODE3=1,"",IFERROR(IF('CALCUL-XYZ'!BQ17="","",'CALCUL-XYZ'!BQ17),""))</f>
        <v/>
      </c>
      <c r="T41" s="216" t="str">
        <f ca="1">IF(CODE3=1,"",IFERROR(IF($T$24='RAPPORT-XYZ'!$C$7,IF('CALCUL-XYZ'!CM17="","",'CALCUL-XYZ'!CM17),IF('CALCUL-XYZ'!CN17="","",'CALCUL-XYZ'!CN17)),""))</f>
        <v/>
      </c>
      <c r="U41" s="216" t="str">
        <f ca="1">IF(CODE3=1,"",IFERROR(IF($T$24='RAPPORT-XYZ'!$C$7,IF('CALCUL-XYZ'!CN17="","",'CALCUL-XYZ'!CN17),IF('CALCUL-XYZ'!CM17="","",'CALCUL-XYZ'!CM17)),""))</f>
        <v/>
      </c>
      <c r="V41" s="216" t="str">
        <f ca="1">IF(CODE3=1,"",IFERROR(IF('CALCUL-XYZ'!CA17="","",'CALCUL-XYZ'!CA17),""))</f>
        <v/>
      </c>
      <c r="W41" s="195"/>
      <c r="X41" s="288" t="str">
        <f ca="1">IF(CODE3=1,"",IFERROR(IF('CALCUL-XYZ'!BM17="","",'CALCUL-XYZ'!BM17),""))</f>
        <v/>
      </c>
      <c r="Y41" s="216" t="str">
        <f ca="1">IF(CODE3=1,"",IFERROR(IF('CALCUL-XYZ'!EH17="","",'CALCUL-XYZ'!EH17),""))</f>
        <v/>
      </c>
      <c r="Z41" s="216" t="str">
        <f ca="1">IF(CODE3=1,"",IFERROR(IF('CALCUL-XYZ'!EI17="","",'CALCUL-XYZ'!EI17),""))</f>
        <v/>
      </c>
      <c r="AA41" s="195"/>
      <c r="AB41" s="253">
        <f t="shared" si="1"/>
        <v>17</v>
      </c>
      <c r="AC41" s="288" t="str">
        <f ca="1">IF(CODE3=1,"",IFERROR(IF('CALCUL-XYZ'!BM17="","",'CALCUL-XYZ'!BM17),""))</f>
        <v/>
      </c>
      <c r="AD41" s="288" t="str">
        <f ca="1">IF(CODE3=1,"",IFERROR(IF('CALCUL-XYZ'!BQ17="","",'CALCUL-XYZ'!BQ17),""))</f>
        <v/>
      </c>
      <c r="AE41" s="261" t="str">
        <f ca="1">IF(CODE3=1,"",IFERROR(IF('CALCUL-XYZ'!DL17="","",'CALCUL-XYZ'!DL17),""))</f>
        <v/>
      </c>
      <c r="AF41" s="261" t="str">
        <f ca="1">IF(CODE3=1,"",IFERROR(IF('CALCUL-XYZ'!DK17="","",'CALCUL-XYZ'!DK17),""))</f>
        <v/>
      </c>
      <c r="AG41" s="216" t="str">
        <f ca="1">IF(CODE3=1,"",IFERROR(IF('CALCUL-XYZ'!DB17="","",'CALCUL-XYZ'!DB17),""))</f>
        <v/>
      </c>
      <c r="AH41" s="195"/>
      <c r="AI41" s="288" t="str">
        <f ca="1">IF(CODE3=1,"",IFERROR(IF('CALCUL-XYZ'!BQ17="","",'CALCUL-XYZ'!BQ17),""))</f>
        <v/>
      </c>
      <c r="AJ41" s="216" t="str">
        <f ca="1">IF(CODE3=1,"",IFERROR(IF($T$24='RAPPORT-XYZ'!$C$7,IF('CALCUL-XYZ'!DP17="","",'CALCUL-XYZ'!DP17),IF('CALCUL-XYZ'!DQ17="","",'CALCUL-XYZ'!DQ17)),""))</f>
        <v/>
      </c>
      <c r="AK41" s="216" t="str">
        <f ca="1">IF(CODE3=1,"",IFERROR(IF($T$24='RAPPORT-XYZ'!$C$7,IF('CALCUL-XYZ'!DQ17="","",'CALCUL-XYZ'!DQ17),IF('CALCUL-XYZ'!DP17="","",'CALCUL-XYZ'!DP17)),""))</f>
        <v/>
      </c>
      <c r="AL41" s="216" t="str">
        <f ca="1">IF(CODE3=1,"",IFERROR(IF('CALCUL-XYZ'!DD17="","",'CALCUL-XYZ'!DD17),""))</f>
        <v/>
      </c>
      <c r="AM41" s="142"/>
      <c r="AN41" s="195"/>
      <c r="AO41" s="263" t="str">
        <f ca="1">IF(CODE3=1,"",IFERROR(IF('CALCUL-XYZ'!DS17="","",'CALCUL-XYZ'!DS17&amp;'CALCUL-XYZ'!DT17&amp;'CALCUL-XYZ'!DU17&amp;'CALCUL-XYZ'!DV17&amp;'CALCUL-XYZ'!DW17),""))</f>
        <v/>
      </c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195"/>
      <c r="BD41" s="195"/>
      <c r="BE41" s="195"/>
      <c r="BF41" s="195"/>
      <c r="BG41" s="195"/>
      <c r="BH41" s="195"/>
      <c r="BI41" s="195"/>
      <c r="BJ41" s="195"/>
      <c r="BK41" s="195"/>
      <c r="BL41" s="195"/>
      <c r="BM41" s="195"/>
      <c r="BN41" s="195"/>
      <c r="BO41" s="195"/>
      <c r="BP41" s="195"/>
      <c r="BQ41" s="195"/>
      <c r="BR41" s="195"/>
      <c r="BS41" s="195"/>
      <c r="BT41" s="195"/>
      <c r="BU41" s="195"/>
      <c r="BV41" s="195"/>
      <c r="BW41" s="195"/>
      <c r="BX41" s="195"/>
    </row>
    <row r="42" spans="1:76" x14ac:dyDescent="0.2">
      <c r="A42" s="195"/>
      <c r="B42" s="317"/>
      <c r="C42" s="314"/>
      <c r="D42" s="146"/>
      <c r="E42" s="142"/>
      <c r="F42" s="142"/>
      <c r="G42" s="293"/>
      <c r="H42" s="309"/>
      <c r="I42" s="142"/>
      <c r="J42" s="142"/>
      <c r="K42" s="195"/>
      <c r="L42" s="253">
        <f t="shared" si="0"/>
        <v>18</v>
      </c>
      <c r="M42" s="288" t="str">
        <f ca="1">IF(CODE3=1,"",IFERROR(IF('CALCUL-XYZ'!BM18="","",'CALCUL-XYZ'!BM18),""))</f>
        <v/>
      </c>
      <c r="N42" s="288" t="str">
        <f ca="1">IF(CODE3=1,"",IFERROR(IF('CALCUL-XYZ'!BQ18="","",'CALCUL-XYZ'!BQ18),""))</f>
        <v/>
      </c>
      <c r="O42" s="261" t="str">
        <f ca="1">IF(CODE3=1,"",IFERROR(IF('CALCUL-XYZ'!BN18="","",'CALCUL-XYZ'!BN18),""))</f>
        <v/>
      </c>
      <c r="P42" s="261" t="str">
        <f ca="1">IF(CODE3=1,"",IFERROR(IF('CALCUL-XYZ'!CI18="","",'CALCUL-XYZ'!CI18),""))</f>
        <v/>
      </c>
      <c r="Q42" s="288" t="str">
        <f ca="1">IF(CODE3=1,"",IFERROR(IF('CALCUL-XYZ'!BY18="","",'CALCUL-XYZ'!BY18),""))</f>
        <v/>
      </c>
      <c r="R42" s="195"/>
      <c r="S42" s="288" t="str">
        <f ca="1">IF(CODE3=1,"",IFERROR(IF('CALCUL-XYZ'!BQ18="","",'CALCUL-XYZ'!BQ18),""))</f>
        <v/>
      </c>
      <c r="T42" s="216" t="str">
        <f ca="1">IF(CODE3=1,"",IFERROR(IF($T$24='RAPPORT-XYZ'!$C$7,IF('CALCUL-XYZ'!CM18="","",'CALCUL-XYZ'!CM18),IF('CALCUL-XYZ'!CN18="","",'CALCUL-XYZ'!CN18)),""))</f>
        <v/>
      </c>
      <c r="U42" s="216" t="str">
        <f ca="1">IF(CODE3=1,"",IFERROR(IF($T$24='RAPPORT-XYZ'!$C$7,IF('CALCUL-XYZ'!CN18="","",'CALCUL-XYZ'!CN18),IF('CALCUL-XYZ'!CM18="","",'CALCUL-XYZ'!CM18)),""))</f>
        <v/>
      </c>
      <c r="V42" s="216" t="str">
        <f ca="1">IF(CODE3=1,"",IFERROR(IF('CALCUL-XYZ'!CA18="","",'CALCUL-XYZ'!CA18),""))</f>
        <v/>
      </c>
      <c r="W42" s="195"/>
      <c r="X42" s="288" t="str">
        <f ca="1">IF(CODE3=1,"",IFERROR(IF('CALCUL-XYZ'!BM18="","",'CALCUL-XYZ'!BM18),""))</f>
        <v/>
      </c>
      <c r="Y42" s="216" t="str">
        <f ca="1">IF(CODE3=1,"",IFERROR(IF('CALCUL-XYZ'!EH18="","",'CALCUL-XYZ'!EH18),""))</f>
        <v/>
      </c>
      <c r="Z42" s="216" t="str">
        <f ca="1">IF(CODE3=1,"",IFERROR(IF('CALCUL-XYZ'!EI18="","",'CALCUL-XYZ'!EI18),""))</f>
        <v/>
      </c>
      <c r="AA42" s="195"/>
      <c r="AB42" s="253">
        <f t="shared" si="1"/>
        <v>18</v>
      </c>
      <c r="AC42" s="288" t="str">
        <f ca="1">IF(CODE3=1,"",IFERROR(IF('CALCUL-XYZ'!BM18="","",'CALCUL-XYZ'!BM18),""))</f>
        <v/>
      </c>
      <c r="AD42" s="288" t="str">
        <f ca="1">IF(CODE3=1,"",IFERROR(IF('CALCUL-XYZ'!BQ18="","",'CALCUL-XYZ'!BQ18),""))</f>
        <v/>
      </c>
      <c r="AE42" s="261" t="str">
        <f ca="1">IF(CODE3=1,"",IFERROR(IF('CALCUL-XYZ'!DL18="","",'CALCUL-XYZ'!DL18),""))</f>
        <v/>
      </c>
      <c r="AF42" s="261" t="str">
        <f ca="1">IF(CODE3=1,"",IFERROR(IF('CALCUL-XYZ'!DK18="","",'CALCUL-XYZ'!DK18),""))</f>
        <v/>
      </c>
      <c r="AG42" s="216" t="str">
        <f ca="1">IF(CODE3=1,"",IFERROR(IF('CALCUL-XYZ'!DB18="","",'CALCUL-XYZ'!DB18),""))</f>
        <v/>
      </c>
      <c r="AH42" s="195"/>
      <c r="AI42" s="288" t="str">
        <f ca="1">IF(CODE3=1,"",IFERROR(IF('CALCUL-XYZ'!BQ18="","",'CALCUL-XYZ'!BQ18),""))</f>
        <v/>
      </c>
      <c r="AJ42" s="216" t="str">
        <f ca="1">IF(CODE3=1,"",IFERROR(IF($T$24='RAPPORT-XYZ'!$C$7,IF('CALCUL-XYZ'!DP18="","",'CALCUL-XYZ'!DP18),IF('CALCUL-XYZ'!DQ18="","",'CALCUL-XYZ'!DQ18)),""))</f>
        <v/>
      </c>
      <c r="AK42" s="216" t="str">
        <f ca="1">IF(CODE3=1,"",IFERROR(IF($T$24='RAPPORT-XYZ'!$C$7,IF('CALCUL-XYZ'!DQ18="","",'CALCUL-XYZ'!DQ18),IF('CALCUL-XYZ'!DP18="","",'CALCUL-XYZ'!DP18)),""))</f>
        <v/>
      </c>
      <c r="AL42" s="216" t="str">
        <f ca="1">IF(CODE3=1,"",IFERROR(IF('CALCUL-XYZ'!DD18="","",'CALCUL-XYZ'!DD18),""))</f>
        <v/>
      </c>
      <c r="AM42" s="142"/>
      <c r="AN42" s="195"/>
      <c r="AO42" s="263" t="str">
        <f ca="1">IF(CODE3=1,"",IFERROR(IF('CALCUL-XYZ'!DS18="","",'CALCUL-XYZ'!DS18&amp;'CALCUL-XYZ'!DT18&amp;'CALCUL-XYZ'!DU18&amp;'CALCUL-XYZ'!DV18&amp;'CALCUL-XYZ'!DW18),""))</f>
        <v/>
      </c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195"/>
      <c r="BD42" s="195"/>
      <c r="BE42" s="195"/>
      <c r="BF42" s="195"/>
      <c r="BG42" s="195"/>
      <c r="BH42" s="195"/>
      <c r="BI42" s="195"/>
      <c r="BJ42" s="195"/>
      <c r="BK42" s="195"/>
      <c r="BL42" s="195"/>
      <c r="BM42" s="195"/>
      <c r="BN42" s="195"/>
      <c r="BO42" s="195"/>
      <c r="BP42" s="195"/>
      <c r="BQ42" s="195"/>
      <c r="BR42" s="195"/>
      <c r="BS42" s="195"/>
      <c r="BT42" s="195"/>
      <c r="BU42" s="195"/>
      <c r="BV42" s="195"/>
      <c r="BW42" s="195"/>
      <c r="BX42" s="195"/>
    </row>
    <row r="43" spans="1:76" x14ac:dyDescent="0.2">
      <c r="A43" s="195"/>
      <c r="B43" s="317"/>
      <c r="C43" s="314"/>
      <c r="D43" s="146"/>
      <c r="E43" s="142"/>
      <c r="F43" s="142"/>
      <c r="G43" s="293"/>
      <c r="H43" s="309"/>
      <c r="I43" s="142"/>
      <c r="J43" s="142"/>
      <c r="K43" s="195"/>
      <c r="L43" s="253">
        <f t="shared" si="0"/>
        <v>19</v>
      </c>
      <c r="M43" s="288" t="str">
        <f ca="1">IF(CODE3=1,"",IFERROR(IF('CALCUL-XYZ'!BM19="","",'CALCUL-XYZ'!BM19),""))</f>
        <v/>
      </c>
      <c r="N43" s="288" t="str">
        <f ca="1">IF(CODE3=1,"",IFERROR(IF('CALCUL-XYZ'!BQ19="","",'CALCUL-XYZ'!BQ19),""))</f>
        <v/>
      </c>
      <c r="O43" s="261" t="str">
        <f ca="1">IF(CODE3=1,"",IFERROR(IF('CALCUL-XYZ'!BN19="","",'CALCUL-XYZ'!BN19),""))</f>
        <v/>
      </c>
      <c r="P43" s="261" t="str">
        <f ca="1">IF(CODE3=1,"",IFERROR(IF('CALCUL-XYZ'!CI19="","",'CALCUL-XYZ'!CI19),""))</f>
        <v/>
      </c>
      <c r="Q43" s="288" t="str">
        <f ca="1">IF(CODE3=1,"",IFERROR(IF('CALCUL-XYZ'!BY19="","",'CALCUL-XYZ'!BY19),""))</f>
        <v/>
      </c>
      <c r="R43" s="195"/>
      <c r="S43" s="288" t="str">
        <f ca="1">IF(CODE3=1,"",IFERROR(IF('CALCUL-XYZ'!BQ19="","",'CALCUL-XYZ'!BQ19),""))</f>
        <v/>
      </c>
      <c r="T43" s="216" t="str">
        <f ca="1">IF(CODE3=1,"",IFERROR(IF($T$24='RAPPORT-XYZ'!$C$7,IF('CALCUL-XYZ'!CM19="","",'CALCUL-XYZ'!CM19),IF('CALCUL-XYZ'!CN19="","",'CALCUL-XYZ'!CN19)),""))</f>
        <v/>
      </c>
      <c r="U43" s="216" t="str">
        <f ca="1">IF(CODE3=1,"",IFERROR(IF($T$24='RAPPORT-XYZ'!$C$7,IF('CALCUL-XYZ'!CN19="","",'CALCUL-XYZ'!CN19),IF('CALCUL-XYZ'!CM19="","",'CALCUL-XYZ'!CM19)),""))</f>
        <v/>
      </c>
      <c r="V43" s="216" t="str">
        <f ca="1">IF(CODE3=1,"",IFERROR(IF('CALCUL-XYZ'!CA19="","",'CALCUL-XYZ'!CA19),""))</f>
        <v/>
      </c>
      <c r="W43" s="195"/>
      <c r="X43" s="288" t="str">
        <f ca="1">IF(CODE3=1,"",IFERROR(IF('CALCUL-XYZ'!BM19="","",'CALCUL-XYZ'!BM19),""))</f>
        <v/>
      </c>
      <c r="Y43" s="216" t="str">
        <f ca="1">IF(CODE3=1,"",IFERROR(IF('CALCUL-XYZ'!EH19="","",'CALCUL-XYZ'!EH19),""))</f>
        <v/>
      </c>
      <c r="Z43" s="216" t="str">
        <f ca="1">IF(CODE3=1,"",IFERROR(IF('CALCUL-XYZ'!EI19="","",'CALCUL-XYZ'!EI19),""))</f>
        <v/>
      </c>
      <c r="AA43" s="195"/>
      <c r="AB43" s="253">
        <f t="shared" si="1"/>
        <v>19</v>
      </c>
      <c r="AC43" s="288" t="str">
        <f ca="1">IF(CODE3=1,"",IFERROR(IF('CALCUL-XYZ'!BM19="","",'CALCUL-XYZ'!BM19),""))</f>
        <v/>
      </c>
      <c r="AD43" s="288" t="str">
        <f ca="1">IF(CODE3=1,"",IFERROR(IF('CALCUL-XYZ'!BQ19="","",'CALCUL-XYZ'!BQ19),""))</f>
        <v/>
      </c>
      <c r="AE43" s="261" t="str">
        <f ca="1">IF(CODE3=1,"",IFERROR(IF('CALCUL-XYZ'!DL19="","",'CALCUL-XYZ'!DL19),""))</f>
        <v/>
      </c>
      <c r="AF43" s="261" t="str">
        <f ca="1">IF(CODE3=1,"",IFERROR(IF('CALCUL-XYZ'!DK19="","",'CALCUL-XYZ'!DK19),""))</f>
        <v/>
      </c>
      <c r="AG43" s="216" t="str">
        <f ca="1">IF(CODE3=1,"",IFERROR(IF('CALCUL-XYZ'!DB19="","",'CALCUL-XYZ'!DB19),""))</f>
        <v/>
      </c>
      <c r="AH43" s="195"/>
      <c r="AI43" s="288" t="str">
        <f ca="1">IF(CODE3=1,"",IFERROR(IF('CALCUL-XYZ'!BQ19="","",'CALCUL-XYZ'!BQ19),""))</f>
        <v/>
      </c>
      <c r="AJ43" s="216" t="str">
        <f ca="1">IF(CODE3=1,"",IFERROR(IF($T$24='RAPPORT-XYZ'!$C$7,IF('CALCUL-XYZ'!DP19="","",'CALCUL-XYZ'!DP19),IF('CALCUL-XYZ'!DQ19="","",'CALCUL-XYZ'!DQ19)),""))</f>
        <v/>
      </c>
      <c r="AK43" s="216" t="str">
        <f ca="1">IF(CODE3=1,"",IFERROR(IF($T$24='RAPPORT-XYZ'!$C$7,IF('CALCUL-XYZ'!DQ19="","",'CALCUL-XYZ'!DQ19),IF('CALCUL-XYZ'!DP19="","",'CALCUL-XYZ'!DP19)),""))</f>
        <v/>
      </c>
      <c r="AL43" s="216" t="str">
        <f ca="1">IF(CODE3=1,"",IFERROR(IF('CALCUL-XYZ'!DD19="","",'CALCUL-XYZ'!DD19),""))</f>
        <v/>
      </c>
      <c r="AM43" s="142"/>
      <c r="AN43" s="195"/>
      <c r="AO43" s="263" t="str">
        <f ca="1">IF(CODE3=1,"",IFERROR(IF('CALCUL-XYZ'!DS19="","",'CALCUL-XYZ'!DS19&amp;'CALCUL-XYZ'!DT19&amp;'CALCUL-XYZ'!DU19&amp;'CALCUL-XYZ'!DV19&amp;'CALCUL-XYZ'!DW19),""))</f>
        <v/>
      </c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  <c r="BI43" s="195"/>
      <c r="BJ43" s="195"/>
      <c r="BK43" s="195"/>
      <c r="BL43" s="195"/>
      <c r="BM43" s="195"/>
      <c r="BN43" s="195"/>
      <c r="BO43" s="195"/>
      <c r="BP43" s="195"/>
      <c r="BQ43" s="195"/>
      <c r="BR43" s="195"/>
      <c r="BS43" s="195"/>
      <c r="BT43" s="195"/>
      <c r="BU43" s="195"/>
      <c r="BV43" s="195"/>
      <c r="BW43" s="195"/>
      <c r="BX43" s="195"/>
    </row>
    <row r="44" spans="1:76" x14ac:dyDescent="0.2">
      <c r="A44" s="195"/>
      <c r="B44" s="317"/>
      <c r="C44" s="314"/>
      <c r="D44" s="146"/>
      <c r="E44" s="142"/>
      <c r="F44" s="142"/>
      <c r="G44" s="293"/>
      <c r="H44" s="309"/>
      <c r="I44" s="142"/>
      <c r="J44" s="142"/>
      <c r="K44" s="195"/>
      <c r="L44" s="253">
        <f t="shared" si="0"/>
        <v>20</v>
      </c>
      <c r="M44" s="288" t="str">
        <f ca="1">IF(CODE3=1,"",IFERROR(IF('CALCUL-XYZ'!BM20="","",'CALCUL-XYZ'!BM20),""))</f>
        <v/>
      </c>
      <c r="N44" s="288" t="str">
        <f ca="1">IF(CODE3=1,"",IFERROR(IF('CALCUL-XYZ'!BQ20="","",'CALCUL-XYZ'!BQ20),""))</f>
        <v/>
      </c>
      <c r="O44" s="261" t="str">
        <f ca="1">IF(CODE3=1,"",IFERROR(IF('CALCUL-XYZ'!BN20="","",'CALCUL-XYZ'!BN20),""))</f>
        <v/>
      </c>
      <c r="P44" s="261" t="str">
        <f ca="1">IF(CODE3=1,"",IFERROR(IF('CALCUL-XYZ'!CI20="","",'CALCUL-XYZ'!CI20),""))</f>
        <v/>
      </c>
      <c r="Q44" s="288" t="str">
        <f ca="1">IF(CODE3=1,"",IFERROR(IF('CALCUL-XYZ'!BY20="","",'CALCUL-XYZ'!BY20),""))</f>
        <v/>
      </c>
      <c r="R44" s="195"/>
      <c r="S44" s="288" t="str">
        <f ca="1">IF(CODE3=1,"",IFERROR(IF('CALCUL-XYZ'!BQ20="","",'CALCUL-XYZ'!BQ20),""))</f>
        <v/>
      </c>
      <c r="T44" s="216" t="str">
        <f ca="1">IF(CODE3=1,"",IFERROR(IF($T$24='RAPPORT-XYZ'!$C$7,IF('CALCUL-XYZ'!CM20="","",'CALCUL-XYZ'!CM20),IF('CALCUL-XYZ'!CN20="","",'CALCUL-XYZ'!CN20)),""))</f>
        <v/>
      </c>
      <c r="U44" s="216" t="str">
        <f ca="1">IF(CODE3=1,"",IFERROR(IF($T$24='RAPPORT-XYZ'!$C$7,IF('CALCUL-XYZ'!CN20="","",'CALCUL-XYZ'!CN20),IF('CALCUL-XYZ'!CM20="","",'CALCUL-XYZ'!CM20)),""))</f>
        <v/>
      </c>
      <c r="V44" s="216" t="str">
        <f ca="1">IF(CODE3=1,"",IFERROR(IF('CALCUL-XYZ'!CA20="","",'CALCUL-XYZ'!CA20),""))</f>
        <v/>
      </c>
      <c r="W44" s="195"/>
      <c r="X44" s="288" t="str">
        <f ca="1">IF(CODE3=1,"",IFERROR(IF('CALCUL-XYZ'!BM20="","",'CALCUL-XYZ'!BM20),""))</f>
        <v/>
      </c>
      <c r="Y44" s="216" t="str">
        <f ca="1">IF(CODE3=1,"",IFERROR(IF('CALCUL-XYZ'!EH20="","",'CALCUL-XYZ'!EH20),""))</f>
        <v/>
      </c>
      <c r="Z44" s="216" t="str">
        <f ca="1">IF(CODE3=1,"",IFERROR(IF('CALCUL-XYZ'!EI20="","",'CALCUL-XYZ'!EI20),""))</f>
        <v/>
      </c>
      <c r="AA44" s="195"/>
      <c r="AB44" s="253">
        <f t="shared" si="1"/>
        <v>20</v>
      </c>
      <c r="AC44" s="288" t="str">
        <f ca="1">IF(CODE3=1,"",IFERROR(IF('CALCUL-XYZ'!BM20="","",'CALCUL-XYZ'!BM20),""))</f>
        <v/>
      </c>
      <c r="AD44" s="288" t="str">
        <f ca="1">IF(CODE3=1,"",IFERROR(IF('CALCUL-XYZ'!BQ20="","",'CALCUL-XYZ'!BQ20),""))</f>
        <v/>
      </c>
      <c r="AE44" s="261" t="str">
        <f ca="1">IF(CODE3=1,"",IFERROR(IF('CALCUL-XYZ'!DL20="","",'CALCUL-XYZ'!DL20),""))</f>
        <v/>
      </c>
      <c r="AF44" s="261" t="str">
        <f ca="1">IF(CODE3=1,"",IFERROR(IF('CALCUL-XYZ'!DK20="","",'CALCUL-XYZ'!DK20),""))</f>
        <v/>
      </c>
      <c r="AG44" s="216" t="str">
        <f ca="1">IF(CODE3=1,"",IFERROR(IF('CALCUL-XYZ'!DB20="","",'CALCUL-XYZ'!DB20),""))</f>
        <v/>
      </c>
      <c r="AH44" s="195"/>
      <c r="AI44" s="288" t="str">
        <f ca="1">IF(CODE3=1,"",IFERROR(IF('CALCUL-XYZ'!BQ20="","",'CALCUL-XYZ'!BQ20),""))</f>
        <v/>
      </c>
      <c r="AJ44" s="216" t="str">
        <f ca="1">IF(CODE3=1,"",IFERROR(IF($T$24='RAPPORT-XYZ'!$C$7,IF('CALCUL-XYZ'!DP20="","",'CALCUL-XYZ'!DP20),IF('CALCUL-XYZ'!DQ20="","",'CALCUL-XYZ'!DQ20)),""))</f>
        <v/>
      </c>
      <c r="AK44" s="216" t="str">
        <f ca="1">IF(CODE3=1,"",IFERROR(IF($T$24='RAPPORT-XYZ'!$C$7,IF('CALCUL-XYZ'!DQ20="","",'CALCUL-XYZ'!DQ20),IF('CALCUL-XYZ'!DP20="","",'CALCUL-XYZ'!DP20)),""))</f>
        <v/>
      </c>
      <c r="AL44" s="216" t="str">
        <f ca="1">IF(CODE3=1,"",IFERROR(IF('CALCUL-XYZ'!DD20="","",'CALCUL-XYZ'!DD20),""))</f>
        <v/>
      </c>
      <c r="AM44" s="142"/>
      <c r="AN44" s="195"/>
      <c r="AO44" s="263" t="str">
        <f ca="1">IF(CODE3=1,"",IFERROR(IF('CALCUL-XYZ'!DS20="","",'CALCUL-XYZ'!DS20&amp;'CALCUL-XYZ'!DT20&amp;'CALCUL-XYZ'!DU20&amp;'CALCUL-XYZ'!DV20&amp;'CALCUL-XYZ'!DW20),""))</f>
        <v/>
      </c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  <c r="BI44" s="195"/>
      <c r="BJ44" s="195"/>
      <c r="BK44" s="195"/>
      <c r="BL44" s="195"/>
      <c r="BM44" s="195"/>
      <c r="BN44" s="195"/>
      <c r="BO44" s="195"/>
      <c r="BP44" s="195"/>
      <c r="BQ44" s="195"/>
      <c r="BR44" s="195"/>
      <c r="BS44" s="195"/>
      <c r="BT44" s="195"/>
      <c r="BU44" s="195"/>
      <c r="BV44" s="195"/>
      <c r="BW44" s="195"/>
      <c r="BX44" s="195"/>
    </row>
    <row r="45" spans="1:76" x14ac:dyDescent="0.2">
      <c r="A45" s="195"/>
      <c r="B45" s="317"/>
      <c r="C45" s="314"/>
      <c r="D45" s="146"/>
      <c r="E45" s="142"/>
      <c r="F45" s="142"/>
      <c r="G45" s="293"/>
      <c r="H45" s="309"/>
      <c r="I45" s="142"/>
      <c r="J45" s="142"/>
      <c r="K45" s="195"/>
      <c r="L45" s="253">
        <f t="shared" si="0"/>
        <v>21</v>
      </c>
      <c r="M45" s="288" t="str">
        <f ca="1">IF(CODE3=1,"",IFERROR(IF('CALCUL-XYZ'!BM21="","",'CALCUL-XYZ'!BM21),""))</f>
        <v/>
      </c>
      <c r="N45" s="288" t="str">
        <f ca="1">IF(CODE3=1,"",IFERROR(IF('CALCUL-XYZ'!BQ21="","",'CALCUL-XYZ'!BQ21),""))</f>
        <v/>
      </c>
      <c r="O45" s="261" t="str">
        <f ca="1">IF(CODE3=1,"",IFERROR(IF('CALCUL-XYZ'!BN21="","",'CALCUL-XYZ'!BN21),""))</f>
        <v/>
      </c>
      <c r="P45" s="261" t="str">
        <f ca="1">IF(CODE3=1,"",IFERROR(IF('CALCUL-XYZ'!CI21="","",'CALCUL-XYZ'!CI21),""))</f>
        <v/>
      </c>
      <c r="Q45" s="288" t="str">
        <f ca="1">IF(CODE3=1,"",IFERROR(IF('CALCUL-XYZ'!BY21="","",'CALCUL-XYZ'!BY21),""))</f>
        <v/>
      </c>
      <c r="R45" s="195"/>
      <c r="S45" s="288" t="str">
        <f ca="1">IF(CODE3=1,"",IFERROR(IF('CALCUL-XYZ'!BQ21="","",'CALCUL-XYZ'!BQ21),""))</f>
        <v/>
      </c>
      <c r="T45" s="216" t="str">
        <f ca="1">IF(CODE3=1,"",IFERROR(IF($T$24='RAPPORT-XYZ'!$C$7,IF('CALCUL-XYZ'!CM21="","",'CALCUL-XYZ'!CM21),IF('CALCUL-XYZ'!CN21="","",'CALCUL-XYZ'!CN21)),""))</f>
        <v/>
      </c>
      <c r="U45" s="216" t="str">
        <f ca="1">IF(CODE3=1,"",IFERROR(IF($T$24='RAPPORT-XYZ'!$C$7,IF('CALCUL-XYZ'!CN21="","",'CALCUL-XYZ'!CN21),IF('CALCUL-XYZ'!CM21="","",'CALCUL-XYZ'!CM21)),""))</f>
        <v/>
      </c>
      <c r="V45" s="216" t="str">
        <f ca="1">IF(CODE3=1,"",IFERROR(IF('CALCUL-XYZ'!CA21="","",'CALCUL-XYZ'!CA21),""))</f>
        <v/>
      </c>
      <c r="W45" s="195"/>
      <c r="X45" s="288" t="str">
        <f ca="1">IF(CODE3=1,"",IFERROR(IF('CALCUL-XYZ'!BM21="","",'CALCUL-XYZ'!BM21),""))</f>
        <v/>
      </c>
      <c r="Y45" s="216" t="str">
        <f ca="1">IF(CODE3=1,"",IFERROR(IF('CALCUL-XYZ'!EH21="","",'CALCUL-XYZ'!EH21),""))</f>
        <v/>
      </c>
      <c r="Z45" s="216" t="str">
        <f ca="1">IF(CODE3=1,"",IFERROR(IF('CALCUL-XYZ'!EI21="","",'CALCUL-XYZ'!EI21),""))</f>
        <v/>
      </c>
      <c r="AA45" s="195"/>
      <c r="AB45" s="253">
        <f t="shared" si="1"/>
        <v>21</v>
      </c>
      <c r="AC45" s="288" t="str">
        <f ca="1">IF(CODE3=1,"",IFERROR(IF('CALCUL-XYZ'!BM21="","",'CALCUL-XYZ'!BM21),""))</f>
        <v/>
      </c>
      <c r="AD45" s="288" t="str">
        <f ca="1">IF(CODE3=1,"",IFERROR(IF('CALCUL-XYZ'!BQ21="","",'CALCUL-XYZ'!BQ21),""))</f>
        <v/>
      </c>
      <c r="AE45" s="261" t="str">
        <f ca="1">IF(CODE3=1,"",IFERROR(IF('CALCUL-XYZ'!DL21="","",'CALCUL-XYZ'!DL21),""))</f>
        <v/>
      </c>
      <c r="AF45" s="261" t="str">
        <f ca="1">IF(CODE3=1,"",IFERROR(IF('CALCUL-XYZ'!DK21="","",'CALCUL-XYZ'!DK21),""))</f>
        <v/>
      </c>
      <c r="AG45" s="216" t="str">
        <f ca="1">IF(CODE3=1,"",IFERROR(IF('CALCUL-XYZ'!DB21="","",'CALCUL-XYZ'!DB21),""))</f>
        <v/>
      </c>
      <c r="AH45" s="195"/>
      <c r="AI45" s="288" t="str">
        <f ca="1">IF(CODE3=1,"",IFERROR(IF('CALCUL-XYZ'!BQ21="","",'CALCUL-XYZ'!BQ21),""))</f>
        <v/>
      </c>
      <c r="AJ45" s="216" t="str">
        <f ca="1">IF(CODE3=1,"",IFERROR(IF($T$24='RAPPORT-XYZ'!$C$7,IF('CALCUL-XYZ'!DP21="","",'CALCUL-XYZ'!DP21),IF('CALCUL-XYZ'!DQ21="","",'CALCUL-XYZ'!DQ21)),""))</f>
        <v/>
      </c>
      <c r="AK45" s="216" t="str">
        <f ca="1">IF(CODE3=1,"",IFERROR(IF($T$24='RAPPORT-XYZ'!$C$7,IF('CALCUL-XYZ'!DQ21="","",'CALCUL-XYZ'!DQ21),IF('CALCUL-XYZ'!DP21="","",'CALCUL-XYZ'!DP21)),""))</f>
        <v/>
      </c>
      <c r="AL45" s="216" t="str">
        <f ca="1">IF(CODE3=1,"",IFERROR(IF('CALCUL-XYZ'!DD21="","",'CALCUL-XYZ'!DD21),""))</f>
        <v/>
      </c>
      <c r="AM45" s="142"/>
      <c r="AN45" s="195"/>
      <c r="AO45" s="263" t="str">
        <f ca="1">IF(CODE3=1,"",IFERROR(IF('CALCUL-XYZ'!DS21="","",'CALCUL-XYZ'!DS21&amp;'CALCUL-XYZ'!DT21&amp;'CALCUL-XYZ'!DU21&amp;'CALCUL-XYZ'!DV21&amp;'CALCUL-XYZ'!DW21),""))</f>
        <v/>
      </c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5"/>
      <c r="BN45" s="195"/>
      <c r="BO45" s="195"/>
      <c r="BP45" s="195"/>
      <c r="BQ45" s="195"/>
      <c r="BR45" s="195"/>
      <c r="BS45" s="195"/>
      <c r="BT45" s="195"/>
      <c r="BU45" s="195"/>
      <c r="BV45" s="195"/>
      <c r="BW45" s="195"/>
      <c r="BX45" s="195"/>
    </row>
    <row r="46" spans="1:76" x14ac:dyDescent="0.2">
      <c r="A46" s="195"/>
      <c r="B46" s="317"/>
      <c r="C46" s="314"/>
      <c r="D46" s="146"/>
      <c r="E46" s="142"/>
      <c r="F46" s="142"/>
      <c r="G46" s="293"/>
      <c r="H46" s="309"/>
      <c r="I46" s="142"/>
      <c r="J46" s="142"/>
      <c r="K46" s="195"/>
      <c r="L46" s="253">
        <f t="shared" si="0"/>
        <v>22</v>
      </c>
      <c r="M46" s="288" t="str">
        <f ca="1">IF(CODE3=1,"",IFERROR(IF('CALCUL-XYZ'!BM22="","",'CALCUL-XYZ'!BM22),""))</f>
        <v/>
      </c>
      <c r="N46" s="288" t="str">
        <f ca="1">IF(CODE3=1,"",IFERROR(IF('CALCUL-XYZ'!BQ22="","",'CALCUL-XYZ'!BQ22),""))</f>
        <v/>
      </c>
      <c r="O46" s="261" t="str">
        <f ca="1">IF(CODE3=1,"",IFERROR(IF('CALCUL-XYZ'!BN22="","",'CALCUL-XYZ'!BN22),""))</f>
        <v/>
      </c>
      <c r="P46" s="261" t="str">
        <f ca="1">IF(CODE3=1,"",IFERROR(IF('CALCUL-XYZ'!CI22="","",'CALCUL-XYZ'!CI22),""))</f>
        <v/>
      </c>
      <c r="Q46" s="288" t="str">
        <f ca="1">IF(CODE3=1,"",IFERROR(IF('CALCUL-XYZ'!BY22="","",'CALCUL-XYZ'!BY22),""))</f>
        <v/>
      </c>
      <c r="R46" s="195"/>
      <c r="S46" s="288" t="str">
        <f ca="1">IF(CODE3=1,"",IFERROR(IF('CALCUL-XYZ'!BQ22="","",'CALCUL-XYZ'!BQ22),""))</f>
        <v/>
      </c>
      <c r="T46" s="216" t="str">
        <f ca="1">IF(CODE3=1,"",IFERROR(IF($T$24='RAPPORT-XYZ'!$C$7,IF('CALCUL-XYZ'!CM22="","",'CALCUL-XYZ'!CM22),IF('CALCUL-XYZ'!CN22="","",'CALCUL-XYZ'!CN22)),""))</f>
        <v/>
      </c>
      <c r="U46" s="216" t="str">
        <f ca="1">IF(CODE3=1,"",IFERROR(IF($T$24='RAPPORT-XYZ'!$C$7,IF('CALCUL-XYZ'!CN22="","",'CALCUL-XYZ'!CN22),IF('CALCUL-XYZ'!CM22="","",'CALCUL-XYZ'!CM22)),""))</f>
        <v/>
      </c>
      <c r="V46" s="216" t="str">
        <f ca="1">IF(CODE3=1,"",IFERROR(IF('CALCUL-XYZ'!CA22="","",'CALCUL-XYZ'!CA22),""))</f>
        <v/>
      </c>
      <c r="W46" s="195"/>
      <c r="X46" s="288" t="str">
        <f ca="1">IF(CODE3=1,"",IFERROR(IF('CALCUL-XYZ'!BM22="","",'CALCUL-XYZ'!BM22),""))</f>
        <v/>
      </c>
      <c r="Y46" s="216" t="str">
        <f ca="1">IF(CODE3=1,"",IFERROR(IF('CALCUL-XYZ'!EH22="","",'CALCUL-XYZ'!EH22),""))</f>
        <v/>
      </c>
      <c r="Z46" s="216" t="str">
        <f ca="1">IF(CODE3=1,"",IFERROR(IF('CALCUL-XYZ'!EI22="","",'CALCUL-XYZ'!EI22),""))</f>
        <v/>
      </c>
      <c r="AA46" s="195"/>
      <c r="AB46" s="253">
        <f t="shared" si="1"/>
        <v>22</v>
      </c>
      <c r="AC46" s="288" t="str">
        <f ca="1">IF(CODE3=1,"",IFERROR(IF('CALCUL-XYZ'!BM22="","",'CALCUL-XYZ'!BM22),""))</f>
        <v/>
      </c>
      <c r="AD46" s="288" t="str">
        <f ca="1">IF(CODE3=1,"",IFERROR(IF('CALCUL-XYZ'!BQ22="","",'CALCUL-XYZ'!BQ22),""))</f>
        <v/>
      </c>
      <c r="AE46" s="261" t="str">
        <f ca="1">IF(CODE3=1,"",IFERROR(IF('CALCUL-XYZ'!DL22="","",'CALCUL-XYZ'!DL22),""))</f>
        <v/>
      </c>
      <c r="AF46" s="261" t="str">
        <f ca="1">IF(CODE3=1,"",IFERROR(IF('CALCUL-XYZ'!DK22="","",'CALCUL-XYZ'!DK22),""))</f>
        <v/>
      </c>
      <c r="AG46" s="216" t="str">
        <f ca="1">IF(CODE3=1,"",IFERROR(IF('CALCUL-XYZ'!DB22="","",'CALCUL-XYZ'!DB22),""))</f>
        <v/>
      </c>
      <c r="AH46" s="195"/>
      <c r="AI46" s="288" t="str">
        <f ca="1">IF(CODE3=1,"",IFERROR(IF('CALCUL-XYZ'!BQ22="","",'CALCUL-XYZ'!BQ22),""))</f>
        <v/>
      </c>
      <c r="AJ46" s="216" t="str">
        <f ca="1">IF(CODE3=1,"",IFERROR(IF($T$24='RAPPORT-XYZ'!$C$7,IF('CALCUL-XYZ'!DP22="","",'CALCUL-XYZ'!DP22),IF('CALCUL-XYZ'!DQ22="","",'CALCUL-XYZ'!DQ22)),""))</f>
        <v/>
      </c>
      <c r="AK46" s="216" t="str">
        <f ca="1">IF(CODE3=1,"",IFERROR(IF($T$24='RAPPORT-XYZ'!$C$7,IF('CALCUL-XYZ'!DQ22="","",'CALCUL-XYZ'!DQ22),IF('CALCUL-XYZ'!DP22="","",'CALCUL-XYZ'!DP22)),""))</f>
        <v/>
      </c>
      <c r="AL46" s="216" t="str">
        <f ca="1">IF(CODE3=1,"",IFERROR(IF('CALCUL-XYZ'!DD22="","",'CALCUL-XYZ'!DD22),""))</f>
        <v/>
      </c>
      <c r="AM46" s="142"/>
      <c r="AN46" s="195"/>
      <c r="AO46" s="263" t="str">
        <f ca="1">IF(CODE3=1,"",IFERROR(IF('CALCUL-XYZ'!DS22="","",'CALCUL-XYZ'!DS22&amp;'CALCUL-XYZ'!DT22&amp;'CALCUL-XYZ'!DU22&amp;'CALCUL-XYZ'!DV22&amp;'CALCUL-XYZ'!DW22),""))</f>
        <v/>
      </c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195"/>
      <c r="BT46" s="195"/>
      <c r="BU46" s="195"/>
      <c r="BV46" s="195"/>
      <c r="BW46" s="195"/>
      <c r="BX46" s="195"/>
    </row>
    <row r="47" spans="1:76" x14ac:dyDescent="0.2">
      <c r="A47" s="195"/>
      <c r="B47" s="317"/>
      <c r="C47" s="314"/>
      <c r="D47" s="146"/>
      <c r="E47" s="142"/>
      <c r="F47" s="142"/>
      <c r="G47" s="293"/>
      <c r="H47" s="309"/>
      <c r="I47" s="142"/>
      <c r="J47" s="142"/>
      <c r="K47" s="195"/>
      <c r="L47" s="253">
        <f t="shared" si="0"/>
        <v>23</v>
      </c>
      <c r="M47" s="288" t="str">
        <f ca="1">IF(CODE3=1,"",IFERROR(IF('CALCUL-XYZ'!BM23="","",'CALCUL-XYZ'!BM23),""))</f>
        <v/>
      </c>
      <c r="N47" s="288" t="str">
        <f ca="1">IF(CODE3=1,"",IFERROR(IF('CALCUL-XYZ'!BQ23="","",'CALCUL-XYZ'!BQ23),""))</f>
        <v/>
      </c>
      <c r="O47" s="261" t="str">
        <f ca="1">IF(CODE3=1,"",IFERROR(IF('CALCUL-XYZ'!BN23="","",'CALCUL-XYZ'!BN23),""))</f>
        <v/>
      </c>
      <c r="P47" s="261" t="str">
        <f ca="1">IF(CODE3=1,"",IFERROR(IF('CALCUL-XYZ'!CI23="","",'CALCUL-XYZ'!CI23),""))</f>
        <v/>
      </c>
      <c r="Q47" s="288" t="str">
        <f ca="1">IF(CODE3=1,"",IFERROR(IF('CALCUL-XYZ'!BY23="","",'CALCUL-XYZ'!BY23),""))</f>
        <v/>
      </c>
      <c r="R47" s="195"/>
      <c r="S47" s="288" t="str">
        <f ca="1">IF(CODE3=1,"",IFERROR(IF('CALCUL-XYZ'!BQ23="","",'CALCUL-XYZ'!BQ23),""))</f>
        <v/>
      </c>
      <c r="T47" s="216" t="str">
        <f ca="1">IF(CODE3=1,"",IFERROR(IF($T$24='RAPPORT-XYZ'!$C$7,IF('CALCUL-XYZ'!CM23="","",'CALCUL-XYZ'!CM23),IF('CALCUL-XYZ'!CN23="","",'CALCUL-XYZ'!CN23)),""))</f>
        <v/>
      </c>
      <c r="U47" s="216" t="str">
        <f ca="1">IF(CODE3=1,"",IFERROR(IF($T$24='RAPPORT-XYZ'!$C$7,IF('CALCUL-XYZ'!CN23="","",'CALCUL-XYZ'!CN23),IF('CALCUL-XYZ'!CM23="","",'CALCUL-XYZ'!CM23)),""))</f>
        <v/>
      </c>
      <c r="V47" s="216" t="str">
        <f ca="1">IF(CODE3=1,"",IFERROR(IF('CALCUL-XYZ'!CA23="","",'CALCUL-XYZ'!CA23),""))</f>
        <v/>
      </c>
      <c r="W47" s="195"/>
      <c r="X47" s="288" t="str">
        <f ca="1">IF(CODE3=1,"",IFERROR(IF('CALCUL-XYZ'!BM23="","",'CALCUL-XYZ'!BM23),""))</f>
        <v/>
      </c>
      <c r="Y47" s="216" t="str">
        <f ca="1">IF(CODE3=1,"",IFERROR(IF('CALCUL-XYZ'!EH23="","",'CALCUL-XYZ'!EH23),""))</f>
        <v/>
      </c>
      <c r="Z47" s="216" t="str">
        <f ca="1">IF(CODE3=1,"",IFERROR(IF('CALCUL-XYZ'!EI23="","",'CALCUL-XYZ'!EI23),""))</f>
        <v/>
      </c>
      <c r="AA47" s="195"/>
      <c r="AB47" s="253">
        <f t="shared" si="1"/>
        <v>23</v>
      </c>
      <c r="AC47" s="288" t="str">
        <f ca="1">IF(CODE3=1,"",IFERROR(IF('CALCUL-XYZ'!BM23="","",'CALCUL-XYZ'!BM23),""))</f>
        <v/>
      </c>
      <c r="AD47" s="288" t="str">
        <f ca="1">IF(CODE3=1,"",IFERROR(IF('CALCUL-XYZ'!BQ23="","",'CALCUL-XYZ'!BQ23),""))</f>
        <v/>
      </c>
      <c r="AE47" s="261" t="str">
        <f ca="1">IF(CODE3=1,"",IFERROR(IF('CALCUL-XYZ'!DL23="","",'CALCUL-XYZ'!DL23),""))</f>
        <v/>
      </c>
      <c r="AF47" s="261" t="str">
        <f ca="1">IF(CODE3=1,"",IFERROR(IF('CALCUL-XYZ'!DK23="","",'CALCUL-XYZ'!DK23),""))</f>
        <v/>
      </c>
      <c r="AG47" s="216" t="str">
        <f ca="1">IF(CODE3=1,"",IFERROR(IF('CALCUL-XYZ'!DB23="","",'CALCUL-XYZ'!DB23),""))</f>
        <v/>
      </c>
      <c r="AH47" s="195"/>
      <c r="AI47" s="288" t="str">
        <f ca="1">IF(CODE3=1,"",IFERROR(IF('CALCUL-XYZ'!BQ23="","",'CALCUL-XYZ'!BQ23),""))</f>
        <v/>
      </c>
      <c r="AJ47" s="216" t="str">
        <f ca="1">IF(CODE3=1,"",IFERROR(IF($T$24='RAPPORT-XYZ'!$C$7,IF('CALCUL-XYZ'!DP23="","",'CALCUL-XYZ'!DP23),IF('CALCUL-XYZ'!DQ23="","",'CALCUL-XYZ'!DQ23)),""))</f>
        <v/>
      </c>
      <c r="AK47" s="216" t="str">
        <f ca="1">IF(CODE3=1,"",IFERROR(IF($T$24='RAPPORT-XYZ'!$C$7,IF('CALCUL-XYZ'!DQ23="","",'CALCUL-XYZ'!DQ23),IF('CALCUL-XYZ'!DP23="","",'CALCUL-XYZ'!DP23)),""))</f>
        <v/>
      </c>
      <c r="AL47" s="216" t="str">
        <f ca="1">IF(CODE3=1,"",IFERROR(IF('CALCUL-XYZ'!DD23="","",'CALCUL-XYZ'!DD23),""))</f>
        <v/>
      </c>
      <c r="AM47" s="142"/>
      <c r="AN47" s="195"/>
      <c r="AO47" s="263" t="str">
        <f ca="1">IF(CODE3=1,"",IFERROR(IF('CALCUL-XYZ'!DS23="","",'CALCUL-XYZ'!DS23&amp;'CALCUL-XYZ'!DT23&amp;'CALCUL-XYZ'!DU23&amp;'CALCUL-XYZ'!DV23&amp;'CALCUL-XYZ'!DW23),""))</f>
        <v/>
      </c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195"/>
      <c r="BN47" s="195"/>
      <c r="BO47" s="195"/>
      <c r="BP47" s="195"/>
      <c r="BQ47" s="195"/>
      <c r="BR47" s="195"/>
      <c r="BS47" s="195"/>
      <c r="BT47" s="195"/>
      <c r="BU47" s="195"/>
      <c r="BV47" s="195"/>
      <c r="BW47" s="195"/>
      <c r="BX47" s="195"/>
    </row>
    <row r="48" spans="1:76" x14ac:dyDescent="0.2">
      <c r="A48" s="195"/>
      <c r="B48" s="317"/>
      <c r="C48" s="314"/>
      <c r="D48" s="146"/>
      <c r="E48" s="142"/>
      <c r="F48" s="142"/>
      <c r="G48" s="293"/>
      <c r="H48" s="309"/>
      <c r="I48" s="142"/>
      <c r="J48" s="142"/>
      <c r="K48" s="195"/>
      <c r="L48" s="253">
        <f t="shared" si="0"/>
        <v>24</v>
      </c>
      <c r="M48" s="288" t="str">
        <f ca="1">IF(CODE3=1,"",IFERROR(IF('CALCUL-XYZ'!BM24="","",'CALCUL-XYZ'!BM24),""))</f>
        <v/>
      </c>
      <c r="N48" s="288" t="str">
        <f ca="1">IF(CODE3=1,"",IFERROR(IF('CALCUL-XYZ'!BQ24="","",'CALCUL-XYZ'!BQ24),""))</f>
        <v/>
      </c>
      <c r="O48" s="261" t="str">
        <f ca="1">IF(CODE3=1,"",IFERROR(IF('CALCUL-XYZ'!BN24="","",'CALCUL-XYZ'!BN24),""))</f>
        <v/>
      </c>
      <c r="P48" s="261" t="str">
        <f ca="1">IF(CODE3=1,"",IFERROR(IF('CALCUL-XYZ'!CI24="","",'CALCUL-XYZ'!CI24),""))</f>
        <v/>
      </c>
      <c r="Q48" s="288" t="str">
        <f ca="1">IF(CODE3=1,"",IFERROR(IF('CALCUL-XYZ'!BY24="","",'CALCUL-XYZ'!BY24),""))</f>
        <v/>
      </c>
      <c r="R48" s="195"/>
      <c r="S48" s="288" t="str">
        <f ca="1">IF(CODE3=1,"",IFERROR(IF('CALCUL-XYZ'!BQ24="","",'CALCUL-XYZ'!BQ24),""))</f>
        <v/>
      </c>
      <c r="T48" s="216" t="str">
        <f ca="1">IF(CODE3=1,"",IFERROR(IF($T$24='RAPPORT-XYZ'!$C$7,IF('CALCUL-XYZ'!CM24="","",'CALCUL-XYZ'!CM24),IF('CALCUL-XYZ'!CN24="","",'CALCUL-XYZ'!CN24)),""))</f>
        <v/>
      </c>
      <c r="U48" s="216" t="str">
        <f ca="1">IF(CODE3=1,"",IFERROR(IF($T$24='RAPPORT-XYZ'!$C$7,IF('CALCUL-XYZ'!CN24="","",'CALCUL-XYZ'!CN24),IF('CALCUL-XYZ'!CM24="","",'CALCUL-XYZ'!CM24)),""))</f>
        <v/>
      </c>
      <c r="V48" s="216" t="str">
        <f ca="1">IF(CODE3=1,"",IFERROR(IF('CALCUL-XYZ'!CA24="","",'CALCUL-XYZ'!CA24),""))</f>
        <v/>
      </c>
      <c r="W48" s="195"/>
      <c r="X48" s="288" t="str">
        <f ca="1">IF(CODE3=1,"",IFERROR(IF('CALCUL-XYZ'!BM24="","",'CALCUL-XYZ'!BM24),""))</f>
        <v/>
      </c>
      <c r="Y48" s="216" t="str">
        <f ca="1">IF(CODE3=1,"",IFERROR(IF('CALCUL-XYZ'!EH24="","",'CALCUL-XYZ'!EH24),""))</f>
        <v/>
      </c>
      <c r="Z48" s="216" t="str">
        <f ca="1">IF(CODE3=1,"",IFERROR(IF('CALCUL-XYZ'!EI24="","",'CALCUL-XYZ'!EI24),""))</f>
        <v/>
      </c>
      <c r="AA48" s="195"/>
      <c r="AB48" s="253">
        <f t="shared" si="1"/>
        <v>24</v>
      </c>
      <c r="AC48" s="288" t="str">
        <f ca="1">IF(CODE3=1,"",IFERROR(IF('CALCUL-XYZ'!BM24="","",'CALCUL-XYZ'!BM24),""))</f>
        <v/>
      </c>
      <c r="AD48" s="288" t="str">
        <f ca="1">IF(CODE3=1,"",IFERROR(IF('CALCUL-XYZ'!BQ24="","",'CALCUL-XYZ'!BQ24),""))</f>
        <v/>
      </c>
      <c r="AE48" s="261" t="str">
        <f ca="1">IF(CODE3=1,"",IFERROR(IF('CALCUL-XYZ'!DL24="","",'CALCUL-XYZ'!DL24),""))</f>
        <v/>
      </c>
      <c r="AF48" s="261" t="str">
        <f ca="1">IF(CODE3=1,"",IFERROR(IF('CALCUL-XYZ'!DK24="","",'CALCUL-XYZ'!DK24),""))</f>
        <v/>
      </c>
      <c r="AG48" s="216" t="str">
        <f ca="1">IF(CODE3=1,"",IFERROR(IF('CALCUL-XYZ'!DB24="","",'CALCUL-XYZ'!DB24),""))</f>
        <v/>
      </c>
      <c r="AH48" s="195"/>
      <c r="AI48" s="288" t="str">
        <f ca="1">IF(CODE3=1,"",IFERROR(IF('CALCUL-XYZ'!BQ24="","",'CALCUL-XYZ'!BQ24),""))</f>
        <v/>
      </c>
      <c r="AJ48" s="216" t="str">
        <f ca="1">IF(CODE3=1,"",IFERROR(IF($T$24='RAPPORT-XYZ'!$C$7,IF('CALCUL-XYZ'!DP24="","",'CALCUL-XYZ'!DP24),IF('CALCUL-XYZ'!DQ24="","",'CALCUL-XYZ'!DQ24)),""))</f>
        <v/>
      </c>
      <c r="AK48" s="216" t="str">
        <f ca="1">IF(CODE3=1,"",IFERROR(IF($T$24='RAPPORT-XYZ'!$C$7,IF('CALCUL-XYZ'!DQ24="","",'CALCUL-XYZ'!DQ24),IF('CALCUL-XYZ'!DP24="","",'CALCUL-XYZ'!DP24)),""))</f>
        <v/>
      </c>
      <c r="AL48" s="216" t="str">
        <f ca="1">IF(CODE3=1,"",IFERROR(IF('CALCUL-XYZ'!DD24="","",'CALCUL-XYZ'!DD24),""))</f>
        <v/>
      </c>
      <c r="AM48" s="142"/>
      <c r="AN48" s="195"/>
      <c r="AO48" s="263" t="str">
        <f ca="1">IF(CODE3=1,"",IFERROR(IF('CALCUL-XYZ'!DS24="","",'CALCUL-XYZ'!DS24&amp;'CALCUL-XYZ'!DT24&amp;'CALCUL-XYZ'!DU24&amp;'CALCUL-XYZ'!DV24&amp;'CALCUL-XYZ'!DW24),""))</f>
        <v/>
      </c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195"/>
      <c r="BN48" s="195"/>
      <c r="BO48" s="195"/>
      <c r="BP48" s="195"/>
      <c r="BQ48" s="195"/>
      <c r="BR48" s="195"/>
      <c r="BS48" s="195"/>
      <c r="BT48" s="195"/>
      <c r="BU48" s="195"/>
      <c r="BV48" s="195"/>
      <c r="BW48" s="195"/>
      <c r="BX48" s="195"/>
    </row>
    <row r="49" spans="1:76" x14ac:dyDescent="0.2">
      <c r="A49" s="195"/>
      <c r="B49" s="317"/>
      <c r="C49" s="314"/>
      <c r="D49" s="146"/>
      <c r="E49" s="142"/>
      <c r="F49" s="142"/>
      <c r="G49" s="293"/>
      <c r="H49" s="309"/>
      <c r="I49" s="142"/>
      <c r="J49" s="142"/>
      <c r="K49" s="195"/>
      <c r="L49" s="253">
        <f t="shared" si="0"/>
        <v>25</v>
      </c>
      <c r="M49" s="288" t="str">
        <f ca="1">IF(CODE3=1,"",IFERROR(IF('CALCUL-XYZ'!BM25="","",'CALCUL-XYZ'!BM25),""))</f>
        <v/>
      </c>
      <c r="N49" s="288" t="str">
        <f ca="1">IF(CODE3=1,"",IFERROR(IF('CALCUL-XYZ'!BQ25="","",'CALCUL-XYZ'!BQ25),""))</f>
        <v/>
      </c>
      <c r="O49" s="261" t="str">
        <f ca="1">IF(CODE3=1,"",IFERROR(IF('CALCUL-XYZ'!BN25="","",'CALCUL-XYZ'!BN25),""))</f>
        <v/>
      </c>
      <c r="P49" s="261" t="str">
        <f ca="1">IF(CODE3=1,"",IFERROR(IF('CALCUL-XYZ'!CI25="","",'CALCUL-XYZ'!CI25),""))</f>
        <v/>
      </c>
      <c r="Q49" s="288" t="str">
        <f ca="1">IF(CODE3=1,"",IFERROR(IF('CALCUL-XYZ'!BY25="","",'CALCUL-XYZ'!BY25),""))</f>
        <v/>
      </c>
      <c r="R49" s="195"/>
      <c r="S49" s="288" t="str">
        <f ca="1">IF(CODE3=1,"",IFERROR(IF('CALCUL-XYZ'!BQ25="","",'CALCUL-XYZ'!BQ25),""))</f>
        <v/>
      </c>
      <c r="T49" s="216" t="str">
        <f ca="1">IF(CODE3=1,"",IFERROR(IF($T$24='RAPPORT-XYZ'!$C$7,IF('CALCUL-XYZ'!CM25="","",'CALCUL-XYZ'!CM25),IF('CALCUL-XYZ'!CN25="","",'CALCUL-XYZ'!CN25)),""))</f>
        <v/>
      </c>
      <c r="U49" s="216" t="str">
        <f ca="1">IF(CODE3=1,"",IFERROR(IF($T$24='RAPPORT-XYZ'!$C$7,IF('CALCUL-XYZ'!CN25="","",'CALCUL-XYZ'!CN25),IF('CALCUL-XYZ'!CM25="","",'CALCUL-XYZ'!CM25)),""))</f>
        <v/>
      </c>
      <c r="V49" s="216" t="str">
        <f ca="1">IF(CODE3=1,"",IFERROR(IF('CALCUL-XYZ'!CA25="","",'CALCUL-XYZ'!CA25),""))</f>
        <v/>
      </c>
      <c r="W49" s="195"/>
      <c r="X49" s="288" t="str">
        <f ca="1">IF(CODE3=1,"",IFERROR(IF('CALCUL-XYZ'!BM25="","",'CALCUL-XYZ'!BM25),""))</f>
        <v/>
      </c>
      <c r="Y49" s="216" t="str">
        <f ca="1">IF(CODE3=1,"",IFERROR(IF('CALCUL-XYZ'!EH25="","",'CALCUL-XYZ'!EH25),""))</f>
        <v/>
      </c>
      <c r="Z49" s="216" t="str">
        <f ca="1">IF(CODE3=1,"",IFERROR(IF('CALCUL-XYZ'!EI25="","",'CALCUL-XYZ'!EI25),""))</f>
        <v/>
      </c>
      <c r="AA49" s="195"/>
      <c r="AB49" s="253">
        <f t="shared" si="1"/>
        <v>25</v>
      </c>
      <c r="AC49" s="288" t="str">
        <f ca="1">IF(CODE3=1,"",IFERROR(IF('CALCUL-XYZ'!BM25="","",'CALCUL-XYZ'!BM25),""))</f>
        <v/>
      </c>
      <c r="AD49" s="288" t="str">
        <f ca="1">IF(CODE3=1,"",IFERROR(IF('CALCUL-XYZ'!BQ25="","",'CALCUL-XYZ'!BQ25),""))</f>
        <v/>
      </c>
      <c r="AE49" s="261" t="str">
        <f ca="1">IF(CODE3=1,"",IFERROR(IF('CALCUL-XYZ'!DL25="","",'CALCUL-XYZ'!DL25),""))</f>
        <v/>
      </c>
      <c r="AF49" s="261" t="str">
        <f ca="1">IF(CODE3=1,"",IFERROR(IF('CALCUL-XYZ'!DK25="","",'CALCUL-XYZ'!DK25),""))</f>
        <v/>
      </c>
      <c r="AG49" s="216" t="str">
        <f ca="1">IF(CODE3=1,"",IFERROR(IF('CALCUL-XYZ'!DB25="","",'CALCUL-XYZ'!DB25),""))</f>
        <v/>
      </c>
      <c r="AH49" s="195"/>
      <c r="AI49" s="288" t="str">
        <f ca="1">IF(CODE3=1,"",IFERROR(IF('CALCUL-XYZ'!BQ25="","",'CALCUL-XYZ'!BQ25),""))</f>
        <v/>
      </c>
      <c r="AJ49" s="216" t="str">
        <f ca="1">IF(CODE3=1,"",IFERROR(IF($T$24='RAPPORT-XYZ'!$C$7,IF('CALCUL-XYZ'!DP25="","",'CALCUL-XYZ'!DP25),IF('CALCUL-XYZ'!DQ25="","",'CALCUL-XYZ'!DQ25)),""))</f>
        <v/>
      </c>
      <c r="AK49" s="216" t="str">
        <f ca="1">IF(CODE3=1,"",IFERROR(IF($T$24='RAPPORT-XYZ'!$C$7,IF('CALCUL-XYZ'!DQ25="","",'CALCUL-XYZ'!DQ25),IF('CALCUL-XYZ'!DP25="","",'CALCUL-XYZ'!DP25)),""))</f>
        <v/>
      </c>
      <c r="AL49" s="216" t="str">
        <f ca="1">IF(CODE3=1,"",IFERROR(IF('CALCUL-XYZ'!DD25="","",'CALCUL-XYZ'!DD25),""))</f>
        <v/>
      </c>
      <c r="AM49" s="142"/>
      <c r="AN49" s="195"/>
      <c r="AO49" s="263" t="str">
        <f ca="1">IF(CODE3=1,"",IFERROR(IF('CALCUL-XYZ'!DS25="","",'CALCUL-XYZ'!DS25&amp;'CALCUL-XYZ'!DT25&amp;'CALCUL-XYZ'!DU25&amp;'CALCUL-XYZ'!DV25&amp;'CALCUL-XYZ'!DW25),""))</f>
        <v/>
      </c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195"/>
      <c r="BN49" s="195"/>
      <c r="BO49" s="195"/>
      <c r="BP49" s="195"/>
      <c r="BQ49" s="195"/>
      <c r="BR49" s="195"/>
      <c r="BS49" s="195"/>
      <c r="BT49" s="195"/>
      <c r="BU49" s="195"/>
      <c r="BV49" s="195"/>
      <c r="BW49" s="195"/>
      <c r="BX49" s="195"/>
    </row>
    <row r="50" spans="1:76" x14ac:dyDescent="0.2">
      <c r="A50" s="195"/>
      <c r="B50" s="317"/>
      <c r="C50" s="314"/>
      <c r="D50" s="146"/>
      <c r="E50" s="142"/>
      <c r="F50" s="142"/>
      <c r="G50" s="293"/>
      <c r="H50" s="309"/>
      <c r="I50" s="142"/>
      <c r="J50" s="142"/>
      <c r="K50" s="195"/>
      <c r="L50" s="253">
        <f t="shared" si="0"/>
        <v>26</v>
      </c>
      <c r="M50" s="288" t="str">
        <f ca="1">IF(CODE3=1,"",IFERROR(IF('CALCUL-XYZ'!BM26="","",'CALCUL-XYZ'!BM26),""))</f>
        <v/>
      </c>
      <c r="N50" s="288" t="str">
        <f ca="1">IF(CODE3=1,"",IFERROR(IF('CALCUL-XYZ'!BQ26="","",'CALCUL-XYZ'!BQ26),""))</f>
        <v/>
      </c>
      <c r="O50" s="261" t="str">
        <f ca="1">IF(CODE3=1,"",IFERROR(IF('CALCUL-XYZ'!BN26="","",'CALCUL-XYZ'!BN26),""))</f>
        <v/>
      </c>
      <c r="P50" s="261" t="str">
        <f ca="1">IF(CODE3=1,"",IFERROR(IF('CALCUL-XYZ'!CI26="","",'CALCUL-XYZ'!CI26),""))</f>
        <v/>
      </c>
      <c r="Q50" s="288" t="str">
        <f ca="1">IF(CODE3=1,"",IFERROR(IF('CALCUL-XYZ'!BY26="","",'CALCUL-XYZ'!BY26),""))</f>
        <v/>
      </c>
      <c r="R50" s="195"/>
      <c r="S50" s="288" t="str">
        <f ca="1">IF(CODE3=1,"",IFERROR(IF('CALCUL-XYZ'!BQ26="","",'CALCUL-XYZ'!BQ26),""))</f>
        <v/>
      </c>
      <c r="T50" s="216" t="str">
        <f ca="1">IF(CODE3=1,"",IFERROR(IF($T$24='RAPPORT-XYZ'!$C$7,IF('CALCUL-XYZ'!CM26="","",'CALCUL-XYZ'!CM26),IF('CALCUL-XYZ'!CN26="","",'CALCUL-XYZ'!CN26)),""))</f>
        <v/>
      </c>
      <c r="U50" s="216" t="str">
        <f ca="1">IF(CODE3=1,"",IFERROR(IF($T$24='RAPPORT-XYZ'!$C$7,IF('CALCUL-XYZ'!CN26="","",'CALCUL-XYZ'!CN26),IF('CALCUL-XYZ'!CM26="","",'CALCUL-XYZ'!CM26)),""))</f>
        <v/>
      </c>
      <c r="V50" s="216" t="str">
        <f ca="1">IF(CODE3=1,"",IFERROR(IF('CALCUL-XYZ'!CA26="","",'CALCUL-XYZ'!CA26),""))</f>
        <v/>
      </c>
      <c r="W50" s="195"/>
      <c r="X50" s="288" t="str">
        <f ca="1">IF(CODE3=1,"",IFERROR(IF('CALCUL-XYZ'!BM26="","",'CALCUL-XYZ'!BM26),""))</f>
        <v/>
      </c>
      <c r="Y50" s="216" t="str">
        <f ca="1">IF(CODE3=1,"",IFERROR(IF('CALCUL-XYZ'!EH26="","",'CALCUL-XYZ'!EH26),""))</f>
        <v/>
      </c>
      <c r="Z50" s="216" t="str">
        <f ca="1">IF(CODE3=1,"",IFERROR(IF('CALCUL-XYZ'!EI26="","",'CALCUL-XYZ'!EI26),""))</f>
        <v/>
      </c>
      <c r="AA50" s="195"/>
      <c r="AB50" s="253">
        <f t="shared" si="1"/>
        <v>26</v>
      </c>
      <c r="AC50" s="288" t="str">
        <f ca="1">IF(CODE3=1,"",IFERROR(IF('CALCUL-XYZ'!BM26="","",'CALCUL-XYZ'!BM26),""))</f>
        <v/>
      </c>
      <c r="AD50" s="288" t="str">
        <f ca="1">IF(CODE3=1,"",IFERROR(IF('CALCUL-XYZ'!BQ26="","",'CALCUL-XYZ'!BQ26),""))</f>
        <v/>
      </c>
      <c r="AE50" s="261" t="str">
        <f ca="1">IF(CODE3=1,"",IFERROR(IF('CALCUL-XYZ'!DL26="","",'CALCUL-XYZ'!DL26),""))</f>
        <v/>
      </c>
      <c r="AF50" s="261" t="str">
        <f ca="1">IF(CODE3=1,"",IFERROR(IF('CALCUL-XYZ'!DK26="","",'CALCUL-XYZ'!DK26),""))</f>
        <v/>
      </c>
      <c r="AG50" s="216" t="str">
        <f ca="1">IF(CODE3=1,"",IFERROR(IF('CALCUL-XYZ'!DB26="","",'CALCUL-XYZ'!DB26),""))</f>
        <v/>
      </c>
      <c r="AH50" s="195"/>
      <c r="AI50" s="288" t="str">
        <f ca="1">IF(CODE3=1,"",IFERROR(IF('CALCUL-XYZ'!BQ26="","",'CALCUL-XYZ'!BQ26),""))</f>
        <v/>
      </c>
      <c r="AJ50" s="216" t="str">
        <f ca="1">IF(CODE3=1,"",IFERROR(IF($T$24='RAPPORT-XYZ'!$C$7,IF('CALCUL-XYZ'!DP26="","",'CALCUL-XYZ'!DP26),IF('CALCUL-XYZ'!DQ26="","",'CALCUL-XYZ'!DQ26)),""))</f>
        <v/>
      </c>
      <c r="AK50" s="216" t="str">
        <f ca="1">IF(CODE3=1,"",IFERROR(IF($T$24='RAPPORT-XYZ'!$C$7,IF('CALCUL-XYZ'!DQ26="","",'CALCUL-XYZ'!DQ26),IF('CALCUL-XYZ'!DP26="","",'CALCUL-XYZ'!DP26)),""))</f>
        <v/>
      </c>
      <c r="AL50" s="216" t="str">
        <f ca="1">IF(CODE3=1,"",IFERROR(IF('CALCUL-XYZ'!DD26="","",'CALCUL-XYZ'!DD26),""))</f>
        <v/>
      </c>
      <c r="AM50" s="142"/>
      <c r="AN50" s="195"/>
      <c r="AO50" s="263" t="str">
        <f ca="1">IF(CODE3=1,"",IFERROR(IF('CALCUL-XYZ'!DS26="","",'CALCUL-XYZ'!DS26&amp;'CALCUL-XYZ'!DT26&amp;'CALCUL-XYZ'!DU26&amp;'CALCUL-XYZ'!DV26&amp;'CALCUL-XYZ'!DW26),""))</f>
        <v/>
      </c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95"/>
      <c r="BN50" s="195"/>
      <c r="BO50" s="195"/>
      <c r="BP50" s="195"/>
      <c r="BQ50" s="195"/>
      <c r="BR50" s="195"/>
      <c r="BS50" s="195"/>
      <c r="BT50" s="195"/>
      <c r="BU50" s="195"/>
      <c r="BV50" s="195"/>
      <c r="BW50" s="195"/>
      <c r="BX50" s="195"/>
    </row>
    <row r="51" spans="1:76" x14ac:dyDescent="0.2">
      <c r="A51" s="195"/>
      <c r="B51" s="317"/>
      <c r="C51" s="314"/>
      <c r="D51" s="146"/>
      <c r="E51" s="142"/>
      <c r="F51" s="142"/>
      <c r="G51" s="293"/>
      <c r="H51" s="309"/>
      <c r="I51" s="142"/>
      <c r="J51" s="142"/>
      <c r="K51" s="195"/>
      <c r="L51" s="253">
        <f t="shared" si="0"/>
        <v>27</v>
      </c>
      <c r="M51" s="288" t="str">
        <f ca="1">IF(CODE3=1,"",IFERROR(IF('CALCUL-XYZ'!BM27="","",'CALCUL-XYZ'!BM27),""))</f>
        <v/>
      </c>
      <c r="N51" s="288" t="str">
        <f ca="1">IF(CODE3=1,"",IFERROR(IF('CALCUL-XYZ'!BQ27="","",'CALCUL-XYZ'!BQ27),""))</f>
        <v/>
      </c>
      <c r="O51" s="261" t="str">
        <f ca="1">IF(CODE3=1,"",IFERROR(IF('CALCUL-XYZ'!BN27="","",'CALCUL-XYZ'!BN27),""))</f>
        <v/>
      </c>
      <c r="P51" s="261" t="str">
        <f ca="1">IF(CODE3=1,"",IFERROR(IF('CALCUL-XYZ'!CI27="","",'CALCUL-XYZ'!CI27),""))</f>
        <v/>
      </c>
      <c r="Q51" s="288" t="str">
        <f ca="1">IF(CODE3=1,"",IFERROR(IF('CALCUL-XYZ'!BY27="","",'CALCUL-XYZ'!BY27),""))</f>
        <v/>
      </c>
      <c r="R51" s="195"/>
      <c r="S51" s="288" t="str">
        <f ca="1">IF(CODE3=1,"",IFERROR(IF('CALCUL-XYZ'!BQ27="","",'CALCUL-XYZ'!BQ27),""))</f>
        <v/>
      </c>
      <c r="T51" s="216" t="str">
        <f ca="1">IF(CODE3=1,"",IFERROR(IF($T$24='RAPPORT-XYZ'!$C$7,IF('CALCUL-XYZ'!CM27="","",'CALCUL-XYZ'!CM27),IF('CALCUL-XYZ'!CN27="","",'CALCUL-XYZ'!CN27)),""))</f>
        <v/>
      </c>
      <c r="U51" s="216" t="str">
        <f ca="1">IF(CODE3=1,"",IFERROR(IF($T$24='RAPPORT-XYZ'!$C$7,IF('CALCUL-XYZ'!CN27="","",'CALCUL-XYZ'!CN27),IF('CALCUL-XYZ'!CM27="","",'CALCUL-XYZ'!CM27)),""))</f>
        <v/>
      </c>
      <c r="V51" s="216" t="str">
        <f ca="1">IF(CODE3=1,"",IFERROR(IF('CALCUL-XYZ'!CA27="","",'CALCUL-XYZ'!CA27),""))</f>
        <v/>
      </c>
      <c r="W51" s="195"/>
      <c r="X51" s="288" t="str">
        <f ca="1">IF(CODE3=1,"",IFERROR(IF('CALCUL-XYZ'!BM27="","",'CALCUL-XYZ'!BM27),""))</f>
        <v/>
      </c>
      <c r="Y51" s="216" t="str">
        <f ca="1">IF(CODE3=1,"",IFERROR(IF('CALCUL-XYZ'!EH27="","",'CALCUL-XYZ'!EH27),""))</f>
        <v/>
      </c>
      <c r="Z51" s="216" t="str">
        <f ca="1">IF(CODE3=1,"",IFERROR(IF('CALCUL-XYZ'!EI27="","",'CALCUL-XYZ'!EI27),""))</f>
        <v/>
      </c>
      <c r="AA51" s="195"/>
      <c r="AB51" s="253">
        <f t="shared" si="1"/>
        <v>27</v>
      </c>
      <c r="AC51" s="288" t="str">
        <f ca="1">IF(CODE3=1,"",IFERROR(IF('CALCUL-XYZ'!BM27="","",'CALCUL-XYZ'!BM27),""))</f>
        <v/>
      </c>
      <c r="AD51" s="288" t="str">
        <f ca="1">IF(CODE3=1,"",IFERROR(IF('CALCUL-XYZ'!BQ27="","",'CALCUL-XYZ'!BQ27),""))</f>
        <v/>
      </c>
      <c r="AE51" s="261" t="str">
        <f ca="1">IF(CODE3=1,"",IFERROR(IF('CALCUL-XYZ'!DL27="","",'CALCUL-XYZ'!DL27),""))</f>
        <v/>
      </c>
      <c r="AF51" s="261" t="str">
        <f ca="1">IF(CODE3=1,"",IFERROR(IF('CALCUL-XYZ'!DK27="","",'CALCUL-XYZ'!DK27),""))</f>
        <v/>
      </c>
      <c r="AG51" s="216" t="str">
        <f ca="1">IF(CODE3=1,"",IFERROR(IF('CALCUL-XYZ'!DB27="","",'CALCUL-XYZ'!DB27),""))</f>
        <v/>
      </c>
      <c r="AH51" s="195"/>
      <c r="AI51" s="288" t="str">
        <f ca="1">IF(CODE3=1,"",IFERROR(IF('CALCUL-XYZ'!BQ27="","",'CALCUL-XYZ'!BQ27),""))</f>
        <v/>
      </c>
      <c r="AJ51" s="216" t="str">
        <f ca="1">IF(CODE3=1,"",IFERROR(IF($T$24='RAPPORT-XYZ'!$C$7,IF('CALCUL-XYZ'!DP27="","",'CALCUL-XYZ'!DP27),IF('CALCUL-XYZ'!DQ27="","",'CALCUL-XYZ'!DQ27)),""))</f>
        <v/>
      </c>
      <c r="AK51" s="216" t="str">
        <f ca="1">IF(CODE3=1,"",IFERROR(IF($T$24='RAPPORT-XYZ'!$C$7,IF('CALCUL-XYZ'!DQ27="","",'CALCUL-XYZ'!DQ27),IF('CALCUL-XYZ'!DP27="","",'CALCUL-XYZ'!DP27)),""))</f>
        <v/>
      </c>
      <c r="AL51" s="216" t="str">
        <f ca="1">IF(CODE3=1,"",IFERROR(IF('CALCUL-XYZ'!DD27="","",'CALCUL-XYZ'!DD27),""))</f>
        <v/>
      </c>
      <c r="AM51" s="142"/>
      <c r="AN51" s="195"/>
      <c r="AO51" s="263" t="str">
        <f ca="1">IF(CODE3=1,"",IFERROR(IF('CALCUL-XYZ'!DS27="","",'CALCUL-XYZ'!DS27&amp;'CALCUL-XYZ'!DT27&amp;'CALCUL-XYZ'!DU27&amp;'CALCUL-XYZ'!DV27&amp;'CALCUL-XYZ'!DW27),""))</f>
        <v/>
      </c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  <c r="BI51" s="195"/>
      <c r="BJ51" s="195"/>
      <c r="BK51" s="195"/>
      <c r="BL51" s="195"/>
      <c r="BM51" s="195"/>
      <c r="BN51" s="195"/>
      <c r="BO51" s="195"/>
      <c r="BP51" s="195"/>
      <c r="BQ51" s="195"/>
      <c r="BR51" s="195"/>
      <c r="BS51" s="195"/>
      <c r="BT51" s="195"/>
      <c r="BU51" s="195"/>
      <c r="BV51" s="195"/>
      <c r="BW51" s="195"/>
      <c r="BX51" s="195"/>
    </row>
    <row r="52" spans="1:76" x14ac:dyDescent="0.2">
      <c r="A52" s="195"/>
      <c r="B52" s="317"/>
      <c r="C52" s="314"/>
      <c r="D52" s="146"/>
      <c r="E52" s="142"/>
      <c r="F52" s="142"/>
      <c r="G52" s="293"/>
      <c r="H52" s="309"/>
      <c r="I52" s="142"/>
      <c r="J52" s="142"/>
      <c r="K52" s="195"/>
      <c r="L52" s="253">
        <f t="shared" si="0"/>
        <v>28</v>
      </c>
      <c r="M52" s="288" t="str">
        <f ca="1">IF(CODE3=1,"",IFERROR(IF('CALCUL-XYZ'!BM28="","",'CALCUL-XYZ'!BM28),""))</f>
        <v/>
      </c>
      <c r="N52" s="288" t="str">
        <f ca="1">IF(CODE3=1,"",IFERROR(IF('CALCUL-XYZ'!BQ28="","",'CALCUL-XYZ'!BQ28),""))</f>
        <v/>
      </c>
      <c r="O52" s="261" t="str">
        <f ca="1">IF(CODE3=1,"",IFERROR(IF('CALCUL-XYZ'!BN28="","",'CALCUL-XYZ'!BN28),""))</f>
        <v/>
      </c>
      <c r="P52" s="261" t="str">
        <f ca="1">IF(CODE3=1,"",IFERROR(IF('CALCUL-XYZ'!CI28="","",'CALCUL-XYZ'!CI28),""))</f>
        <v/>
      </c>
      <c r="Q52" s="288" t="str">
        <f ca="1">IF(CODE3=1,"",IFERROR(IF('CALCUL-XYZ'!BY28="","",'CALCUL-XYZ'!BY28),""))</f>
        <v/>
      </c>
      <c r="R52" s="195"/>
      <c r="S52" s="288" t="str">
        <f ca="1">IF(CODE3=1,"",IFERROR(IF('CALCUL-XYZ'!BQ28="","",'CALCUL-XYZ'!BQ28),""))</f>
        <v/>
      </c>
      <c r="T52" s="216" t="str">
        <f ca="1">IF(CODE3=1,"",IFERROR(IF($T$24='RAPPORT-XYZ'!$C$7,IF('CALCUL-XYZ'!CM28="","",'CALCUL-XYZ'!CM28),IF('CALCUL-XYZ'!CN28="","",'CALCUL-XYZ'!CN28)),""))</f>
        <v/>
      </c>
      <c r="U52" s="216" t="str">
        <f ca="1">IF(CODE3=1,"",IFERROR(IF($T$24='RAPPORT-XYZ'!$C$7,IF('CALCUL-XYZ'!CN28="","",'CALCUL-XYZ'!CN28),IF('CALCUL-XYZ'!CM28="","",'CALCUL-XYZ'!CM28)),""))</f>
        <v/>
      </c>
      <c r="V52" s="216" t="str">
        <f ca="1">IF(CODE3=1,"",IFERROR(IF('CALCUL-XYZ'!CA28="","",'CALCUL-XYZ'!CA28),""))</f>
        <v/>
      </c>
      <c r="W52" s="195"/>
      <c r="X52" s="288" t="str">
        <f ca="1">IF(CODE3=1,"",IFERROR(IF('CALCUL-XYZ'!BM28="","",'CALCUL-XYZ'!BM28),""))</f>
        <v/>
      </c>
      <c r="Y52" s="216" t="str">
        <f ca="1">IF(CODE3=1,"",IFERROR(IF('CALCUL-XYZ'!EH28="","",'CALCUL-XYZ'!EH28),""))</f>
        <v/>
      </c>
      <c r="Z52" s="216" t="str">
        <f ca="1">IF(CODE3=1,"",IFERROR(IF('CALCUL-XYZ'!EI28="","",'CALCUL-XYZ'!EI28),""))</f>
        <v/>
      </c>
      <c r="AA52" s="195"/>
      <c r="AB52" s="253">
        <f t="shared" si="1"/>
        <v>28</v>
      </c>
      <c r="AC52" s="288" t="str">
        <f ca="1">IF(CODE3=1,"",IFERROR(IF('CALCUL-XYZ'!BM28="","",'CALCUL-XYZ'!BM28),""))</f>
        <v/>
      </c>
      <c r="AD52" s="288" t="str">
        <f ca="1">IF(CODE3=1,"",IFERROR(IF('CALCUL-XYZ'!BQ28="","",'CALCUL-XYZ'!BQ28),""))</f>
        <v/>
      </c>
      <c r="AE52" s="261" t="str">
        <f ca="1">IF(CODE3=1,"",IFERROR(IF('CALCUL-XYZ'!DL28="","",'CALCUL-XYZ'!DL28),""))</f>
        <v/>
      </c>
      <c r="AF52" s="261" t="str">
        <f ca="1">IF(CODE3=1,"",IFERROR(IF('CALCUL-XYZ'!DK28="","",'CALCUL-XYZ'!DK28),""))</f>
        <v/>
      </c>
      <c r="AG52" s="216" t="str">
        <f ca="1">IF(CODE3=1,"",IFERROR(IF('CALCUL-XYZ'!DB28="","",'CALCUL-XYZ'!DB28),""))</f>
        <v/>
      </c>
      <c r="AH52" s="195"/>
      <c r="AI52" s="288" t="str">
        <f ca="1">IF(CODE3=1,"",IFERROR(IF('CALCUL-XYZ'!BQ28="","",'CALCUL-XYZ'!BQ28),""))</f>
        <v/>
      </c>
      <c r="AJ52" s="216" t="str">
        <f ca="1">IF(CODE3=1,"",IFERROR(IF($T$24='RAPPORT-XYZ'!$C$7,IF('CALCUL-XYZ'!DP28="","",'CALCUL-XYZ'!DP28),IF('CALCUL-XYZ'!DQ28="","",'CALCUL-XYZ'!DQ28)),""))</f>
        <v/>
      </c>
      <c r="AK52" s="216" t="str">
        <f ca="1">IF(CODE3=1,"",IFERROR(IF($T$24='RAPPORT-XYZ'!$C$7,IF('CALCUL-XYZ'!DQ28="","",'CALCUL-XYZ'!DQ28),IF('CALCUL-XYZ'!DP28="","",'CALCUL-XYZ'!DP28)),""))</f>
        <v/>
      </c>
      <c r="AL52" s="216" t="str">
        <f ca="1">IF(CODE3=1,"",IFERROR(IF('CALCUL-XYZ'!DD28="","",'CALCUL-XYZ'!DD28),""))</f>
        <v/>
      </c>
      <c r="AM52" s="142"/>
      <c r="AN52" s="195"/>
      <c r="AO52" s="263" t="str">
        <f ca="1">IF(CODE3=1,"",IFERROR(IF('CALCUL-XYZ'!DS28="","",'CALCUL-XYZ'!DS28&amp;'CALCUL-XYZ'!DT28&amp;'CALCUL-XYZ'!DU28&amp;'CALCUL-XYZ'!DV28&amp;'CALCUL-XYZ'!DW28),""))</f>
        <v/>
      </c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  <c r="BI52" s="195"/>
      <c r="BJ52" s="195"/>
      <c r="BK52" s="195"/>
      <c r="BL52" s="195"/>
      <c r="BM52" s="195"/>
      <c r="BN52" s="195"/>
      <c r="BO52" s="195"/>
      <c r="BP52" s="195"/>
      <c r="BQ52" s="195"/>
      <c r="BR52" s="195"/>
      <c r="BS52" s="195"/>
      <c r="BT52" s="195"/>
      <c r="BU52" s="195"/>
      <c r="BV52" s="195"/>
      <c r="BW52" s="195"/>
      <c r="BX52" s="195"/>
    </row>
    <row r="53" spans="1:76" x14ac:dyDescent="0.2">
      <c r="A53" s="195"/>
      <c r="B53" s="317"/>
      <c r="C53" s="314"/>
      <c r="D53" s="146"/>
      <c r="E53" s="142"/>
      <c r="F53" s="142"/>
      <c r="G53" s="293"/>
      <c r="H53" s="309"/>
      <c r="I53" s="142"/>
      <c r="J53" s="142"/>
      <c r="K53" s="195"/>
      <c r="L53" s="253">
        <f t="shared" si="0"/>
        <v>29</v>
      </c>
      <c r="M53" s="288" t="str">
        <f ca="1">IF(CODE3=1,"",IFERROR(IF('CALCUL-XYZ'!BM29="","",'CALCUL-XYZ'!BM29),""))</f>
        <v/>
      </c>
      <c r="N53" s="288" t="str">
        <f ca="1">IF(CODE3=1,"",IFERROR(IF('CALCUL-XYZ'!BQ29="","",'CALCUL-XYZ'!BQ29),""))</f>
        <v/>
      </c>
      <c r="O53" s="261" t="str">
        <f ca="1">IF(CODE3=1,"",IFERROR(IF('CALCUL-XYZ'!BN29="","",'CALCUL-XYZ'!BN29),""))</f>
        <v/>
      </c>
      <c r="P53" s="261" t="str">
        <f ca="1">IF(CODE3=1,"",IFERROR(IF('CALCUL-XYZ'!CI29="","",'CALCUL-XYZ'!CI29),""))</f>
        <v/>
      </c>
      <c r="Q53" s="288" t="str">
        <f ca="1">IF(CODE3=1,"",IFERROR(IF('CALCUL-XYZ'!BY29="","",'CALCUL-XYZ'!BY29),""))</f>
        <v/>
      </c>
      <c r="R53" s="195"/>
      <c r="S53" s="288" t="str">
        <f ca="1">IF(CODE3=1,"",IFERROR(IF('CALCUL-XYZ'!BQ29="","",'CALCUL-XYZ'!BQ29),""))</f>
        <v/>
      </c>
      <c r="T53" s="216" t="str">
        <f ca="1">IF(CODE3=1,"",IFERROR(IF($T$24='RAPPORT-XYZ'!$C$7,IF('CALCUL-XYZ'!CM29="","",'CALCUL-XYZ'!CM29),IF('CALCUL-XYZ'!CN29="","",'CALCUL-XYZ'!CN29)),""))</f>
        <v/>
      </c>
      <c r="U53" s="216" t="str">
        <f ca="1">IF(CODE3=1,"",IFERROR(IF($T$24='RAPPORT-XYZ'!$C$7,IF('CALCUL-XYZ'!CN29="","",'CALCUL-XYZ'!CN29),IF('CALCUL-XYZ'!CM29="","",'CALCUL-XYZ'!CM29)),""))</f>
        <v/>
      </c>
      <c r="V53" s="216" t="str">
        <f ca="1">IF(CODE3=1,"",IFERROR(IF('CALCUL-XYZ'!CA29="","",'CALCUL-XYZ'!CA29),""))</f>
        <v/>
      </c>
      <c r="W53" s="195"/>
      <c r="X53" s="288" t="str">
        <f ca="1">IF(CODE3=1,"",IFERROR(IF('CALCUL-XYZ'!BM29="","",'CALCUL-XYZ'!BM29),""))</f>
        <v/>
      </c>
      <c r="Y53" s="216" t="str">
        <f ca="1">IF(CODE3=1,"",IFERROR(IF('CALCUL-XYZ'!EH29="","",'CALCUL-XYZ'!EH29),""))</f>
        <v/>
      </c>
      <c r="Z53" s="216" t="str">
        <f ca="1">IF(CODE3=1,"",IFERROR(IF('CALCUL-XYZ'!EI29="","",'CALCUL-XYZ'!EI29),""))</f>
        <v/>
      </c>
      <c r="AA53" s="195"/>
      <c r="AB53" s="253">
        <f t="shared" si="1"/>
        <v>29</v>
      </c>
      <c r="AC53" s="288" t="str">
        <f ca="1">IF(CODE3=1,"",IFERROR(IF('CALCUL-XYZ'!BM29="","",'CALCUL-XYZ'!BM29),""))</f>
        <v/>
      </c>
      <c r="AD53" s="288" t="str">
        <f ca="1">IF(CODE3=1,"",IFERROR(IF('CALCUL-XYZ'!BQ29="","",'CALCUL-XYZ'!BQ29),""))</f>
        <v/>
      </c>
      <c r="AE53" s="261" t="str">
        <f ca="1">IF(CODE3=1,"",IFERROR(IF('CALCUL-XYZ'!DL29="","",'CALCUL-XYZ'!DL29),""))</f>
        <v/>
      </c>
      <c r="AF53" s="261" t="str">
        <f ca="1">IF(CODE3=1,"",IFERROR(IF('CALCUL-XYZ'!DK29="","",'CALCUL-XYZ'!DK29),""))</f>
        <v/>
      </c>
      <c r="AG53" s="216" t="str">
        <f ca="1">IF(CODE3=1,"",IFERROR(IF('CALCUL-XYZ'!DB29="","",'CALCUL-XYZ'!DB29),""))</f>
        <v/>
      </c>
      <c r="AH53" s="195"/>
      <c r="AI53" s="288" t="str">
        <f ca="1">IF(CODE3=1,"",IFERROR(IF('CALCUL-XYZ'!BQ29="","",'CALCUL-XYZ'!BQ29),""))</f>
        <v/>
      </c>
      <c r="AJ53" s="216" t="str">
        <f ca="1">IF(CODE3=1,"",IFERROR(IF($T$24='RAPPORT-XYZ'!$C$7,IF('CALCUL-XYZ'!DP29="","",'CALCUL-XYZ'!DP29),IF('CALCUL-XYZ'!DQ29="","",'CALCUL-XYZ'!DQ29)),""))</f>
        <v/>
      </c>
      <c r="AK53" s="216" t="str">
        <f ca="1">IF(CODE3=1,"",IFERROR(IF($T$24='RAPPORT-XYZ'!$C$7,IF('CALCUL-XYZ'!DQ29="","",'CALCUL-XYZ'!DQ29),IF('CALCUL-XYZ'!DP29="","",'CALCUL-XYZ'!DP29)),""))</f>
        <v/>
      </c>
      <c r="AL53" s="216" t="str">
        <f ca="1">IF(CODE3=1,"",IFERROR(IF('CALCUL-XYZ'!DD29="","",'CALCUL-XYZ'!DD29),""))</f>
        <v/>
      </c>
      <c r="AM53" s="142"/>
      <c r="AN53" s="195"/>
      <c r="AO53" s="263" t="str">
        <f ca="1">IF(CODE3=1,"",IFERROR(IF('CALCUL-XYZ'!DS29="","",'CALCUL-XYZ'!DS29&amp;'CALCUL-XYZ'!DT29&amp;'CALCUL-XYZ'!DU29&amp;'CALCUL-XYZ'!DV29&amp;'CALCUL-XYZ'!DW29),""))</f>
        <v/>
      </c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  <c r="BI53" s="195"/>
      <c r="BJ53" s="195"/>
      <c r="BK53" s="195"/>
      <c r="BL53" s="195"/>
      <c r="BM53" s="195"/>
      <c r="BN53" s="195"/>
      <c r="BO53" s="195"/>
      <c r="BP53" s="195"/>
      <c r="BQ53" s="195"/>
      <c r="BR53" s="195"/>
      <c r="BS53" s="195"/>
      <c r="BT53" s="195"/>
      <c r="BU53" s="195"/>
      <c r="BV53" s="195"/>
      <c r="BW53" s="195"/>
      <c r="BX53" s="195"/>
    </row>
    <row r="54" spans="1:76" x14ac:dyDescent="0.2">
      <c r="A54" s="195"/>
      <c r="B54" s="317"/>
      <c r="C54" s="314"/>
      <c r="D54" s="146"/>
      <c r="E54" s="142"/>
      <c r="F54" s="142"/>
      <c r="G54" s="293"/>
      <c r="H54" s="309"/>
      <c r="I54" s="142"/>
      <c r="J54" s="142"/>
      <c r="K54" s="195"/>
      <c r="L54" s="253">
        <f t="shared" si="0"/>
        <v>30</v>
      </c>
      <c r="M54" s="288" t="str">
        <f ca="1">IF(CODE3=1,"",IFERROR(IF('CALCUL-XYZ'!BM30="","",'CALCUL-XYZ'!BM30),""))</f>
        <v/>
      </c>
      <c r="N54" s="288" t="str">
        <f ca="1">IF(CODE3=1,"",IFERROR(IF('CALCUL-XYZ'!BQ30="","",'CALCUL-XYZ'!BQ30),""))</f>
        <v/>
      </c>
      <c r="O54" s="261" t="str">
        <f ca="1">IF(CODE3=1,"",IFERROR(IF('CALCUL-XYZ'!BN30="","",'CALCUL-XYZ'!BN30),""))</f>
        <v/>
      </c>
      <c r="P54" s="261" t="str">
        <f ca="1">IF(CODE3=1,"",IFERROR(IF('CALCUL-XYZ'!CI30="","",'CALCUL-XYZ'!CI30),""))</f>
        <v/>
      </c>
      <c r="Q54" s="288" t="str">
        <f ca="1">IF(CODE3=1,"",IFERROR(IF('CALCUL-XYZ'!BY30="","",'CALCUL-XYZ'!BY30),""))</f>
        <v/>
      </c>
      <c r="R54" s="195"/>
      <c r="S54" s="288" t="str">
        <f ca="1">IF(CODE3=1,"",IFERROR(IF('CALCUL-XYZ'!BQ30="","",'CALCUL-XYZ'!BQ30),""))</f>
        <v/>
      </c>
      <c r="T54" s="216" t="str">
        <f ca="1">IF(CODE3=1,"",IFERROR(IF($T$24='RAPPORT-XYZ'!$C$7,IF('CALCUL-XYZ'!CM30="","",'CALCUL-XYZ'!CM30),IF('CALCUL-XYZ'!CN30="","",'CALCUL-XYZ'!CN30)),""))</f>
        <v/>
      </c>
      <c r="U54" s="216" t="str">
        <f ca="1">IF(CODE3=1,"",IFERROR(IF($T$24='RAPPORT-XYZ'!$C$7,IF('CALCUL-XYZ'!CN30="","",'CALCUL-XYZ'!CN30),IF('CALCUL-XYZ'!CM30="","",'CALCUL-XYZ'!CM30)),""))</f>
        <v/>
      </c>
      <c r="V54" s="216" t="str">
        <f ca="1">IF(CODE3=1,"",IFERROR(IF('CALCUL-XYZ'!CA30="","",'CALCUL-XYZ'!CA30),""))</f>
        <v/>
      </c>
      <c r="W54" s="195"/>
      <c r="X54" s="288" t="str">
        <f ca="1">IF(CODE3=1,"",IFERROR(IF('CALCUL-XYZ'!BM30="","",'CALCUL-XYZ'!BM30),""))</f>
        <v/>
      </c>
      <c r="Y54" s="216" t="str">
        <f ca="1">IF(CODE3=1,"",IFERROR(IF('CALCUL-XYZ'!EH30="","",'CALCUL-XYZ'!EH30),""))</f>
        <v/>
      </c>
      <c r="Z54" s="216" t="str">
        <f ca="1">IF(CODE3=1,"",IFERROR(IF('CALCUL-XYZ'!EI30="","",'CALCUL-XYZ'!EI30),""))</f>
        <v/>
      </c>
      <c r="AA54" s="195"/>
      <c r="AB54" s="253">
        <f t="shared" si="1"/>
        <v>30</v>
      </c>
      <c r="AC54" s="288" t="str">
        <f ca="1">IF(CODE3=1,"",IFERROR(IF('CALCUL-XYZ'!BM30="","",'CALCUL-XYZ'!BM30),""))</f>
        <v/>
      </c>
      <c r="AD54" s="288" t="str">
        <f ca="1">IF(CODE3=1,"",IFERROR(IF('CALCUL-XYZ'!BQ30="","",'CALCUL-XYZ'!BQ30),""))</f>
        <v/>
      </c>
      <c r="AE54" s="261" t="str">
        <f ca="1">IF(CODE3=1,"",IFERROR(IF('CALCUL-XYZ'!DL30="","",'CALCUL-XYZ'!DL30),""))</f>
        <v/>
      </c>
      <c r="AF54" s="261" t="str">
        <f ca="1">IF(CODE3=1,"",IFERROR(IF('CALCUL-XYZ'!DK30="","",'CALCUL-XYZ'!DK30),""))</f>
        <v/>
      </c>
      <c r="AG54" s="216" t="str">
        <f ca="1">IF(CODE3=1,"",IFERROR(IF('CALCUL-XYZ'!DB30="","",'CALCUL-XYZ'!DB30),""))</f>
        <v/>
      </c>
      <c r="AH54" s="195"/>
      <c r="AI54" s="288" t="str">
        <f ca="1">IF(CODE3=1,"",IFERROR(IF('CALCUL-XYZ'!BQ30="","",'CALCUL-XYZ'!BQ30),""))</f>
        <v/>
      </c>
      <c r="AJ54" s="216" t="str">
        <f ca="1">IF(CODE3=1,"",IFERROR(IF($T$24='RAPPORT-XYZ'!$C$7,IF('CALCUL-XYZ'!DP30="","",'CALCUL-XYZ'!DP30),IF('CALCUL-XYZ'!DQ30="","",'CALCUL-XYZ'!DQ30)),""))</f>
        <v/>
      </c>
      <c r="AK54" s="216" t="str">
        <f ca="1">IF(CODE3=1,"",IFERROR(IF($T$24='RAPPORT-XYZ'!$C$7,IF('CALCUL-XYZ'!DQ30="","",'CALCUL-XYZ'!DQ30),IF('CALCUL-XYZ'!DP30="","",'CALCUL-XYZ'!DP30)),""))</f>
        <v/>
      </c>
      <c r="AL54" s="216" t="str">
        <f ca="1">IF(CODE3=1,"",IFERROR(IF('CALCUL-XYZ'!DD30="","",'CALCUL-XYZ'!DD30),""))</f>
        <v/>
      </c>
      <c r="AM54" s="142"/>
      <c r="AN54" s="195"/>
      <c r="AO54" s="263" t="str">
        <f ca="1">IF(CODE3=1,"",IFERROR(IF('CALCUL-XYZ'!DS30="","",'CALCUL-XYZ'!DS30&amp;'CALCUL-XYZ'!DT30&amp;'CALCUL-XYZ'!DU30&amp;'CALCUL-XYZ'!DV30&amp;'CALCUL-XYZ'!DW30),""))</f>
        <v/>
      </c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5"/>
      <c r="BK54" s="195"/>
      <c r="BL54" s="195"/>
      <c r="BM54" s="195"/>
      <c r="BN54" s="195"/>
      <c r="BO54" s="195"/>
      <c r="BP54" s="195"/>
      <c r="BQ54" s="195"/>
      <c r="BR54" s="195"/>
      <c r="BS54" s="195"/>
      <c r="BT54" s="195"/>
      <c r="BU54" s="195"/>
      <c r="BV54" s="195"/>
      <c r="BW54" s="195"/>
      <c r="BX54" s="195"/>
    </row>
    <row r="55" spans="1:76" x14ac:dyDescent="0.2">
      <c r="A55" s="195"/>
      <c r="B55" s="317"/>
      <c r="C55" s="314"/>
      <c r="D55" s="146"/>
      <c r="E55" s="142"/>
      <c r="F55" s="142"/>
      <c r="G55" s="293"/>
      <c r="H55" s="309"/>
      <c r="I55" s="142"/>
      <c r="J55" s="142"/>
      <c r="K55" s="195"/>
      <c r="L55" s="253">
        <f t="shared" si="0"/>
        <v>31</v>
      </c>
      <c r="M55" s="288" t="str">
        <f ca="1">IF(CODE3=1,"",IFERROR(IF('CALCUL-XYZ'!BM31="","",'CALCUL-XYZ'!BM31),""))</f>
        <v/>
      </c>
      <c r="N55" s="288" t="str">
        <f ca="1">IF(CODE3=1,"",IFERROR(IF('CALCUL-XYZ'!BQ31="","",'CALCUL-XYZ'!BQ31),""))</f>
        <v/>
      </c>
      <c r="O55" s="261" t="str">
        <f ca="1">IF(CODE3=1,"",IFERROR(IF('CALCUL-XYZ'!BN31="","",'CALCUL-XYZ'!BN31),""))</f>
        <v/>
      </c>
      <c r="P55" s="261" t="str">
        <f ca="1">IF(CODE3=1,"",IFERROR(IF('CALCUL-XYZ'!CI31="","",'CALCUL-XYZ'!CI31),""))</f>
        <v/>
      </c>
      <c r="Q55" s="288" t="str">
        <f ca="1">IF(CODE3=1,"",IFERROR(IF('CALCUL-XYZ'!BY31="","",'CALCUL-XYZ'!BY31),""))</f>
        <v/>
      </c>
      <c r="R55" s="195"/>
      <c r="S55" s="288" t="str">
        <f ca="1">IF(CODE3=1,"",IFERROR(IF('CALCUL-XYZ'!BQ31="","",'CALCUL-XYZ'!BQ31),""))</f>
        <v/>
      </c>
      <c r="T55" s="216" t="str">
        <f ca="1">IF(CODE3=1,"",IFERROR(IF($T$24='RAPPORT-XYZ'!$C$7,IF('CALCUL-XYZ'!CM31="","",'CALCUL-XYZ'!CM31),IF('CALCUL-XYZ'!CN31="","",'CALCUL-XYZ'!CN31)),""))</f>
        <v/>
      </c>
      <c r="U55" s="216" t="str">
        <f ca="1">IF(CODE3=1,"",IFERROR(IF($T$24='RAPPORT-XYZ'!$C$7,IF('CALCUL-XYZ'!CN31="","",'CALCUL-XYZ'!CN31),IF('CALCUL-XYZ'!CM31="","",'CALCUL-XYZ'!CM31)),""))</f>
        <v/>
      </c>
      <c r="V55" s="216" t="str">
        <f ca="1">IF(CODE3=1,"",IFERROR(IF('CALCUL-XYZ'!CA31="","",'CALCUL-XYZ'!CA31),""))</f>
        <v/>
      </c>
      <c r="W55" s="195"/>
      <c r="X55" s="288" t="str">
        <f ca="1">IF(CODE3=1,"",IFERROR(IF('CALCUL-XYZ'!BM31="","",'CALCUL-XYZ'!BM31),""))</f>
        <v/>
      </c>
      <c r="Y55" s="216" t="str">
        <f ca="1">IF(CODE3=1,"",IFERROR(IF('CALCUL-XYZ'!EH31="","",'CALCUL-XYZ'!EH31),""))</f>
        <v/>
      </c>
      <c r="Z55" s="216" t="str">
        <f ca="1">IF(CODE3=1,"",IFERROR(IF('CALCUL-XYZ'!EI31="","",'CALCUL-XYZ'!EI31),""))</f>
        <v/>
      </c>
      <c r="AA55" s="195"/>
      <c r="AB55" s="253">
        <f t="shared" si="1"/>
        <v>31</v>
      </c>
      <c r="AC55" s="288" t="str">
        <f ca="1">IF(CODE3=1,"",IFERROR(IF('CALCUL-XYZ'!BM31="","",'CALCUL-XYZ'!BM31),""))</f>
        <v/>
      </c>
      <c r="AD55" s="288" t="str">
        <f ca="1">IF(CODE3=1,"",IFERROR(IF('CALCUL-XYZ'!BQ31="","",'CALCUL-XYZ'!BQ31),""))</f>
        <v/>
      </c>
      <c r="AE55" s="261" t="str">
        <f ca="1">IF(CODE3=1,"",IFERROR(IF('CALCUL-XYZ'!DL31="","",'CALCUL-XYZ'!DL31),""))</f>
        <v/>
      </c>
      <c r="AF55" s="261" t="str">
        <f ca="1">IF(CODE3=1,"",IFERROR(IF('CALCUL-XYZ'!DK31="","",'CALCUL-XYZ'!DK31),""))</f>
        <v/>
      </c>
      <c r="AG55" s="216" t="str">
        <f ca="1">IF(CODE3=1,"",IFERROR(IF('CALCUL-XYZ'!DB31="","",'CALCUL-XYZ'!DB31),""))</f>
        <v/>
      </c>
      <c r="AH55" s="195"/>
      <c r="AI55" s="288" t="str">
        <f ca="1">IF(CODE3=1,"",IFERROR(IF('CALCUL-XYZ'!BQ31="","",'CALCUL-XYZ'!BQ31),""))</f>
        <v/>
      </c>
      <c r="AJ55" s="216" t="str">
        <f ca="1">IF(CODE3=1,"",IFERROR(IF($T$24='RAPPORT-XYZ'!$C$7,IF('CALCUL-XYZ'!DP31="","",'CALCUL-XYZ'!DP31),IF('CALCUL-XYZ'!DQ31="","",'CALCUL-XYZ'!DQ31)),""))</f>
        <v/>
      </c>
      <c r="AK55" s="216" t="str">
        <f ca="1">IF(CODE3=1,"",IFERROR(IF($T$24='RAPPORT-XYZ'!$C$7,IF('CALCUL-XYZ'!DQ31="","",'CALCUL-XYZ'!DQ31),IF('CALCUL-XYZ'!DP31="","",'CALCUL-XYZ'!DP31)),""))</f>
        <v/>
      </c>
      <c r="AL55" s="216" t="str">
        <f ca="1">IF(CODE3=1,"",IFERROR(IF('CALCUL-XYZ'!DD31="","",'CALCUL-XYZ'!DD31),""))</f>
        <v/>
      </c>
      <c r="AM55" s="142"/>
      <c r="AN55" s="195"/>
      <c r="AO55" s="263" t="str">
        <f ca="1">IF(CODE3=1,"",IFERROR(IF('CALCUL-XYZ'!DS31="","",'CALCUL-XYZ'!DS31&amp;'CALCUL-XYZ'!DT31&amp;'CALCUL-XYZ'!DU31&amp;'CALCUL-XYZ'!DV31&amp;'CALCUL-XYZ'!DW31),""))</f>
        <v/>
      </c>
      <c r="AP55" s="195"/>
      <c r="AQ55" s="195"/>
      <c r="AR55" s="195"/>
      <c r="AS55" s="195"/>
      <c r="AT55" s="195"/>
      <c r="AU55" s="195"/>
      <c r="AV55" s="195"/>
      <c r="AW55" s="195"/>
      <c r="AX55" s="195"/>
      <c r="AY55" s="195"/>
      <c r="AZ55" s="195"/>
      <c r="BA55" s="195"/>
      <c r="BB55" s="195"/>
      <c r="BC55" s="195"/>
      <c r="BD55" s="195"/>
      <c r="BE55" s="195"/>
      <c r="BF55" s="195"/>
      <c r="BG55" s="195"/>
      <c r="BH55" s="195"/>
      <c r="BI55" s="195"/>
      <c r="BJ55" s="195"/>
      <c r="BK55" s="195"/>
      <c r="BL55" s="195"/>
      <c r="BM55" s="195"/>
      <c r="BN55" s="195"/>
      <c r="BO55" s="195"/>
      <c r="BP55" s="195"/>
      <c r="BQ55" s="195"/>
      <c r="BR55" s="195"/>
      <c r="BS55" s="195"/>
      <c r="BT55" s="195"/>
      <c r="BU55" s="195"/>
      <c r="BV55" s="195"/>
      <c r="BW55" s="195"/>
      <c r="BX55" s="195"/>
    </row>
    <row r="56" spans="1:76" x14ac:dyDescent="0.2">
      <c r="A56" s="195"/>
      <c r="B56" s="317"/>
      <c r="C56" s="314"/>
      <c r="D56" s="146"/>
      <c r="E56" s="142"/>
      <c r="F56" s="142"/>
      <c r="G56" s="293"/>
      <c r="H56" s="309"/>
      <c r="I56" s="142"/>
      <c r="J56" s="142"/>
      <c r="K56" s="195"/>
      <c r="L56" s="253">
        <f t="shared" si="0"/>
        <v>32</v>
      </c>
      <c r="M56" s="288" t="str">
        <f ca="1">IF(CODE3=1,"",IFERROR(IF('CALCUL-XYZ'!BM32="","",'CALCUL-XYZ'!BM32),""))</f>
        <v/>
      </c>
      <c r="N56" s="288" t="str">
        <f ca="1">IF(CODE3=1,"",IFERROR(IF('CALCUL-XYZ'!BQ32="","",'CALCUL-XYZ'!BQ32),""))</f>
        <v/>
      </c>
      <c r="O56" s="261" t="str">
        <f ca="1">IF(CODE3=1,"",IFERROR(IF('CALCUL-XYZ'!BN32="","",'CALCUL-XYZ'!BN32),""))</f>
        <v/>
      </c>
      <c r="P56" s="261" t="str">
        <f ca="1">IF(CODE3=1,"",IFERROR(IF('CALCUL-XYZ'!CI32="","",'CALCUL-XYZ'!CI32),""))</f>
        <v/>
      </c>
      <c r="Q56" s="288" t="str">
        <f ca="1">IF(CODE3=1,"",IFERROR(IF('CALCUL-XYZ'!BY32="","",'CALCUL-XYZ'!BY32),""))</f>
        <v/>
      </c>
      <c r="R56" s="195"/>
      <c r="S56" s="288" t="str">
        <f ca="1">IF(CODE3=1,"",IFERROR(IF('CALCUL-XYZ'!BQ32="","",'CALCUL-XYZ'!BQ32),""))</f>
        <v/>
      </c>
      <c r="T56" s="216" t="str">
        <f ca="1">IF(CODE3=1,"",IFERROR(IF($T$24='RAPPORT-XYZ'!$C$7,IF('CALCUL-XYZ'!CM32="","",'CALCUL-XYZ'!CM32),IF('CALCUL-XYZ'!CN32="","",'CALCUL-XYZ'!CN32)),""))</f>
        <v/>
      </c>
      <c r="U56" s="216" t="str">
        <f ca="1">IF(CODE3=1,"",IFERROR(IF($T$24='RAPPORT-XYZ'!$C$7,IF('CALCUL-XYZ'!CN32="","",'CALCUL-XYZ'!CN32),IF('CALCUL-XYZ'!CM32="","",'CALCUL-XYZ'!CM32)),""))</f>
        <v/>
      </c>
      <c r="V56" s="216" t="str">
        <f ca="1">IF(CODE3=1,"",IFERROR(IF('CALCUL-XYZ'!CA32="","",'CALCUL-XYZ'!CA32),""))</f>
        <v/>
      </c>
      <c r="W56" s="195"/>
      <c r="X56" s="288" t="str">
        <f ca="1">IF(CODE3=1,"",IFERROR(IF('CALCUL-XYZ'!BM32="","",'CALCUL-XYZ'!BM32),""))</f>
        <v/>
      </c>
      <c r="Y56" s="216" t="str">
        <f ca="1">IF(CODE3=1,"",IFERROR(IF('CALCUL-XYZ'!EH32="","",'CALCUL-XYZ'!EH32),""))</f>
        <v/>
      </c>
      <c r="Z56" s="216" t="str">
        <f ca="1">IF(CODE3=1,"",IFERROR(IF('CALCUL-XYZ'!EI32="","",'CALCUL-XYZ'!EI32),""))</f>
        <v/>
      </c>
      <c r="AA56" s="195"/>
      <c r="AB56" s="253">
        <f t="shared" si="1"/>
        <v>32</v>
      </c>
      <c r="AC56" s="288" t="str">
        <f ca="1">IF(CODE3=1,"",IFERROR(IF('CALCUL-XYZ'!BM32="","",'CALCUL-XYZ'!BM32),""))</f>
        <v/>
      </c>
      <c r="AD56" s="288" t="str">
        <f ca="1">IF(CODE3=1,"",IFERROR(IF('CALCUL-XYZ'!BQ32="","",'CALCUL-XYZ'!BQ32),""))</f>
        <v/>
      </c>
      <c r="AE56" s="261" t="str">
        <f ca="1">IF(CODE3=1,"",IFERROR(IF('CALCUL-XYZ'!DL32="","",'CALCUL-XYZ'!DL32),""))</f>
        <v/>
      </c>
      <c r="AF56" s="261" t="str">
        <f ca="1">IF(CODE3=1,"",IFERROR(IF('CALCUL-XYZ'!DK32="","",'CALCUL-XYZ'!DK32),""))</f>
        <v/>
      </c>
      <c r="AG56" s="216" t="str">
        <f ca="1">IF(CODE3=1,"",IFERROR(IF('CALCUL-XYZ'!DB32="","",'CALCUL-XYZ'!DB32),""))</f>
        <v/>
      </c>
      <c r="AH56" s="195"/>
      <c r="AI56" s="288" t="str">
        <f ca="1">IF(CODE3=1,"",IFERROR(IF('CALCUL-XYZ'!BQ32="","",'CALCUL-XYZ'!BQ32),""))</f>
        <v/>
      </c>
      <c r="AJ56" s="216" t="str">
        <f ca="1">IF(CODE3=1,"",IFERROR(IF($T$24='RAPPORT-XYZ'!$C$7,IF('CALCUL-XYZ'!DP32="","",'CALCUL-XYZ'!DP32),IF('CALCUL-XYZ'!DQ32="","",'CALCUL-XYZ'!DQ32)),""))</f>
        <v/>
      </c>
      <c r="AK56" s="216" t="str">
        <f ca="1">IF(CODE3=1,"",IFERROR(IF($T$24='RAPPORT-XYZ'!$C$7,IF('CALCUL-XYZ'!DQ32="","",'CALCUL-XYZ'!DQ32),IF('CALCUL-XYZ'!DP32="","",'CALCUL-XYZ'!DP32)),""))</f>
        <v/>
      </c>
      <c r="AL56" s="216" t="str">
        <f ca="1">IF(CODE3=1,"",IFERROR(IF('CALCUL-XYZ'!DD32="","",'CALCUL-XYZ'!DD32),""))</f>
        <v/>
      </c>
      <c r="AM56" s="142"/>
      <c r="AN56" s="195"/>
      <c r="AO56" s="263" t="str">
        <f ca="1">IF(CODE3=1,"",IFERROR(IF('CALCUL-XYZ'!DS32="","",'CALCUL-XYZ'!DS32&amp;'CALCUL-XYZ'!DT32&amp;'CALCUL-XYZ'!DU32&amp;'CALCUL-XYZ'!DV32&amp;'CALCUL-XYZ'!DW32),""))</f>
        <v/>
      </c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AZ56" s="195"/>
      <c r="BA56" s="195"/>
      <c r="BB56" s="195"/>
      <c r="BC56" s="195"/>
      <c r="BD56" s="195"/>
      <c r="BE56" s="195"/>
      <c r="BF56" s="195"/>
      <c r="BG56" s="195"/>
      <c r="BH56" s="195"/>
      <c r="BI56" s="195"/>
      <c r="BJ56" s="195"/>
      <c r="BK56" s="195"/>
      <c r="BL56" s="195"/>
      <c r="BM56" s="195"/>
      <c r="BN56" s="195"/>
      <c r="BO56" s="195"/>
      <c r="BP56" s="195"/>
      <c r="BQ56" s="195"/>
      <c r="BR56" s="195"/>
      <c r="BS56" s="195"/>
      <c r="BT56" s="195"/>
      <c r="BU56" s="195"/>
      <c r="BV56" s="195"/>
      <c r="BW56" s="195"/>
      <c r="BX56" s="195"/>
    </row>
    <row r="57" spans="1:76" x14ac:dyDescent="0.2">
      <c r="A57" s="195"/>
      <c r="B57" s="317"/>
      <c r="C57" s="314"/>
      <c r="D57" s="146"/>
      <c r="E57" s="142"/>
      <c r="F57" s="142"/>
      <c r="G57" s="293"/>
      <c r="H57" s="309"/>
      <c r="I57" s="142"/>
      <c r="J57" s="142"/>
      <c r="K57" s="195"/>
      <c r="L57" s="253">
        <f t="shared" si="0"/>
        <v>33</v>
      </c>
      <c r="M57" s="288" t="str">
        <f ca="1">IF(CODE3=1,"",IFERROR(IF('CALCUL-XYZ'!BM33="","",'CALCUL-XYZ'!BM33),""))</f>
        <v/>
      </c>
      <c r="N57" s="288" t="str">
        <f ca="1">IF(CODE3=1,"",IFERROR(IF('CALCUL-XYZ'!BQ33="","",'CALCUL-XYZ'!BQ33),""))</f>
        <v/>
      </c>
      <c r="O57" s="261" t="str">
        <f ca="1">IF(CODE3=1,"",IFERROR(IF('CALCUL-XYZ'!BN33="","",'CALCUL-XYZ'!BN33),""))</f>
        <v/>
      </c>
      <c r="P57" s="261" t="str">
        <f ca="1">IF(CODE3=1,"",IFERROR(IF('CALCUL-XYZ'!CI33="","",'CALCUL-XYZ'!CI33),""))</f>
        <v/>
      </c>
      <c r="Q57" s="288" t="str">
        <f ca="1">IF(CODE3=1,"",IFERROR(IF('CALCUL-XYZ'!BY33="","",'CALCUL-XYZ'!BY33),""))</f>
        <v/>
      </c>
      <c r="R57" s="195"/>
      <c r="S57" s="288" t="str">
        <f ca="1">IF(CODE3=1,"",IFERROR(IF('CALCUL-XYZ'!BQ33="","",'CALCUL-XYZ'!BQ33),""))</f>
        <v/>
      </c>
      <c r="T57" s="216" t="str">
        <f ca="1">IF(CODE3=1,"",IFERROR(IF($T$24='RAPPORT-XYZ'!$C$7,IF('CALCUL-XYZ'!CM33="","",'CALCUL-XYZ'!CM33),IF('CALCUL-XYZ'!CN33="","",'CALCUL-XYZ'!CN33)),""))</f>
        <v/>
      </c>
      <c r="U57" s="216" t="str">
        <f ca="1">IF(CODE3=1,"",IFERROR(IF($T$24='RAPPORT-XYZ'!$C$7,IF('CALCUL-XYZ'!CN33="","",'CALCUL-XYZ'!CN33),IF('CALCUL-XYZ'!CM33="","",'CALCUL-XYZ'!CM33)),""))</f>
        <v/>
      </c>
      <c r="V57" s="216" t="str">
        <f ca="1">IF(CODE3=1,"",IFERROR(IF('CALCUL-XYZ'!CA33="","",'CALCUL-XYZ'!CA33),""))</f>
        <v/>
      </c>
      <c r="W57" s="195"/>
      <c r="X57" s="288" t="str">
        <f ca="1">IF(CODE3=1,"",IFERROR(IF('CALCUL-XYZ'!BM33="","",'CALCUL-XYZ'!BM33),""))</f>
        <v/>
      </c>
      <c r="Y57" s="216" t="str">
        <f ca="1">IF(CODE3=1,"",IFERROR(IF('CALCUL-XYZ'!EH33="","",'CALCUL-XYZ'!EH33),""))</f>
        <v/>
      </c>
      <c r="Z57" s="216" t="str">
        <f ca="1">IF(CODE3=1,"",IFERROR(IF('CALCUL-XYZ'!EI33="","",'CALCUL-XYZ'!EI33),""))</f>
        <v/>
      </c>
      <c r="AA57" s="195"/>
      <c r="AB57" s="253">
        <f t="shared" si="1"/>
        <v>33</v>
      </c>
      <c r="AC57" s="288" t="str">
        <f ca="1">IF(CODE3=1,"",IFERROR(IF('CALCUL-XYZ'!BM33="","",'CALCUL-XYZ'!BM33),""))</f>
        <v/>
      </c>
      <c r="AD57" s="288" t="str">
        <f ca="1">IF(CODE3=1,"",IFERROR(IF('CALCUL-XYZ'!BQ33="","",'CALCUL-XYZ'!BQ33),""))</f>
        <v/>
      </c>
      <c r="AE57" s="261" t="str">
        <f ca="1">IF(CODE3=1,"",IFERROR(IF('CALCUL-XYZ'!DL33="","",'CALCUL-XYZ'!DL33),""))</f>
        <v/>
      </c>
      <c r="AF57" s="261" t="str">
        <f ca="1">IF(CODE3=1,"",IFERROR(IF('CALCUL-XYZ'!DK33="","",'CALCUL-XYZ'!DK33),""))</f>
        <v/>
      </c>
      <c r="AG57" s="216" t="str">
        <f ca="1">IF(CODE3=1,"",IFERROR(IF('CALCUL-XYZ'!DB33="","",'CALCUL-XYZ'!DB33),""))</f>
        <v/>
      </c>
      <c r="AH57" s="195"/>
      <c r="AI57" s="288" t="str">
        <f ca="1">IF(CODE3=1,"",IFERROR(IF('CALCUL-XYZ'!BQ33="","",'CALCUL-XYZ'!BQ33),""))</f>
        <v/>
      </c>
      <c r="AJ57" s="216" t="str">
        <f ca="1">IF(CODE3=1,"",IFERROR(IF($T$24='RAPPORT-XYZ'!$C$7,IF('CALCUL-XYZ'!DP33="","",'CALCUL-XYZ'!DP33),IF('CALCUL-XYZ'!DQ33="","",'CALCUL-XYZ'!DQ33)),""))</f>
        <v/>
      </c>
      <c r="AK57" s="216" t="str">
        <f ca="1">IF(CODE3=1,"",IFERROR(IF($T$24='RAPPORT-XYZ'!$C$7,IF('CALCUL-XYZ'!DQ33="","",'CALCUL-XYZ'!DQ33),IF('CALCUL-XYZ'!DP33="","",'CALCUL-XYZ'!DP33)),""))</f>
        <v/>
      </c>
      <c r="AL57" s="216" t="str">
        <f ca="1">IF(CODE3=1,"",IFERROR(IF('CALCUL-XYZ'!DD33="","",'CALCUL-XYZ'!DD33),""))</f>
        <v/>
      </c>
      <c r="AM57" s="142"/>
      <c r="AN57" s="195"/>
      <c r="AO57" s="263" t="str">
        <f ca="1">IF(CODE3=1,"",IFERROR(IF('CALCUL-XYZ'!DS33="","",'CALCUL-XYZ'!DS33&amp;'CALCUL-XYZ'!DT33&amp;'CALCUL-XYZ'!DU33&amp;'CALCUL-XYZ'!DV33&amp;'CALCUL-XYZ'!DW33),""))</f>
        <v/>
      </c>
      <c r="AP57" s="195"/>
      <c r="AQ57" s="195"/>
      <c r="AR57" s="195"/>
      <c r="AS57" s="195"/>
      <c r="AT57" s="195"/>
      <c r="AU57" s="195"/>
      <c r="AV57" s="195"/>
      <c r="AW57" s="195"/>
      <c r="AX57" s="195"/>
      <c r="AY57" s="195"/>
      <c r="AZ57" s="195"/>
      <c r="BA57" s="195"/>
      <c r="BB57" s="195"/>
      <c r="BC57" s="195"/>
      <c r="BD57" s="195"/>
      <c r="BE57" s="195"/>
      <c r="BF57" s="195"/>
      <c r="BG57" s="195"/>
      <c r="BH57" s="195"/>
      <c r="BI57" s="195"/>
      <c r="BJ57" s="195"/>
      <c r="BK57" s="195"/>
      <c r="BL57" s="195"/>
      <c r="BM57" s="195"/>
      <c r="BN57" s="195"/>
      <c r="BO57" s="195"/>
      <c r="BP57" s="195"/>
      <c r="BQ57" s="195"/>
      <c r="BR57" s="195"/>
      <c r="BS57" s="195"/>
      <c r="BT57" s="195"/>
      <c r="BU57" s="195"/>
      <c r="BV57" s="195"/>
      <c r="BW57" s="195"/>
      <c r="BX57" s="195"/>
    </row>
    <row r="58" spans="1:76" x14ac:dyDescent="0.2">
      <c r="A58" s="195"/>
      <c r="B58" s="317"/>
      <c r="C58" s="314"/>
      <c r="D58" s="146"/>
      <c r="E58" s="142"/>
      <c r="F58" s="142"/>
      <c r="G58" s="293"/>
      <c r="H58" s="309"/>
      <c r="I58" s="142"/>
      <c r="J58" s="142"/>
      <c r="K58" s="195"/>
      <c r="L58" s="253">
        <f t="shared" si="0"/>
        <v>34</v>
      </c>
      <c r="M58" s="288" t="str">
        <f ca="1">IF(CODE3=1,"",IFERROR(IF('CALCUL-XYZ'!BM34="","",'CALCUL-XYZ'!BM34),""))</f>
        <v/>
      </c>
      <c r="N58" s="288" t="str">
        <f ca="1">IF(CODE3=1,"",IFERROR(IF('CALCUL-XYZ'!BQ34="","",'CALCUL-XYZ'!BQ34),""))</f>
        <v/>
      </c>
      <c r="O58" s="261" t="str">
        <f ca="1">IF(CODE3=1,"",IFERROR(IF('CALCUL-XYZ'!BN34="","",'CALCUL-XYZ'!BN34),""))</f>
        <v/>
      </c>
      <c r="P58" s="261" t="str">
        <f ca="1">IF(CODE3=1,"",IFERROR(IF('CALCUL-XYZ'!CI34="","",'CALCUL-XYZ'!CI34),""))</f>
        <v/>
      </c>
      <c r="Q58" s="288" t="str">
        <f ca="1">IF(CODE3=1,"",IFERROR(IF('CALCUL-XYZ'!BY34="","",'CALCUL-XYZ'!BY34),""))</f>
        <v/>
      </c>
      <c r="R58" s="195"/>
      <c r="S58" s="288" t="str">
        <f ca="1">IF(CODE3=1,"",IFERROR(IF('CALCUL-XYZ'!BQ34="","",'CALCUL-XYZ'!BQ34),""))</f>
        <v/>
      </c>
      <c r="T58" s="216" t="str">
        <f ca="1">IF(CODE3=1,"",IFERROR(IF($T$24='RAPPORT-XYZ'!$C$7,IF('CALCUL-XYZ'!CM34="","",'CALCUL-XYZ'!CM34),IF('CALCUL-XYZ'!CN34="","",'CALCUL-XYZ'!CN34)),""))</f>
        <v/>
      </c>
      <c r="U58" s="216" t="str">
        <f ca="1">IF(CODE3=1,"",IFERROR(IF($T$24='RAPPORT-XYZ'!$C$7,IF('CALCUL-XYZ'!CN34="","",'CALCUL-XYZ'!CN34),IF('CALCUL-XYZ'!CM34="","",'CALCUL-XYZ'!CM34)),""))</f>
        <v/>
      </c>
      <c r="V58" s="216" t="str">
        <f ca="1">IF(CODE3=1,"",IFERROR(IF('CALCUL-XYZ'!CA34="","",'CALCUL-XYZ'!CA34),""))</f>
        <v/>
      </c>
      <c r="W58" s="195"/>
      <c r="X58" s="288" t="str">
        <f ca="1">IF(CODE3=1,"",IFERROR(IF('CALCUL-XYZ'!BM34="","",'CALCUL-XYZ'!BM34),""))</f>
        <v/>
      </c>
      <c r="Y58" s="216" t="str">
        <f ca="1">IF(CODE3=1,"",IFERROR(IF('CALCUL-XYZ'!EH34="","",'CALCUL-XYZ'!EH34),""))</f>
        <v/>
      </c>
      <c r="Z58" s="216" t="str">
        <f ca="1">IF(CODE3=1,"",IFERROR(IF('CALCUL-XYZ'!EI34="","",'CALCUL-XYZ'!EI34),""))</f>
        <v/>
      </c>
      <c r="AA58" s="195"/>
      <c r="AB58" s="253">
        <f t="shared" si="1"/>
        <v>34</v>
      </c>
      <c r="AC58" s="288" t="str">
        <f ca="1">IF(CODE3=1,"",IFERROR(IF('CALCUL-XYZ'!BM34="","",'CALCUL-XYZ'!BM34),""))</f>
        <v/>
      </c>
      <c r="AD58" s="288" t="str">
        <f ca="1">IF(CODE3=1,"",IFERROR(IF('CALCUL-XYZ'!BQ34="","",'CALCUL-XYZ'!BQ34),""))</f>
        <v/>
      </c>
      <c r="AE58" s="261" t="str">
        <f ca="1">IF(CODE3=1,"",IFERROR(IF('CALCUL-XYZ'!DL34="","",'CALCUL-XYZ'!DL34),""))</f>
        <v/>
      </c>
      <c r="AF58" s="261" t="str">
        <f ca="1">IF(CODE3=1,"",IFERROR(IF('CALCUL-XYZ'!DK34="","",'CALCUL-XYZ'!DK34),""))</f>
        <v/>
      </c>
      <c r="AG58" s="216" t="str">
        <f ca="1">IF(CODE3=1,"",IFERROR(IF('CALCUL-XYZ'!DB34="","",'CALCUL-XYZ'!DB34),""))</f>
        <v/>
      </c>
      <c r="AH58" s="195"/>
      <c r="AI58" s="288" t="str">
        <f ca="1">IF(CODE3=1,"",IFERROR(IF('CALCUL-XYZ'!BQ34="","",'CALCUL-XYZ'!BQ34),""))</f>
        <v/>
      </c>
      <c r="AJ58" s="216" t="str">
        <f ca="1">IF(CODE3=1,"",IFERROR(IF($T$24='RAPPORT-XYZ'!$C$7,IF('CALCUL-XYZ'!DP34="","",'CALCUL-XYZ'!DP34),IF('CALCUL-XYZ'!DQ34="","",'CALCUL-XYZ'!DQ34)),""))</f>
        <v/>
      </c>
      <c r="AK58" s="216" t="str">
        <f ca="1">IF(CODE3=1,"",IFERROR(IF($T$24='RAPPORT-XYZ'!$C$7,IF('CALCUL-XYZ'!DQ34="","",'CALCUL-XYZ'!DQ34),IF('CALCUL-XYZ'!DP34="","",'CALCUL-XYZ'!DP34)),""))</f>
        <v/>
      </c>
      <c r="AL58" s="216" t="str">
        <f ca="1">IF(CODE3=1,"",IFERROR(IF('CALCUL-XYZ'!DD34="","",'CALCUL-XYZ'!DD34),""))</f>
        <v/>
      </c>
      <c r="AM58" s="142"/>
      <c r="AN58" s="195"/>
      <c r="AO58" s="263" t="str">
        <f ca="1">IF(CODE3=1,"",IFERROR(IF('CALCUL-XYZ'!DS34="","",'CALCUL-XYZ'!DS34&amp;'CALCUL-XYZ'!DT34&amp;'CALCUL-XYZ'!DU34&amp;'CALCUL-XYZ'!DV34&amp;'CALCUL-XYZ'!DW34),""))</f>
        <v/>
      </c>
      <c r="AP58" s="195"/>
      <c r="AQ58" s="195"/>
      <c r="AR58" s="195"/>
      <c r="AS58" s="195"/>
      <c r="AT58" s="195"/>
      <c r="AU58" s="195"/>
      <c r="AV58" s="195"/>
      <c r="AW58" s="195"/>
      <c r="AX58" s="195"/>
      <c r="AY58" s="195"/>
      <c r="AZ58" s="195"/>
      <c r="BA58" s="195"/>
      <c r="BB58" s="195"/>
      <c r="BC58" s="195"/>
      <c r="BD58" s="195"/>
      <c r="BE58" s="195"/>
      <c r="BF58" s="195"/>
      <c r="BG58" s="195"/>
      <c r="BH58" s="195"/>
      <c r="BI58" s="195"/>
      <c r="BJ58" s="195"/>
      <c r="BK58" s="195"/>
      <c r="BL58" s="195"/>
      <c r="BM58" s="195"/>
      <c r="BN58" s="195"/>
      <c r="BO58" s="195"/>
      <c r="BP58" s="195"/>
      <c r="BQ58" s="195"/>
      <c r="BR58" s="195"/>
      <c r="BS58" s="195"/>
      <c r="BT58" s="195"/>
      <c r="BU58" s="195"/>
      <c r="BV58" s="195"/>
      <c r="BW58" s="195"/>
      <c r="BX58" s="195"/>
    </row>
    <row r="59" spans="1:76" x14ac:dyDescent="0.2">
      <c r="A59" s="195"/>
      <c r="B59" s="317"/>
      <c r="C59" s="314"/>
      <c r="D59" s="146"/>
      <c r="E59" s="142"/>
      <c r="F59" s="142"/>
      <c r="G59" s="293"/>
      <c r="H59" s="309"/>
      <c r="I59" s="142"/>
      <c r="J59" s="142"/>
      <c r="K59" s="195"/>
      <c r="L59" s="253">
        <f t="shared" si="0"/>
        <v>35</v>
      </c>
      <c r="M59" s="288" t="str">
        <f ca="1">IF(CODE3=1,"",IFERROR(IF('CALCUL-XYZ'!BM35="","",'CALCUL-XYZ'!BM35),""))</f>
        <v/>
      </c>
      <c r="N59" s="288" t="str">
        <f ca="1">IF(CODE3=1,"",IFERROR(IF('CALCUL-XYZ'!BQ35="","",'CALCUL-XYZ'!BQ35),""))</f>
        <v/>
      </c>
      <c r="O59" s="261" t="str">
        <f ca="1">IF(CODE3=1,"",IFERROR(IF('CALCUL-XYZ'!BN35="","",'CALCUL-XYZ'!BN35),""))</f>
        <v/>
      </c>
      <c r="P59" s="261" t="str">
        <f ca="1">IF(CODE3=1,"",IFERROR(IF('CALCUL-XYZ'!CI35="","",'CALCUL-XYZ'!CI35),""))</f>
        <v/>
      </c>
      <c r="Q59" s="288" t="str">
        <f ca="1">IF(CODE3=1,"",IFERROR(IF('CALCUL-XYZ'!BY35="","",'CALCUL-XYZ'!BY35),""))</f>
        <v/>
      </c>
      <c r="R59" s="195"/>
      <c r="S59" s="288" t="str">
        <f ca="1">IF(CODE3=1,"",IFERROR(IF('CALCUL-XYZ'!BQ35="","",'CALCUL-XYZ'!BQ35),""))</f>
        <v/>
      </c>
      <c r="T59" s="216" t="str">
        <f ca="1">IF(CODE3=1,"",IFERROR(IF($T$24='RAPPORT-XYZ'!$C$7,IF('CALCUL-XYZ'!CM35="","",'CALCUL-XYZ'!CM35),IF('CALCUL-XYZ'!CN35="","",'CALCUL-XYZ'!CN35)),""))</f>
        <v/>
      </c>
      <c r="U59" s="216" t="str">
        <f ca="1">IF(CODE3=1,"",IFERROR(IF($T$24='RAPPORT-XYZ'!$C$7,IF('CALCUL-XYZ'!CN35="","",'CALCUL-XYZ'!CN35),IF('CALCUL-XYZ'!CM35="","",'CALCUL-XYZ'!CM35)),""))</f>
        <v/>
      </c>
      <c r="V59" s="216" t="str">
        <f ca="1">IF(CODE3=1,"",IFERROR(IF('CALCUL-XYZ'!CA35="","",'CALCUL-XYZ'!CA35),""))</f>
        <v/>
      </c>
      <c r="W59" s="195"/>
      <c r="X59" s="288" t="str">
        <f ca="1">IF(CODE3=1,"",IFERROR(IF('CALCUL-XYZ'!BM35="","",'CALCUL-XYZ'!BM35),""))</f>
        <v/>
      </c>
      <c r="Y59" s="216" t="str">
        <f ca="1">IF(CODE3=1,"",IFERROR(IF('CALCUL-XYZ'!EH35="","",'CALCUL-XYZ'!EH35),""))</f>
        <v/>
      </c>
      <c r="Z59" s="216" t="str">
        <f ca="1">IF(CODE3=1,"",IFERROR(IF('CALCUL-XYZ'!EI35="","",'CALCUL-XYZ'!EI35),""))</f>
        <v/>
      </c>
      <c r="AA59" s="195"/>
      <c r="AB59" s="253">
        <f t="shared" si="1"/>
        <v>35</v>
      </c>
      <c r="AC59" s="288" t="str">
        <f ca="1">IF(CODE3=1,"",IFERROR(IF('CALCUL-XYZ'!BM35="","",'CALCUL-XYZ'!BM35),""))</f>
        <v/>
      </c>
      <c r="AD59" s="288" t="str">
        <f ca="1">IF(CODE3=1,"",IFERROR(IF('CALCUL-XYZ'!BQ35="","",'CALCUL-XYZ'!BQ35),""))</f>
        <v/>
      </c>
      <c r="AE59" s="261" t="str">
        <f ca="1">IF(CODE3=1,"",IFERROR(IF('CALCUL-XYZ'!DL35="","",'CALCUL-XYZ'!DL35),""))</f>
        <v/>
      </c>
      <c r="AF59" s="261" t="str">
        <f ca="1">IF(CODE3=1,"",IFERROR(IF('CALCUL-XYZ'!DK35="","",'CALCUL-XYZ'!DK35),""))</f>
        <v/>
      </c>
      <c r="AG59" s="216" t="str">
        <f ca="1">IF(CODE3=1,"",IFERROR(IF('CALCUL-XYZ'!DB35="","",'CALCUL-XYZ'!DB35),""))</f>
        <v/>
      </c>
      <c r="AH59" s="195"/>
      <c r="AI59" s="288" t="str">
        <f ca="1">IF(CODE3=1,"",IFERROR(IF('CALCUL-XYZ'!BQ35="","",'CALCUL-XYZ'!BQ35),""))</f>
        <v/>
      </c>
      <c r="AJ59" s="216" t="str">
        <f ca="1">IF(CODE3=1,"",IFERROR(IF($T$24='RAPPORT-XYZ'!$C$7,IF('CALCUL-XYZ'!DP35="","",'CALCUL-XYZ'!DP35),IF('CALCUL-XYZ'!DQ35="","",'CALCUL-XYZ'!DQ35)),""))</f>
        <v/>
      </c>
      <c r="AK59" s="216" t="str">
        <f ca="1">IF(CODE3=1,"",IFERROR(IF($T$24='RAPPORT-XYZ'!$C$7,IF('CALCUL-XYZ'!DQ35="","",'CALCUL-XYZ'!DQ35),IF('CALCUL-XYZ'!DP35="","",'CALCUL-XYZ'!DP35)),""))</f>
        <v/>
      </c>
      <c r="AL59" s="216" t="str">
        <f ca="1">IF(CODE3=1,"",IFERROR(IF('CALCUL-XYZ'!DD35="","",'CALCUL-XYZ'!DD35),""))</f>
        <v/>
      </c>
      <c r="AM59" s="142"/>
      <c r="AN59" s="195"/>
      <c r="AO59" s="263" t="str">
        <f ca="1">IF(CODE3=1,"",IFERROR(IF('CALCUL-XYZ'!DS35="","",'CALCUL-XYZ'!DS35&amp;'CALCUL-XYZ'!DT35&amp;'CALCUL-XYZ'!DU35&amp;'CALCUL-XYZ'!DV35&amp;'CALCUL-XYZ'!DW35),""))</f>
        <v/>
      </c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  <c r="BD59" s="195"/>
      <c r="BE59" s="195"/>
      <c r="BF59" s="195"/>
      <c r="BG59" s="195"/>
      <c r="BH59" s="195"/>
      <c r="BI59" s="195"/>
      <c r="BJ59" s="195"/>
      <c r="BK59" s="195"/>
      <c r="BL59" s="195"/>
      <c r="BM59" s="195"/>
      <c r="BN59" s="195"/>
      <c r="BO59" s="195"/>
      <c r="BP59" s="195"/>
      <c r="BQ59" s="195"/>
      <c r="BR59" s="195"/>
      <c r="BS59" s="195"/>
      <c r="BT59" s="195"/>
      <c r="BU59" s="195"/>
      <c r="BV59" s="195"/>
      <c r="BW59" s="195"/>
      <c r="BX59" s="195"/>
    </row>
    <row r="60" spans="1:76" x14ac:dyDescent="0.2">
      <c r="A60" s="195"/>
      <c r="B60" s="317"/>
      <c r="C60" s="314"/>
      <c r="D60" s="146"/>
      <c r="E60" s="142"/>
      <c r="F60" s="142"/>
      <c r="G60" s="293"/>
      <c r="H60" s="309"/>
      <c r="I60" s="142"/>
      <c r="J60" s="142"/>
      <c r="K60" s="195"/>
      <c r="L60" s="253">
        <f t="shared" si="0"/>
        <v>36</v>
      </c>
      <c r="M60" s="288" t="str">
        <f ca="1">IF(CODE3=1,"",IFERROR(IF('CALCUL-XYZ'!BM36="","",'CALCUL-XYZ'!BM36),""))</f>
        <v/>
      </c>
      <c r="N60" s="288" t="str">
        <f ca="1">IF(CODE3=1,"",IFERROR(IF('CALCUL-XYZ'!BQ36="","",'CALCUL-XYZ'!BQ36),""))</f>
        <v/>
      </c>
      <c r="O60" s="261" t="str">
        <f ca="1">IF(CODE3=1,"",IFERROR(IF('CALCUL-XYZ'!BN36="","",'CALCUL-XYZ'!BN36),""))</f>
        <v/>
      </c>
      <c r="P60" s="261" t="str">
        <f ca="1">IF(CODE3=1,"",IFERROR(IF('CALCUL-XYZ'!CI36="","",'CALCUL-XYZ'!CI36),""))</f>
        <v/>
      </c>
      <c r="Q60" s="288" t="str">
        <f ca="1">IF(CODE3=1,"",IFERROR(IF('CALCUL-XYZ'!BY36="","",'CALCUL-XYZ'!BY36),""))</f>
        <v/>
      </c>
      <c r="R60" s="195"/>
      <c r="S60" s="288" t="str">
        <f ca="1">IF(CODE3=1,"",IFERROR(IF('CALCUL-XYZ'!BQ36="","",'CALCUL-XYZ'!BQ36),""))</f>
        <v/>
      </c>
      <c r="T60" s="216" t="str">
        <f ca="1">IF(CODE3=1,"",IFERROR(IF($T$24='RAPPORT-XYZ'!$C$7,IF('CALCUL-XYZ'!CM36="","",'CALCUL-XYZ'!CM36),IF('CALCUL-XYZ'!CN36="","",'CALCUL-XYZ'!CN36)),""))</f>
        <v/>
      </c>
      <c r="U60" s="216" t="str">
        <f ca="1">IF(CODE3=1,"",IFERROR(IF($T$24='RAPPORT-XYZ'!$C$7,IF('CALCUL-XYZ'!CN36="","",'CALCUL-XYZ'!CN36),IF('CALCUL-XYZ'!CM36="","",'CALCUL-XYZ'!CM36)),""))</f>
        <v/>
      </c>
      <c r="V60" s="216" t="str">
        <f ca="1">IF(CODE3=1,"",IFERROR(IF('CALCUL-XYZ'!CA36="","",'CALCUL-XYZ'!CA36),""))</f>
        <v/>
      </c>
      <c r="W60" s="195"/>
      <c r="X60" s="288" t="str">
        <f ca="1">IF(CODE3=1,"",IFERROR(IF('CALCUL-XYZ'!BM36="","",'CALCUL-XYZ'!BM36),""))</f>
        <v/>
      </c>
      <c r="Y60" s="216" t="str">
        <f ca="1">IF(CODE3=1,"",IFERROR(IF('CALCUL-XYZ'!EH36="","",'CALCUL-XYZ'!EH36),""))</f>
        <v/>
      </c>
      <c r="Z60" s="216" t="str">
        <f ca="1">IF(CODE3=1,"",IFERROR(IF('CALCUL-XYZ'!EI36="","",'CALCUL-XYZ'!EI36),""))</f>
        <v/>
      </c>
      <c r="AA60" s="195"/>
      <c r="AB60" s="253">
        <f t="shared" si="1"/>
        <v>36</v>
      </c>
      <c r="AC60" s="288" t="str">
        <f ca="1">IF(CODE3=1,"",IFERROR(IF('CALCUL-XYZ'!BM36="","",'CALCUL-XYZ'!BM36),""))</f>
        <v/>
      </c>
      <c r="AD60" s="288" t="str">
        <f ca="1">IF(CODE3=1,"",IFERROR(IF('CALCUL-XYZ'!BQ36="","",'CALCUL-XYZ'!BQ36),""))</f>
        <v/>
      </c>
      <c r="AE60" s="261" t="str">
        <f ca="1">IF(CODE3=1,"",IFERROR(IF('CALCUL-XYZ'!DL36="","",'CALCUL-XYZ'!DL36),""))</f>
        <v/>
      </c>
      <c r="AF60" s="261" t="str">
        <f ca="1">IF(CODE3=1,"",IFERROR(IF('CALCUL-XYZ'!DK36="","",'CALCUL-XYZ'!DK36),""))</f>
        <v/>
      </c>
      <c r="AG60" s="216" t="str">
        <f ca="1">IF(CODE3=1,"",IFERROR(IF('CALCUL-XYZ'!DB36="","",'CALCUL-XYZ'!DB36),""))</f>
        <v/>
      </c>
      <c r="AH60" s="195"/>
      <c r="AI60" s="288" t="str">
        <f ca="1">IF(CODE3=1,"",IFERROR(IF('CALCUL-XYZ'!BQ36="","",'CALCUL-XYZ'!BQ36),""))</f>
        <v/>
      </c>
      <c r="AJ60" s="216" t="str">
        <f ca="1">IF(CODE3=1,"",IFERROR(IF($T$24='RAPPORT-XYZ'!$C$7,IF('CALCUL-XYZ'!DP36="","",'CALCUL-XYZ'!DP36),IF('CALCUL-XYZ'!DQ36="","",'CALCUL-XYZ'!DQ36)),""))</f>
        <v/>
      </c>
      <c r="AK60" s="216" t="str">
        <f ca="1">IF(CODE3=1,"",IFERROR(IF($T$24='RAPPORT-XYZ'!$C$7,IF('CALCUL-XYZ'!DQ36="","",'CALCUL-XYZ'!DQ36),IF('CALCUL-XYZ'!DP36="","",'CALCUL-XYZ'!DP36)),""))</f>
        <v/>
      </c>
      <c r="AL60" s="216" t="str">
        <f ca="1">IF(CODE3=1,"",IFERROR(IF('CALCUL-XYZ'!DD36="","",'CALCUL-XYZ'!DD36),""))</f>
        <v/>
      </c>
      <c r="AM60" s="142"/>
      <c r="AN60" s="195"/>
      <c r="AO60" s="263" t="str">
        <f ca="1">IF(CODE3=1,"",IFERROR(IF('CALCUL-XYZ'!DS36="","",'CALCUL-XYZ'!DS36&amp;'CALCUL-XYZ'!DT36&amp;'CALCUL-XYZ'!DU36&amp;'CALCUL-XYZ'!DV36&amp;'CALCUL-XYZ'!DW36),""))</f>
        <v/>
      </c>
      <c r="AP60" s="195"/>
      <c r="AQ60" s="195"/>
      <c r="AR60" s="195"/>
      <c r="AS60" s="195"/>
      <c r="AT60" s="195"/>
      <c r="AU60" s="195"/>
      <c r="AV60" s="195"/>
      <c r="AW60" s="195"/>
      <c r="AX60" s="195"/>
      <c r="AY60" s="195"/>
      <c r="AZ60" s="195"/>
      <c r="BA60" s="195"/>
      <c r="BB60" s="195"/>
      <c r="BC60" s="195"/>
      <c r="BD60" s="195"/>
      <c r="BE60" s="195"/>
      <c r="BF60" s="195"/>
      <c r="BG60" s="195"/>
      <c r="BH60" s="195"/>
      <c r="BI60" s="195"/>
      <c r="BJ60" s="195"/>
      <c r="BK60" s="195"/>
      <c r="BL60" s="195"/>
      <c r="BM60" s="195"/>
      <c r="BN60" s="195"/>
      <c r="BO60" s="195"/>
      <c r="BP60" s="195"/>
      <c r="BQ60" s="195"/>
      <c r="BR60" s="195"/>
      <c r="BS60" s="195"/>
      <c r="BT60" s="195"/>
      <c r="BU60" s="195"/>
      <c r="BV60" s="195"/>
      <c r="BW60" s="195"/>
      <c r="BX60" s="195"/>
    </row>
    <row r="61" spans="1:76" x14ac:dyDescent="0.2">
      <c r="A61" s="195"/>
      <c r="B61" s="317"/>
      <c r="C61" s="314"/>
      <c r="D61" s="146"/>
      <c r="E61" s="142"/>
      <c r="F61" s="142"/>
      <c r="G61" s="293"/>
      <c r="H61" s="309"/>
      <c r="I61" s="142"/>
      <c r="J61" s="142"/>
      <c r="K61" s="195"/>
      <c r="L61" s="253">
        <f t="shared" si="0"/>
        <v>37</v>
      </c>
      <c r="M61" s="288" t="str">
        <f ca="1">IF(CODE3=1,"",IFERROR(IF('CALCUL-XYZ'!BM37="","",'CALCUL-XYZ'!BM37),""))</f>
        <v/>
      </c>
      <c r="N61" s="288" t="str">
        <f ca="1">IF(CODE3=1,"",IFERROR(IF('CALCUL-XYZ'!BQ37="","",'CALCUL-XYZ'!BQ37),""))</f>
        <v/>
      </c>
      <c r="O61" s="261" t="str">
        <f ca="1">IF(CODE3=1,"",IFERROR(IF('CALCUL-XYZ'!BN37="","",'CALCUL-XYZ'!BN37),""))</f>
        <v/>
      </c>
      <c r="P61" s="261" t="str">
        <f ca="1">IF(CODE3=1,"",IFERROR(IF('CALCUL-XYZ'!CI37="","",'CALCUL-XYZ'!CI37),""))</f>
        <v/>
      </c>
      <c r="Q61" s="288" t="str">
        <f ca="1">IF(CODE3=1,"",IFERROR(IF('CALCUL-XYZ'!BY37="","",'CALCUL-XYZ'!BY37),""))</f>
        <v/>
      </c>
      <c r="R61" s="195"/>
      <c r="S61" s="288" t="str">
        <f ca="1">IF(CODE3=1,"",IFERROR(IF('CALCUL-XYZ'!BQ37="","",'CALCUL-XYZ'!BQ37),""))</f>
        <v/>
      </c>
      <c r="T61" s="216" t="str">
        <f ca="1">IF(CODE3=1,"",IFERROR(IF($T$24='RAPPORT-XYZ'!$C$7,IF('CALCUL-XYZ'!CM37="","",'CALCUL-XYZ'!CM37),IF('CALCUL-XYZ'!CN37="","",'CALCUL-XYZ'!CN37)),""))</f>
        <v/>
      </c>
      <c r="U61" s="216" t="str">
        <f ca="1">IF(CODE3=1,"",IFERROR(IF($T$24='RAPPORT-XYZ'!$C$7,IF('CALCUL-XYZ'!CN37="","",'CALCUL-XYZ'!CN37),IF('CALCUL-XYZ'!CM37="","",'CALCUL-XYZ'!CM37)),""))</f>
        <v/>
      </c>
      <c r="V61" s="216" t="str">
        <f ca="1">IF(CODE3=1,"",IFERROR(IF('CALCUL-XYZ'!CA37="","",'CALCUL-XYZ'!CA37),""))</f>
        <v/>
      </c>
      <c r="W61" s="195"/>
      <c r="X61" s="288" t="str">
        <f ca="1">IF(CODE3=1,"",IFERROR(IF('CALCUL-XYZ'!BM37="","",'CALCUL-XYZ'!BM37),""))</f>
        <v/>
      </c>
      <c r="Y61" s="216" t="str">
        <f ca="1">IF(CODE3=1,"",IFERROR(IF('CALCUL-XYZ'!EH37="","",'CALCUL-XYZ'!EH37),""))</f>
        <v/>
      </c>
      <c r="Z61" s="216" t="str">
        <f ca="1">IF(CODE3=1,"",IFERROR(IF('CALCUL-XYZ'!EI37="","",'CALCUL-XYZ'!EI37),""))</f>
        <v/>
      </c>
      <c r="AA61" s="195"/>
      <c r="AB61" s="253">
        <f t="shared" si="1"/>
        <v>37</v>
      </c>
      <c r="AC61" s="288" t="str">
        <f ca="1">IF(CODE3=1,"",IFERROR(IF('CALCUL-XYZ'!BM37="","",'CALCUL-XYZ'!BM37),""))</f>
        <v/>
      </c>
      <c r="AD61" s="288" t="str">
        <f ca="1">IF(CODE3=1,"",IFERROR(IF('CALCUL-XYZ'!BQ37="","",'CALCUL-XYZ'!BQ37),""))</f>
        <v/>
      </c>
      <c r="AE61" s="261" t="str">
        <f ca="1">IF(CODE3=1,"",IFERROR(IF('CALCUL-XYZ'!DL37="","",'CALCUL-XYZ'!DL37),""))</f>
        <v/>
      </c>
      <c r="AF61" s="261" t="str">
        <f ca="1">IF(CODE3=1,"",IFERROR(IF('CALCUL-XYZ'!DK37="","",'CALCUL-XYZ'!DK37),""))</f>
        <v/>
      </c>
      <c r="AG61" s="216" t="str">
        <f ca="1">IF(CODE3=1,"",IFERROR(IF('CALCUL-XYZ'!DB37="","",'CALCUL-XYZ'!DB37),""))</f>
        <v/>
      </c>
      <c r="AH61" s="195"/>
      <c r="AI61" s="288" t="str">
        <f ca="1">IF(CODE3=1,"",IFERROR(IF('CALCUL-XYZ'!BQ37="","",'CALCUL-XYZ'!BQ37),""))</f>
        <v/>
      </c>
      <c r="AJ61" s="216" t="str">
        <f ca="1">IF(CODE3=1,"",IFERROR(IF($T$24='RAPPORT-XYZ'!$C$7,IF('CALCUL-XYZ'!DP37="","",'CALCUL-XYZ'!DP37),IF('CALCUL-XYZ'!DQ37="","",'CALCUL-XYZ'!DQ37)),""))</f>
        <v/>
      </c>
      <c r="AK61" s="216" t="str">
        <f ca="1">IF(CODE3=1,"",IFERROR(IF($T$24='RAPPORT-XYZ'!$C$7,IF('CALCUL-XYZ'!DQ37="","",'CALCUL-XYZ'!DQ37),IF('CALCUL-XYZ'!DP37="","",'CALCUL-XYZ'!DP37)),""))</f>
        <v/>
      </c>
      <c r="AL61" s="216" t="str">
        <f ca="1">IF(CODE3=1,"",IFERROR(IF('CALCUL-XYZ'!DD37="","",'CALCUL-XYZ'!DD37),""))</f>
        <v/>
      </c>
      <c r="AM61" s="142"/>
      <c r="AN61" s="195"/>
      <c r="AO61" s="263" t="str">
        <f ca="1">IF(CODE3=1,"",IFERROR(IF('CALCUL-XYZ'!DS37="","",'CALCUL-XYZ'!DS37&amp;'CALCUL-XYZ'!DT37&amp;'CALCUL-XYZ'!DU37&amp;'CALCUL-XYZ'!DV37&amp;'CALCUL-XYZ'!DW37),""))</f>
        <v/>
      </c>
      <c r="AP61" s="195"/>
      <c r="AQ61" s="195"/>
      <c r="AR61" s="195"/>
      <c r="AS61" s="195"/>
      <c r="AT61" s="195"/>
      <c r="AU61" s="195"/>
      <c r="AV61" s="195"/>
      <c r="AW61" s="195"/>
      <c r="AX61" s="195"/>
      <c r="AY61" s="195"/>
      <c r="AZ61" s="195"/>
      <c r="BA61" s="195"/>
      <c r="BB61" s="195"/>
      <c r="BC61" s="195"/>
      <c r="BD61" s="195"/>
      <c r="BE61" s="195"/>
      <c r="BF61" s="195"/>
      <c r="BG61" s="195"/>
      <c r="BH61" s="195"/>
      <c r="BI61" s="195"/>
      <c r="BJ61" s="195"/>
      <c r="BK61" s="195"/>
      <c r="BL61" s="195"/>
      <c r="BM61" s="195"/>
      <c r="BN61" s="195"/>
      <c r="BO61" s="195"/>
      <c r="BP61" s="195"/>
      <c r="BQ61" s="195"/>
      <c r="BR61" s="195"/>
      <c r="BS61" s="195"/>
      <c r="BT61" s="195"/>
      <c r="BU61" s="195"/>
      <c r="BV61" s="195"/>
      <c r="BW61" s="195"/>
      <c r="BX61" s="195"/>
    </row>
    <row r="62" spans="1:76" x14ac:dyDescent="0.2">
      <c r="A62" s="195"/>
      <c r="B62" s="317"/>
      <c r="C62" s="314"/>
      <c r="D62" s="146"/>
      <c r="E62" s="142"/>
      <c r="F62" s="142"/>
      <c r="G62" s="293"/>
      <c r="H62" s="309"/>
      <c r="I62" s="142"/>
      <c r="J62" s="142"/>
      <c r="K62" s="195"/>
      <c r="L62" s="253">
        <f t="shared" si="0"/>
        <v>38</v>
      </c>
      <c r="M62" s="288" t="str">
        <f ca="1">IF(CODE3=1,"",IFERROR(IF('CALCUL-XYZ'!BM38="","",'CALCUL-XYZ'!BM38),""))</f>
        <v/>
      </c>
      <c r="N62" s="288" t="str">
        <f ca="1">IF(CODE3=1,"",IFERROR(IF('CALCUL-XYZ'!BQ38="","",'CALCUL-XYZ'!BQ38),""))</f>
        <v/>
      </c>
      <c r="O62" s="261" t="str">
        <f ca="1">IF(CODE3=1,"",IFERROR(IF('CALCUL-XYZ'!BN38="","",'CALCUL-XYZ'!BN38),""))</f>
        <v/>
      </c>
      <c r="P62" s="261" t="str">
        <f ca="1">IF(CODE3=1,"",IFERROR(IF('CALCUL-XYZ'!CI38="","",'CALCUL-XYZ'!CI38),""))</f>
        <v/>
      </c>
      <c r="Q62" s="288" t="str">
        <f ca="1">IF(CODE3=1,"",IFERROR(IF('CALCUL-XYZ'!BY38="","",'CALCUL-XYZ'!BY38),""))</f>
        <v/>
      </c>
      <c r="R62" s="195"/>
      <c r="S62" s="288" t="str">
        <f ca="1">IF(CODE3=1,"",IFERROR(IF('CALCUL-XYZ'!BQ38="","",'CALCUL-XYZ'!BQ38),""))</f>
        <v/>
      </c>
      <c r="T62" s="216" t="str">
        <f ca="1">IF(CODE3=1,"",IFERROR(IF($T$24='RAPPORT-XYZ'!$C$7,IF('CALCUL-XYZ'!CM38="","",'CALCUL-XYZ'!CM38),IF('CALCUL-XYZ'!CN38="","",'CALCUL-XYZ'!CN38)),""))</f>
        <v/>
      </c>
      <c r="U62" s="216" t="str">
        <f ca="1">IF(CODE3=1,"",IFERROR(IF($T$24='RAPPORT-XYZ'!$C$7,IF('CALCUL-XYZ'!CN38="","",'CALCUL-XYZ'!CN38),IF('CALCUL-XYZ'!CM38="","",'CALCUL-XYZ'!CM38)),""))</f>
        <v/>
      </c>
      <c r="V62" s="216" t="str">
        <f ca="1">IF(CODE3=1,"",IFERROR(IF('CALCUL-XYZ'!CA38="","",'CALCUL-XYZ'!CA38),""))</f>
        <v/>
      </c>
      <c r="W62" s="195"/>
      <c r="X62" s="288" t="str">
        <f ca="1">IF(CODE3=1,"",IFERROR(IF('CALCUL-XYZ'!BM38="","",'CALCUL-XYZ'!BM38),""))</f>
        <v/>
      </c>
      <c r="Y62" s="216" t="str">
        <f ca="1">IF(CODE3=1,"",IFERROR(IF('CALCUL-XYZ'!EH38="","",'CALCUL-XYZ'!EH38),""))</f>
        <v/>
      </c>
      <c r="Z62" s="216" t="str">
        <f ca="1">IF(CODE3=1,"",IFERROR(IF('CALCUL-XYZ'!EI38="","",'CALCUL-XYZ'!EI38),""))</f>
        <v/>
      </c>
      <c r="AA62" s="195"/>
      <c r="AB62" s="253">
        <f t="shared" si="1"/>
        <v>38</v>
      </c>
      <c r="AC62" s="288" t="str">
        <f ca="1">IF(CODE3=1,"",IFERROR(IF('CALCUL-XYZ'!BM38="","",'CALCUL-XYZ'!BM38),""))</f>
        <v/>
      </c>
      <c r="AD62" s="288" t="str">
        <f ca="1">IF(CODE3=1,"",IFERROR(IF('CALCUL-XYZ'!BQ38="","",'CALCUL-XYZ'!BQ38),""))</f>
        <v/>
      </c>
      <c r="AE62" s="261" t="str">
        <f ca="1">IF(CODE3=1,"",IFERROR(IF('CALCUL-XYZ'!DL38="","",'CALCUL-XYZ'!DL38),""))</f>
        <v/>
      </c>
      <c r="AF62" s="261" t="str">
        <f ca="1">IF(CODE3=1,"",IFERROR(IF('CALCUL-XYZ'!DK38="","",'CALCUL-XYZ'!DK38),""))</f>
        <v/>
      </c>
      <c r="AG62" s="216" t="str">
        <f ca="1">IF(CODE3=1,"",IFERROR(IF('CALCUL-XYZ'!DB38="","",'CALCUL-XYZ'!DB38),""))</f>
        <v/>
      </c>
      <c r="AH62" s="195"/>
      <c r="AI62" s="288" t="str">
        <f ca="1">IF(CODE3=1,"",IFERROR(IF('CALCUL-XYZ'!BQ38="","",'CALCUL-XYZ'!BQ38),""))</f>
        <v/>
      </c>
      <c r="AJ62" s="216" t="str">
        <f ca="1">IF(CODE3=1,"",IFERROR(IF($T$24='RAPPORT-XYZ'!$C$7,IF('CALCUL-XYZ'!DP38="","",'CALCUL-XYZ'!DP38),IF('CALCUL-XYZ'!DQ38="","",'CALCUL-XYZ'!DQ38)),""))</f>
        <v/>
      </c>
      <c r="AK62" s="216" t="str">
        <f ca="1">IF(CODE3=1,"",IFERROR(IF($T$24='RAPPORT-XYZ'!$C$7,IF('CALCUL-XYZ'!DQ38="","",'CALCUL-XYZ'!DQ38),IF('CALCUL-XYZ'!DP38="","",'CALCUL-XYZ'!DP38)),""))</f>
        <v/>
      </c>
      <c r="AL62" s="216" t="str">
        <f ca="1">IF(CODE3=1,"",IFERROR(IF('CALCUL-XYZ'!DD38="","",'CALCUL-XYZ'!DD38),""))</f>
        <v/>
      </c>
      <c r="AM62" s="142"/>
      <c r="AN62" s="195"/>
      <c r="AO62" s="263" t="str">
        <f ca="1">IF(CODE3=1,"",IFERROR(IF('CALCUL-XYZ'!DS38="","",'CALCUL-XYZ'!DS38&amp;'CALCUL-XYZ'!DT38&amp;'CALCUL-XYZ'!DU38&amp;'CALCUL-XYZ'!DV38&amp;'CALCUL-XYZ'!DW38),""))</f>
        <v/>
      </c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195"/>
      <c r="BO62" s="195"/>
      <c r="BP62" s="195"/>
      <c r="BQ62" s="195"/>
      <c r="BR62" s="195"/>
      <c r="BS62" s="195"/>
      <c r="BT62" s="195"/>
      <c r="BU62" s="195"/>
      <c r="BV62" s="195"/>
      <c r="BW62" s="195"/>
      <c r="BX62" s="195"/>
    </row>
    <row r="63" spans="1:76" x14ac:dyDescent="0.2">
      <c r="A63" s="195"/>
      <c r="B63" s="317"/>
      <c r="C63" s="314"/>
      <c r="D63" s="146"/>
      <c r="E63" s="142"/>
      <c r="F63" s="142"/>
      <c r="G63" s="293"/>
      <c r="H63" s="309"/>
      <c r="I63" s="142"/>
      <c r="J63" s="142"/>
      <c r="K63" s="195"/>
      <c r="L63" s="253">
        <f t="shared" si="0"/>
        <v>39</v>
      </c>
      <c r="M63" s="288" t="str">
        <f ca="1">IF(CODE3=1,"",IFERROR(IF('CALCUL-XYZ'!BM39="","",'CALCUL-XYZ'!BM39),""))</f>
        <v/>
      </c>
      <c r="N63" s="288" t="str">
        <f ca="1">IF(CODE3=1,"",IFERROR(IF('CALCUL-XYZ'!BQ39="","",'CALCUL-XYZ'!BQ39),""))</f>
        <v/>
      </c>
      <c r="O63" s="261" t="str">
        <f ca="1">IF(CODE3=1,"",IFERROR(IF('CALCUL-XYZ'!BN39="","",'CALCUL-XYZ'!BN39),""))</f>
        <v/>
      </c>
      <c r="P63" s="261" t="str">
        <f ca="1">IF(CODE3=1,"",IFERROR(IF('CALCUL-XYZ'!CI39="","",'CALCUL-XYZ'!CI39),""))</f>
        <v/>
      </c>
      <c r="Q63" s="288" t="str">
        <f ca="1">IF(CODE3=1,"",IFERROR(IF('CALCUL-XYZ'!BY39="","",'CALCUL-XYZ'!BY39),""))</f>
        <v/>
      </c>
      <c r="R63" s="195"/>
      <c r="S63" s="288" t="str">
        <f ca="1">IF(CODE3=1,"",IFERROR(IF('CALCUL-XYZ'!BQ39="","",'CALCUL-XYZ'!BQ39),""))</f>
        <v/>
      </c>
      <c r="T63" s="216" t="str">
        <f ca="1">IF(CODE3=1,"",IFERROR(IF($T$24='RAPPORT-XYZ'!$C$7,IF('CALCUL-XYZ'!CM39="","",'CALCUL-XYZ'!CM39),IF('CALCUL-XYZ'!CN39="","",'CALCUL-XYZ'!CN39)),""))</f>
        <v/>
      </c>
      <c r="U63" s="216" t="str">
        <f ca="1">IF(CODE3=1,"",IFERROR(IF($T$24='RAPPORT-XYZ'!$C$7,IF('CALCUL-XYZ'!CN39="","",'CALCUL-XYZ'!CN39),IF('CALCUL-XYZ'!CM39="","",'CALCUL-XYZ'!CM39)),""))</f>
        <v/>
      </c>
      <c r="V63" s="216" t="str">
        <f ca="1">IF(CODE3=1,"",IFERROR(IF('CALCUL-XYZ'!CA39="","",'CALCUL-XYZ'!CA39),""))</f>
        <v/>
      </c>
      <c r="W63" s="195"/>
      <c r="X63" s="288" t="str">
        <f ca="1">IF(CODE3=1,"",IFERROR(IF('CALCUL-XYZ'!BM39="","",'CALCUL-XYZ'!BM39),""))</f>
        <v/>
      </c>
      <c r="Y63" s="216" t="str">
        <f ca="1">IF(CODE3=1,"",IFERROR(IF('CALCUL-XYZ'!EH39="","",'CALCUL-XYZ'!EH39),""))</f>
        <v/>
      </c>
      <c r="Z63" s="216" t="str">
        <f ca="1">IF(CODE3=1,"",IFERROR(IF('CALCUL-XYZ'!EI39="","",'CALCUL-XYZ'!EI39),""))</f>
        <v/>
      </c>
      <c r="AA63" s="195"/>
      <c r="AB63" s="253">
        <f t="shared" si="1"/>
        <v>39</v>
      </c>
      <c r="AC63" s="288" t="str">
        <f ca="1">IF(CODE3=1,"",IFERROR(IF('CALCUL-XYZ'!BM39="","",'CALCUL-XYZ'!BM39),""))</f>
        <v/>
      </c>
      <c r="AD63" s="288" t="str">
        <f ca="1">IF(CODE3=1,"",IFERROR(IF('CALCUL-XYZ'!BQ39="","",'CALCUL-XYZ'!BQ39),""))</f>
        <v/>
      </c>
      <c r="AE63" s="261" t="str">
        <f ca="1">IF(CODE3=1,"",IFERROR(IF('CALCUL-XYZ'!DL39="","",'CALCUL-XYZ'!DL39),""))</f>
        <v/>
      </c>
      <c r="AF63" s="261" t="str">
        <f ca="1">IF(CODE3=1,"",IFERROR(IF('CALCUL-XYZ'!DK39="","",'CALCUL-XYZ'!DK39),""))</f>
        <v/>
      </c>
      <c r="AG63" s="216" t="str">
        <f ca="1">IF(CODE3=1,"",IFERROR(IF('CALCUL-XYZ'!DB39="","",'CALCUL-XYZ'!DB39),""))</f>
        <v/>
      </c>
      <c r="AH63" s="195"/>
      <c r="AI63" s="288" t="str">
        <f ca="1">IF(CODE3=1,"",IFERROR(IF('CALCUL-XYZ'!BQ39="","",'CALCUL-XYZ'!BQ39),""))</f>
        <v/>
      </c>
      <c r="AJ63" s="216" t="str">
        <f ca="1">IF(CODE3=1,"",IFERROR(IF($T$24='RAPPORT-XYZ'!$C$7,IF('CALCUL-XYZ'!DP39="","",'CALCUL-XYZ'!DP39),IF('CALCUL-XYZ'!DQ39="","",'CALCUL-XYZ'!DQ39)),""))</f>
        <v/>
      </c>
      <c r="AK63" s="216" t="str">
        <f ca="1">IF(CODE3=1,"",IFERROR(IF($T$24='RAPPORT-XYZ'!$C$7,IF('CALCUL-XYZ'!DQ39="","",'CALCUL-XYZ'!DQ39),IF('CALCUL-XYZ'!DP39="","",'CALCUL-XYZ'!DP39)),""))</f>
        <v/>
      </c>
      <c r="AL63" s="216" t="str">
        <f ca="1">IF(CODE3=1,"",IFERROR(IF('CALCUL-XYZ'!DD39="","",'CALCUL-XYZ'!DD39),""))</f>
        <v/>
      </c>
      <c r="AM63" s="142"/>
      <c r="AN63" s="195"/>
      <c r="AO63" s="263" t="str">
        <f ca="1">IF(CODE3=1,"",IFERROR(IF('CALCUL-XYZ'!DS39="","",'CALCUL-XYZ'!DS39&amp;'CALCUL-XYZ'!DT39&amp;'CALCUL-XYZ'!DU39&amp;'CALCUL-XYZ'!DV39&amp;'CALCUL-XYZ'!DW39),""))</f>
        <v/>
      </c>
      <c r="AP63" s="195"/>
      <c r="AQ63" s="195"/>
      <c r="AR63" s="195"/>
      <c r="AS63" s="195"/>
      <c r="AT63" s="195"/>
      <c r="AU63" s="195"/>
      <c r="AV63" s="195"/>
      <c r="AW63" s="195"/>
      <c r="AX63" s="195"/>
      <c r="AY63" s="195"/>
      <c r="AZ63" s="195"/>
      <c r="BA63" s="195"/>
      <c r="BB63" s="195"/>
      <c r="BC63" s="195"/>
      <c r="BD63" s="195"/>
      <c r="BE63" s="195"/>
      <c r="BF63" s="195"/>
      <c r="BG63" s="195"/>
      <c r="BH63" s="195"/>
      <c r="BI63" s="195"/>
      <c r="BJ63" s="195"/>
      <c r="BK63" s="195"/>
      <c r="BL63" s="195"/>
      <c r="BM63" s="195"/>
      <c r="BN63" s="195"/>
      <c r="BO63" s="195"/>
      <c r="BP63" s="195"/>
      <c r="BQ63" s="195"/>
      <c r="BR63" s="195"/>
      <c r="BS63" s="195"/>
      <c r="BT63" s="195"/>
      <c r="BU63" s="195"/>
      <c r="BV63" s="195"/>
      <c r="BW63" s="195"/>
      <c r="BX63" s="195"/>
    </row>
    <row r="64" spans="1:76" x14ac:dyDescent="0.2">
      <c r="A64" s="195"/>
      <c r="B64" s="317"/>
      <c r="C64" s="314"/>
      <c r="D64" s="146"/>
      <c r="E64" s="142"/>
      <c r="F64" s="142"/>
      <c r="G64" s="293"/>
      <c r="H64" s="309"/>
      <c r="I64" s="142"/>
      <c r="J64" s="142"/>
      <c r="K64" s="195"/>
      <c r="L64" s="253">
        <f t="shared" si="0"/>
        <v>40</v>
      </c>
      <c r="M64" s="288" t="str">
        <f ca="1">IF(CODE3=1,"",IFERROR(IF('CALCUL-XYZ'!BM40="","",'CALCUL-XYZ'!BM40),""))</f>
        <v/>
      </c>
      <c r="N64" s="288" t="str">
        <f ca="1">IF(CODE3=1,"",IFERROR(IF('CALCUL-XYZ'!BQ40="","",'CALCUL-XYZ'!BQ40),""))</f>
        <v/>
      </c>
      <c r="O64" s="261" t="str">
        <f ca="1">IF(CODE3=1,"",IFERROR(IF('CALCUL-XYZ'!BN40="","",'CALCUL-XYZ'!BN40),""))</f>
        <v/>
      </c>
      <c r="P64" s="261" t="str">
        <f ca="1">IF(CODE3=1,"",IFERROR(IF('CALCUL-XYZ'!CI40="","",'CALCUL-XYZ'!CI40),""))</f>
        <v/>
      </c>
      <c r="Q64" s="288" t="str">
        <f ca="1">IF(CODE3=1,"",IFERROR(IF('CALCUL-XYZ'!BY40="","",'CALCUL-XYZ'!BY40),""))</f>
        <v/>
      </c>
      <c r="R64" s="195"/>
      <c r="S64" s="288" t="str">
        <f ca="1">IF(CODE3=1,"",IFERROR(IF('CALCUL-XYZ'!BQ40="","",'CALCUL-XYZ'!BQ40),""))</f>
        <v/>
      </c>
      <c r="T64" s="216" t="str">
        <f ca="1">IF(CODE3=1,"",IFERROR(IF($T$24='RAPPORT-XYZ'!$C$7,IF('CALCUL-XYZ'!CM40="","",'CALCUL-XYZ'!CM40),IF('CALCUL-XYZ'!CN40="","",'CALCUL-XYZ'!CN40)),""))</f>
        <v/>
      </c>
      <c r="U64" s="216" t="str">
        <f ca="1">IF(CODE3=1,"",IFERROR(IF($T$24='RAPPORT-XYZ'!$C$7,IF('CALCUL-XYZ'!CN40="","",'CALCUL-XYZ'!CN40),IF('CALCUL-XYZ'!CM40="","",'CALCUL-XYZ'!CM40)),""))</f>
        <v/>
      </c>
      <c r="V64" s="216" t="str">
        <f ca="1">IF(CODE3=1,"",IFERROR(IF('CALCUL-XYZ'!CA40="","",'CALCUL-XYZ'!CA40),""))</f>
        <v/>
      </c>
      <c r="W64" s="195"/>
      <c r="X64" s="288" t="str">
        <f ca="1">IF(CODE3=1,"",IFERROR(IF('CALCUL-XYZ'!BM40="","",'CALCUL-XYZ'!BM40),""))</f>
        <v/>
      </c>
      <c r="Y64" s="216" t="str">
        <f ca="1">IF(CODE3=1,"",IFERROR(IF('CALCUL-XYZ'!EH40="","",'CALCUL-XYZ'!EH40),""))</f>
        <v/>
      </c>
      <c r="Z64" s="216" t="str">
        <f ca="1">IF(CODE3=1,"",IFERROR(IF('CALCUL-XYZ'!EI40="","",'CALCUL-XYZ'!EI40),""))</f>
        <v/>
      </c>
      <c r="AA64" s="195"/>
      <c r="AB64" s="253">
        <f t="shared" si="1"/>
        <v>40</v>
      </c>
      <c r="AC64" s="288" t="str">
        <f ca="1">IF(CODE3=1,"",IFERROR(IF('CALCUL-XYZ'!BM40="","",'CALCUL-XYZ'!BM40),""))</f>
        <v/>
      </c>
      <c r="AD64" s="288" t="str">
        <f ca="1">IF(CODE3=1,"",IFERROR(IF('CALCUL-XYZ'!BQ40="","",'CALCUL-XYZ'!BQ40),""))</f>
        <v/>
      </c>
      <c r="AE64" s="261" t="str">
        <f ca="1">IF(CODE3=1,"",IFERROR(IF('CALCUL-XYZ'!DL40="","",'CALCUL-XYZ'!DL40),""))</f>
        <v/>
      </c>
      <c r="AF64" s="261" t="str">
        <f ca="1">IF(CODE3=1,"",IFERROR(IF('CALCUL-XYZ'!DK40="","",'CALCUL-XYZ'!DK40),""))</f>
        <v/>
      </c>
      <c r="AG64" s="216" t="str">
        <f ca="1">IF(CODE3=1,"",IFERROR(IF('CALCUL-XYZ'!DB40="","",'CALCUL-XYZ'!DB40),""))</f>
        <v/>
      </c>
      <c r="AH64" s="195"/>
      <c r="AI64" s="288" t="str">
        <f ca="1">IF(CODE3=1,"",IFERROR(IF('CALCUL-XYZ'!BQ40="","",'CALCUL-XYZ'!BQ40),""))</f>
        <v/>
      </c>
      <c r="AJ64" s="216" t="str">
        <f ca="1">IF(CODE3=1,"",IFERROR(IF($T$24='RAPPORT-XYZ'!$C$7,IF('CALCUL-XYZ'!DP40="","",'CALCUL-XYZ'!DP40),IF('CALCUL-XYZ'!DQ40="","",'CALCUL-XYZ'!DQ40)),""))</f>
        <v/>
      </c>
      <c r="AK64" s="216" t="str">
        <f ca="1">IF(CODE3=1,"",IFERROR(IF($T$24='RAPPORT-XYZ'!$C$7,IF('CALCUL-XYZ'!DQ40="","",'CALCUL-XYZ'!DQ40),IF('CALCUL-XYZ'!DP40="","",'CALCUL-XYZ'!DP40)),""))</f>
        <v/>
      </c>
      <c r="AL64" s="216" t="str">
        <f ca="1">IF(CODE3=1,"",IFERROR(IF('CALCUL-XYZ'!DD40="","",'CALCUL-XYZ'!DD40),""))</f>
        <v/>
      </c>
      <c r="AM64" s="142"/>
      <c r="AN64" s="195"/>
      <c r="AO64" s="263" t="str">
        <f ca="1">IF(CODE3=1,"",IFERROR(IF('CALCUL-XYZ'!DS40="","",'CALCUL-XYZ'!DS40&amp;'CALCUL-XYZ'!DT40&amp;'CALCUL-XYZ'!DU40&amp;'CALCUL-XYZ'!DV40&amp;'CALCUL-XYZ'!DW40),""))</f>
        <v/>
      </c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  <c r="BI64" s="195"/>
      <c r="BJ64" s="195"/>
      <c r="BK64" s="195"/>
      <c r="BL64" s="195"/>
      <c r="BM64" s="195"/>
      <c r="BN64" s="195"/>
      <c r="BO64" s="195"/>
      <c r="BP64" s="195"/>
      <c r="BQ64" s="195"/>
      <c r="BR64" s="195"/>
      <c r="BS64" s="195"/>
      <c r="BT64" s="195"/>
      <c r="BU64" s="195"/>
      <c r="BV64" s="195"/>
      <c r="BW64" s="195"/>
      <c r="BX64" s="195"/>
    </row>
    <row r="65" spans="1:76" x14ac:dyDescent="0.2">
      <c r="A65" s="195"/>
      <c r="B65" s="317"/>
      <c r="C65" s="314"/>
      <c r="D65" s="146"/>
      <c r="E65" s="142"/>
      <c r="F65" s="142"/>
      <c r="G65" s="293"/>
      <c r="H65" s="309"/>
      <c r="I65" s="142"/>
      <c r="J65" s="142"/>
      <c r="K65" s="195"/>
      <c r="L65" s="253">
        <f t="shared" si="0"/>
        <v>41</v>
      </c>
      <c r="M65" s="288" t="str">
        <f ca="1">IF(CODE3=1,"",IFERROR(IF('CALCUL-XYZ'!BM41="","",'CALCUL-XYZ'!BM41),""))</f>
        <v/>
      </c>
      <c r="N65" s="288" t="str">
        <f ca="1">IF(CODE3=1,"",IFERROR(IF('CALCUL-XYZ'!BQ41="","",'CALCUL-XYZ'!BQ41),""))</f>
        <v/>
      </c>
      <c r="O65" s="261" t="str">
        <f ca="1">IF(CODE3=1,"",IFERROR(IF('CALCUL-XYZ'!BN41="","",'CALCUL-XYZ'!BN41),""))</f>
        <v/>
      </c>
      <c r="P65" s="261" t="str">
        <f ca="1">IF(CODE3=1,"",IFERROR(IF('CALCUL-XYZ'!CI41="","",'CALCUL-XYZ'!CI41),""))</f>
        <v/>
      </c>
      <c r="Q65" s="288" t="str">
        <f ca="1">IF(CODE3=1,"",IFERROR(IF('CALCUL-XYZ'!BY41="","",'CALCUL-XYZ'!BY41),""))</f>
        <v/>
      </c>
      <c r="R65" s="195"/>
      <c r="S65" s="288" t="str">
        <f ca="1">IF(CODE3=1,"",IFERROR(IF('CALCUL-XYZ'!BQ41="","",'CALCUL-XYZ'!BQ41),""))</f>
        <v/>
      </c>
      <c r="T65" s="216" t="str">
        <f ca="1">IF(CODE3=1,"",IFERROR(IF($T$24='RAPPORT-XYZ'!$C$7,IF('CALCUL-XYZ'!CM41="","",'CALCUL-XYZ'!CM41),IF('CALCUL-XYZ'!CN41="","",'CALCUL-XYZ'!CN41)),""))</f>
        <v/>
      </c>
      <c r="U65" s="216" t="str">
        <f ca="1">IF(CODE3=1,"",IFERROR(IF($T$24='RAPPORT-XYZ'!$C$7,IF('CALCUL-XYZ'!CN41="","",'CALCUL-XYZ'!CN41),IF('CALCUL-XYZ'!CM41="","",'CALCUL-XYZ'!CM41)),""))</f>
        <v/>
      </c>
      <c r="V65" s="216" t="str">
        <f ca="1">IF(CODE3=1,"",IFERROR(IF('CALCUL-XYZ'!CA41="","",'CALCUL-XYZ'!CA41),""))</f>
        <v/>
      </c>
      <c r="W65" s="195"/>
      <c r="X65" s="288" t="str">
        <f ca="1">IF(CODE3=1,"",IFERROR(IF('CALCUL-XYZ'!BM41="","",'CALCUL-XYZ'!BM41),""))</f>
        <v/>
      </c>
      <c r="Y65" s="216" t="str">
        <f ca="1">IF(CODE3=1,"",IFERROR(IF('CALCUL-XYZ'!EH41="","",'CALCUL-XYZ'!EH41),""))</f>
        <v/>
      </c>
      <c r="Z65" s="216" t="str">
        <f ca="1">IF(CODE3=1,"",IFERROR(IF('CALCUL-XYZ'!EI41="","",'CALCUL-XYZ'!EI41),""))</f>
        <v/>
      </c>
      <c r="AA65" s="195"/>
      <c r="AB65" s="253">
        <f t="shared" si="1"/>
        <v>41</v>
      </c>
      <c r="AC65" s="288" t="str">
        <f ca="1">IF(CODE3=1,"",IFERROR(IF('CALCUL-XYZ'!BM41="","",'CALCUL-XYZ'!BM41),""))</f>
        <v/>
      </c>
      <c r="AD65" s="288" t="str">
        <f ca="1">IF(CODE3=1,"",IFERROR(IF('CALCUL-XYZ'!BQ41="","",'CALCUL-XYZ'!BQ41),""))</f>
        <v/>
      </c>
      <c r="AE65" s="261" t="str">
        <f ca="1">IF(CODE3=1,"",IFERROR(IF('CALCUL-XYZ'!DL41="","",'CALCUL-XYZ'!DL41),""))</f>
        <v/>
      </c>
      <c r="AF65" s="261" t="str">
        <f ca="1">IF(CODE3=1,"",IFERROR(IF('CALCUL-XYZ'!DK41="","",'CALCUL-XYZ'!DK41),""))</f>
        <v/>
      </c>
      <c r="AG65" s="216" t="str">
        <f ca="1">IF(CODE3=1,"",IFERROR(IF('CALCUL-XYZ'!DB41="","",'CALCUL-XYZ'!DB41),""))</f>
        <v/>
      </c>
      <c r="AH65" s="195"/>
      <c r="AI65" s="288" t="str">
        <f ca="1">IF(CODE3=1,"",IFERROR(IF('CALCUL-XYZ'!BQ41="","",'CALCUL-XYZ'!BQ41),""))</f>
        <v/>
      </c>
      <c r="AJ65" s="216" t="str">
        <f ca="1">IF(CODE3=1,"",IFERROR(IF($T$24='RAPPORT-XYZ'!$C$7,IF('CALCUL-XYZ'!DP41="","",'CALCUL-XYZ'!DP41),IF('CALCUL-XYZ'!DQ41="","",'CALCUL-XYZ'!DQ41)),""))</f>
        <v/>
      </c>
      <c r="AK65" s="216" t="str">
        <f ca="1">IF(CODE3=1,"",IFERROR(IF($T$24='RAPPORT-XYZ'!$C$7,IF('CALCUL-XYZ'!DQ41="","",'CALCUL-XYZ'!DQ41),IF('CALCUL-XYZ'!DP41="","",'CALCUL-XYZ'!DP41)),""))</f>
        <v/>
      </c>
      <c r="AL65" s="216" t="str">
        <f ca="1">IF(CODE3=1,"",IFERROR(IF('CALCUL-XYZ'!DD41="","",'CALCUL-XYZ'!DD41),""))</f>
        <v/>
      </c>
      <c r="AM65" s="142"/>
      <c r="AN65" s="195"/>
      <c r="AO65" s="263" t="str">
        <f ca="1">IF(CODE3=1,"",IFERROR(IF('CALCUL-XYZ'!DS41="","",'CALCUL-XYZ'!DS41&amp;'CALCUL-XYZ'!DT41&amp;'CALCUL-XYZ'!DU41&amp;'CALCUL-XYZ'!DV41&amp;'CALCUL-XYZ'!DW41),""))</f>
        <v/>
      </c>
      <c r="AP65" s="195"/>
      <c r="AQ65" s="195"/>
      <c r="AR65" s="195"/>
      <c r="AS65" s="195"/>
      <c r="AT65" s="195"/>
      <c r="AU65" s="195"/>
      <c r="AV65" s="195"/>
      <c r="AW65" s="195"/>
      <c r="AX65" s="195"/>
      <c r="AY65" s="195"/>
      <c r="AZ65" s="195"/>
      <c r="BA65" s="195"/>
      <c r="BB65" s="195"/>
      <c r="BC65" s="195"/>
      <c r="BD65" s="195"/>
      <c r="BE65" s="195"/>
      <c r="BF65" s="195"/>
      <c r="BG65" s="195"/>
      <c r="BH65" s="195"/>
      <c r="BI65" s="195"/>
      <c r="BJ65" s="195"/>
      <c r="BK65" s="195"/>
      <c r="BL65" s="195"/>
      <c r="BM65" s="195"/>
      <c r="BN65" s="195"/>
      <c r="BO65" s="195"/>
      <c r="BP65" s="195"/>
      <c r="BQ65" s="195"/>
      <c r="BR65" s="195"/>
      <c r="BS65" s="195"/>
      <c r="BT65" s="195"/>
      <c r="BU65" s="195"/>
      <c r="BV65" s="195"/>
      <c r="BW65" s="195"/>
      <c r="BX65" s="195"/>
    </row>
    <row r="66" spans="1:76" x14ac:dyDescent="0.2">
      <c r="A66" s="195"/>
      <c r="B66" s="317"/>
      <c r="C66" s="314"/>
      <c r="D66" s="146"/>
      <c r="E66" s="142"/>
      <c r="F66" s="142"/>
      <c r="G66" s="293"/>
      <c r="H66" s="309"/>
      <c r="I66" s="142"/>
      <c r="J66" s="142"/>
      <c r="K66" s="195"/>
      <c r="L66" s="253">
        <f t="shared" si="0"/>
        <v>42</v>
      </c>
      <c r="M66" s="288" t="str">
        <f ca="1">IF(CODE3=1,"",IFERROR(IF('CALCUL-XYZ'!BM42="","",'CALCUL-XYZ'!BM42),""))</f>
        <v/>
      </c>
      <c r="N66" s="288" t="str">
        <f ca="1">IF(CODE3=1,"",IFERROR(IF('CALCUL-XYZ'!BQ42="","",'CALCUL-XYZ'!BQ42),""))</f>
        <v/>
      </c>
      <c r="O66" s="261" t="str">
        <f ca="1">IF(CODE3=1,"",IFERROR(IF('CALCUL-XYZ'!BN42="","",'CALCUL-XYZ'!BN42),""))</f>
        <v/>
      </c>
      <c r="P66" s="261" t="str">
        <f ca="1">IF(CODE3=1,"",IFERROR(IF('CALCUL-XYZ'!CI42="","",'CALCUL-XYZ'!CI42),""))</f>
        <v/>
      </c>
      <c r="Q66" s="288" t="str">
        <f ca="1">IF(CODE3=1,"",IFERROR(IF('CALCUL-XYZ'!BY42="","",'CALCUL-XYZ'!BY42),""))</f>
        <v/>
      </c>
      <c r="R66" s="195"/>
      <c r="S66" s="288" t="str">
        <f ca="1">IF(CODE3=1,"",IFERROR(IF('CALCUL-XYZ'!BQ42="","",'CALCUL-XYZ'!BQ42),""))</f>
        <v/>
      </c>
      <c r="T66" s="216" t="str">
        <f ca="1">IF(CODE3=1,"",IFERROR(IF($T$24='RAPPORT-XYZ'!$C$7,IF('CALCUL-XYZ'!CM42="","",'CALCUL-XYZ'!CM42),IF('CALCUL-XYZ'!CN42="","",'CALCUL-XYZ'!CN42)),""))</f>
        <v/>
      </c>
      <c r="U66" s="216" t="str">
        <f ca="1">IF(CODE3=1,"",IFERROR(IF($T$24='RAPPORT-XYZ'!$C$7,IF('CALCUL-XYZ'!CN42="","",'CALCUL-XYZ'!CN42),IF('CALCUL-XYZ'!CM42="","",'CALCUL-XYZ'!CM42)),""))</f>
        <v/>
      </c>
      <c r="V66" s="216" t="str">
        <f ca="1">IF(CODE3=1,"",IFERROR(IF('CALCUL-XYZ'!CA42="","",'CALCUL-XYZ'!CA42),""))</f>
        <v/>
      </c>
      <c r="W66" s="195"/>
      <c r="X66" s="288" t="str">
        <f ca="1">IF(CODE3=1,"",IFERROR(IF('CALCUL-XYZ'!BM42="","",'CALCUL-XYZ'!BM42),""))</f>
        <v/>
      </c>
      <c r="Y66" s="216" t="str">
        <f ca="1">IF(CODE3=1,"",IFERROR(IF('CALCUL-XYZ'!EH42="","",'CALCUL-XYZ'!EH42),""))</f>
        <v/>
      </c>
      <c r="Z66" s="216" t="str">
        <f ca="1">IF(CODE3=1,"",IFERROR(IF('CALCUL-XYZ'!EI42="","",'CALCUL-XYZ'!EI42),""))</f>
        <v/>
      </c>
      <c r="AA66" s="195"/>
      <c r="AB66" s="253">
        <f t="shared" si="1"/>
        <v>42</v>
      </c>
      <c r="AC66" s="288" t="str">
        <f ca="1">IF(CODE3=1,"",IFERROR(IF('CALCUL-XYZ'!BM42="","",'CALCUL-XYZ'!BM42),""))</f>
        <v/>
      </c>
      <c r="AD66" s="288" t="str">
        <f ca="1">IF(CODE3=1,"",IFERROR(IF('CALCUL-XYZ'!BQ42="","",'CALCUL-XYZ'!BQ42),""))</f>
        <v/>
      </c>
      <c r="AE66" s="261" t="str">
        <f ca="1">IF(CODE3=1,"",IFERROR(IF('CALCUL-XYZ'!DL42="","",'CALCUL-XYZ'!DL42),""))</f>
        <v/>
      </c>
      <c r="AF66" s="261" t="str">
        <f ca="1">IF(CODE3=1,"",IFERROR(IF('CALCUL-XYZ'!DK42="","",'CALCUL-XYZ'!DK42),""))</f>
        <v/>
      </c>
      <c r="AG66" s="216" t="str">
        <f ca="1">IF(CODE3=1,"",IFERROR(IF('CALCUL-XYZ'!DB42="","",'CALCUL-XYZ'!DB42),""))</f>
        <v/>
      </c>
      <c r="AH66" s="195"/>
      <c r="AI66" s="288" t="str">
        <f ca="1">IF(CODE3=1,"",IFERROR(IF('CALCUL-XYZ'!BQ42="","",'CALCUL-XYZ'!BQ42),""))</f>
        <v/>
      </c>
      <c r="AJ66" s="216" t="str">
        <f ca="1">IF(CODE3=1,"",IFERROR(IF($T$24='RAPPORT-XYZ'!$C$7,IF('CALCUL-XYZ'!DP42="","",'CALCUL-XYZ'!DP42),IF('CALCUL-XYZ'!DQ42="","",'CALCUL-XYZ'!DQ42)),""))</f>
        <v/>
      </c>
      <c r="AK66" s="216" t="str">
        <f ca="1">IF(CODE3=1,"",IFERROR(IF($T$24='RAPPORT-XYZ'!$C$7,IF('CALCUL-XYZ'!DQ42="","",'CALCUL-XYZ'!DQ42),IF('CALCUL-XYZ'!DP42="","",'CALCUL-XYZ'!DP42)),""))</f>
        <v/>
      </c>
      <c r="AL66" s="216" t="str">
        <f ca="1">IF(CODE3=1,"",IFERROR(IF('CALCUL-XYZ'!DD42="","",'CALCUL-XYZ'!DD42),""))</f>
        <v/>
      </c>
      <c r="AM66" s="142"/>
      <c r="AN66" s="195"/>
      <c r="AO66" s="263" t="str">
        <f ca="1">IF(CODE3=1,"",IFERROR(IF('CALCUL-XYZ'!DS42="","",'CALCUL-XYZ'!DS42&amp;'CALCUL-XYZ'!DT42&amp;'CALCUL-XYZ'!DU42&amp;'CALCUL-XYZ'!DV42&amp;'CALCUL-XYZ'!DW42),""))</f>
        <v/>
      </c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  <c r="BD66" s="195"/>
      <c r="BE66" s="195"/>
      <c r="BF66" s="195"/>
      <c r="BG66" s="195"/>
      <c r="BH66" s="195"/>
      <c r="BI66" s="195"/>
      <c r="BJ66" s="195"/>
      <c r="BK66" s="195"/>
      <c r="BL66" s="195"/>
      <c r="BM66" s="195"/>
      <c r="BN66" s="195"/>
      <c r="BO66" s="195"/>
      <c r="BP66" s="195"/>
      <c r="BQ66" s="195"/>
      <c r="BR66" s="195"/>
      <c r="BS66" s="195"/>
      <c r="BT66" s="195"/>
      <c r="BU66" s="195"/>
      <c r="BV66" s="195"/>
      <c r="BW66" s="195"/>
      <c r="BX66" s="195"/>
    </row>
    <row r="67" spans="1:76" x14ac:dyDescent="0.2">
      <c r="A67" s="195"/>
      <c r="B67" s="317"/>
      <c r="C67" s="314"/>
      <c r="D67" s="146"/>
      <c r="E67" s="142"/>
      <c r="F67" s="142"/>
      <c r="G67" s="293"/>
      <c r="H67" s="309"/>
      <c r="I67" s="142"/>
      <c r="J67" s="142"/>
      <c r="K67" s="195"/>
      <c r="L67" s="253">
        <f t="shared" si="0"/>
        <v>43</v>
      </c>
      <c r="M67" s="288" t="str">
        <f ca="1">IF(CODE3=1,"",IFERROR(IF('CALCUL-XYZ'!BM43="","",'CALCUL-XYZ'!BM43),""))</f>
        <v/>
      </c>
      <c r="N67" s="288" t="str">
        <f ca="1">IF(CODE3=1,"",IFERROR(IF('CALCUL-XYZ'!BQ43="","",'CALCUL-XYZ'!BQ43),""))</f>
        <v/>
      </c>
      <c r="O67" s="261" t="str">
        <f ca="1">IF(CODE3=1,"",IFERROR(IF('CALCUL-XYZ'!BN43="","",'CALCUL-XYZ'!BN43),""))</f>
        <v/>
      </c>
      <c r="P67" s="261" t="str">
        <f ca="1">IF(CODE3=1,"",IFERROR(IF('CALCUL-XYZ'!CI43="","",'CALCUL-XYZ'!CI43),""))</f>
        <v/>
      </c>
      <c r="Q67" s="288" t="str">
        <f ca="1">IF(CODE3=1,"",IFERROR(IF('CALCUL-XYZ'!BY43="","",'CALCUL-XYZ'!BY43),""))</f>
        <v/>
      </c>
      <c r="R67" s="195"/>
      <c r="S67" s="288" t="str">
        <f ca="1">IF(CODE3=1,"",IFERROR(IF('CALCUL-XYZ'!BQ43="","",'CALCUL-XYZ'!BQ43),""))</f>
        <v/>
      </c>
      <c r="T67" s="216" t="str">
        <f ca="1">IF(CODE3=1,"",IFERROR(IF($T$24='RAPPORT-XYZ'!$C$7,IF('CALCUL-XYZ'!CM43="","",'CALCUL-XYZ'!CM43),IF('CALCUL-XYZ'!CN43="","",'CALCUL-XYZ'!CN43)),""))</f>
        <v/>
      </c>
      <c r="U67" s="216" t="str">
        <f ca="1">IF(CODE3=1,"",IFERROR(IF($T$24='RAPPORT-XYZ'!$C$7,IF('CALCUL-XYZ'!CN43="","",'CALCUL-XYZ'!CN43),IF('CALCUL-XYZ'!CM43="","",'CALCUL-XYZ'!CM43)),""))</f>
        <v/>
      </c>
      <c r="V67" s="216" t="str">
        <f ca="1">IF(CODE3=1,"",IFERROR(IF('CALCUL-XYZ'!CA43="","",'CALCUL-XYZ'!CA43),""))</f>
        <v/>
      </c>
      <c r="W67" s="195"/>
      <c r="X67" s="288" t="str">
        <f ca="1">IF(CODE3=1,"",IFERROR(IF('CALCUL-XYZ'!BM43="","",'CALCUL-XYZ'!BM43),""))</f>
        <v/>
      </c>
      <c r="Y67" s="216" t="str">
        <f ca="1">IF(CODE3=1,"",IFERROR(IF('CALCUL-XYZ'!EH43="","",'CALCUL-XYZ'!EH43),""))</f>
        <v/>
      </c>
      <c r="Z67" s="216" t="str">
        <f ca="1">IF(CODE3=1,"",IFERROR(IF('CALCUL-XYZ'!EI43="","",'CALCUL-XYZ'!EI43),""))</f>
        <v/>
      </c>
      <c r="AA67" s="195"/>
      <c r="AB67" s="253">
        <f t="shared" si="1"/>
        <v>43</v>
      </c>
      <c r="AC67" s="288" t="str">
        <f ca="1">IF(CODE3=1,"",IFERROR(IF('CALCUL-XYZ'!BM43="","",'CALCUL-XYZ'!BM43),""))</f>
        <v/>
      </c>
      <c r="AD67" s="288" t="str">
        <f ca="1">IF(CODE3=1,"",IFERROR(IF('CALCUL-XYZ'!BQ43="","",'CALCUL-XYZ'!BQ43),""))</f>
        <v/>
      </c>
      <c r="AE67" s="261" t="str">
        <f ca="1">IF(CODE3=1,"",IFERROR(IF('CALCUL-XYZ'!DL43="","",'CALCUL-XYZ'!DL43),""))</f>
        <v/>
      </c>
      <c r="AF67" s="261" t="str">
        <f ca="1">IF(CODE3=1,"",IFERROR(IF('CALCUL-XYZ'!DK43="","",'CALCUL-XYZ'!DK43),""))</f>
        <v/>
      </c>
      <c r="AG67" s="216" t="str">
        <f ca="1">IF(CODE3=1,"",IFERROR(IF('CALCUL-XYZ'!DB43="","",'CALCUL-XYZ'!DB43),""))</f>
        <v/>
      </c>
      <c r="AH67" s="195"/>
      <c r="AI67" s="288" t="str">
        <f ca="1">IF(CODE3=1,"",IFERROR(IF('CALCUL-XYZ'!BQ43="","",'CALCUL-XYZ'!BQ43),""))</f>
        <v/>
      </c>
      <c r="AJ67" s="216" t="str">
        <f ca="1">IF(CODE3=1,"",IFERROR(IF($T$24='RAPPORT-XYZ'!$C$7,IF('CALCUL-XYZ'!DP43="","",'CALCUL-XYZ'!DP43),IF('CALCUL-XYZ'!DQ43="","",'CALCUL-XYZ'!DQ43)),""))</f>
        <v/>
      </c>
      <c r="AK67" s="216" t="str">
        <f ca="1">IF(CODE3=1,"",IFERROR(IF($T$24='RAPPORT-XYZ'!$C$7,IF('CALCUL-XYZ'!DQ43="","",'CALCUL-XYZ'!DQ43),IF('CALCUL-XYZ'!DP43="","",'CALCUL-XYZ'!DP43)),""))</f>
        <v/>
      </c>
      <c r="AL67" s="216" t="str">
        <f ca="1">IF(CODE3=1,"",IFERROR(IF('CALCUL-XYZ'!DD43="","",'CALCUL-XYZ'!DD43),""))</f>
        <v/>
      </c>
      <c r="AM67" s="142"/>
      <c r="AN67" s="195"/>
      <c r="AO67" s="263" t="str">
        <f ca="1">IF(CODE3=1,"",IFERROR(IF('CALCUL-XYZ'!DS43="","",'CALCUL-XYZ'!DS43&amp;'CALCUL-XYZ'!DT43&amp;'CALCUL-XYZ'!DU43&amp;'CALCUL-XYZ'!DV43&amp;'CALCUL-XYZ'!DW43),""))</f>
        <v/>
      </c>
      <c r="AP67" s="195"/>
      <c r="AQ67" s="195"/>
      <c r="AR67" s="195"/>
      <c r="AS67" s="195"/>
      <c r="AT67" s="195"/>
      <c r="AU67" s="195"/>
      <c r="AV67" s="195"/>
      <c r="AW67" s="195"/>
      <c r="AX67" s="195"/>
      <c r="AY67" s="195"/>
      <c r="AZ67" s="195"/>
      <c r="BA67" s="195"/>
      <c r="BB67" s="195"/>
      <c r="BC67" s="195"/>
      <c r="BD67" s="195"/>
      <c r="BE67" s="195"/>
      <c r="BF67" s="195"/>
      <c r="BG67" s="195"/>
      <c r="BH67" s="195"/>
      <c r="BI67" s="195"/>
      <c r="BJ67" s="195"/>
      <c r="BK67" s="195"/>
      <c r="BL67" s="195"/>
      <c r="BM67" s="195"/>
      <c r="BN67" s="195"/>
      <c r="BO67" s="195"/>
      <c r="BP67" s="195"/>
      <c r="BQ67" s="195"/>
      <c r="BR67" s="195"/>
      <c r="BS67" s="195"/>
      <c r="BT67" s="195"/>
      <c r="BU67" s="195"/>
      <c r="BV67" s="195"/>
      <c r="BW67" s="195"/>
      <c r="BX67" s="195"/>
    </row>
    <row r="68" spans="1:76" x14ac:dyDescent="0.2">
      <c r="A68" s="195"/>
      <c r="B68" s="317"/>
      <c r="C68" s="314"/>
      <c r="D68" s="146"/>
      <c r="E68" s="142"/>
      <c r="F68" s="142"/>
      <c r="G68" s="293"/>
      <c r="H68" s="309"/>
      <c r="I68" s="142"/>
      <c r="J68" s="142"/>
      <c r="K68" s="195"/>
      <c r="L68" s="253">
        <f t="shared" si="0"/>
        <v>44</v>
      </c>
      <c r="M68" s="288" t="str">
        <f ca="1">IF(CODE3=1,"",IFERROR(IF('CALCUL-XYZ'!BM44="","",'CALCUL-XYZ'!BM44),""))</f>
        <v/>
      </c>
      <c r="N68" s="288" t="str">
        <f ca="1">IF(CODE3=1,"",IFERROR(IF('CALCUL-XYZ'!BQ44="","",'CALCUL-XYZ'!BQ44),""))</f>
        <v/>
      </c>
      <c r="O68" s="261" t="str">
        <f ca="1">IF(CODE3=1,"",IFERROR(IF('CALCUL-XYZ'!BN44="","",'CALCUL-XYZ'!BN44),""))</f>
        <v/>
      </c>
      <c r="P68" s="261" t="str">
        <f ca="1">IF(CODE3=1,"",IFERROR(IF('CALCUL-XYZ'!CI44="","",'CALCUL-XYZ'!CI44),""))</f>
        <v/>
      </c>
      <c r="Q68" s="288" t="str">
        <f ca="1">IF(CODE3=1,"",IFERROR(IF('CALCUL-XYZ'!BY44="","",'CALCUL-XYZ'!BY44),""))</f>
        <v/>
      </c>
      <c r="R68" s="195"/>
      <c r="S68" s="288" t="str">
        <f ca="1">IF(CODE3=1,"",IFERROR(IF('CALCUL-XYZ'!BQ44="","",'CALCUL-XYZ'!BQ44),""))</f>
        <v/>
      </c>
      <c r="T68" s="216" t="str">
        <f ca="1">IF(CODE3=1,"",IFERROR(IF($T$24='RAPPORT-XYZ'!$C$7,IF('CALCUL-XYZ'!CM44="","",'CALCUL-XYZ'!CM44),IF('CALCUL-XYZ'!CN44="","",'CALCUL-XYZ'!CN44)),""))</f>
        <v/>
      </c>
      <c r="U68" s="216" t="str">
        <f ca="1">IF(CODE3=1,"",IFERROR(IF($T$24='RAPPORT-XYZ'!$C$7,IF('CALCUL-XYZ'!CN44="","",'CALCUL-XYZ'!CN44),IF('CALCUL-XYZ'!CM44="","",'CALCUL-XYZ'!CM44)),""))</f>
        <v/>
      </c>
      <c r="V68" s="216" t="str">
        <f ca="1">IF(CODE3=1,"",IFERROR(IF('CALCUL-XYZ'!CA44="","",'CALCUL-XYZ'!CA44),""))</f>
        <v/>
      </c>
      <c r="W68" s="195"/>
      <c r="X68" s="288" t="str">
        <f ca="1">IF(CODE3=1,"",IFERROR(IF('CALCUL-XYZ'!BM44="","",'CALCUL-XYZ'!BM44),""))</f>
        <v/>
      </c>
      <c r="Y68" s="216" t="str">
        <f ca="1">IF(CODE3=1,"",IFERROR(IF('CALCUL-XYZ'!EH44="","",'CALCUL-XYZ'!EH44),""))</f>
        <v/>
      </c>
      <c r="Z68" s="216" t="str">
        <f ca="1">IF(CODE3=1,"",IFERROR(IF('CALCUL-XYZ'!EI44="","",'CALCUL-XYZ'!EI44),""))</f>
        <v/>
      </c>
      <c r="AA68" s="195"/>
      <c r="AB68" s="253">
        <f t="shared" si="1"/>
        <v>44</v>
      </c>
      <c r="AC68" s="288" t="str">
        <f ca="1">IF(CODE3=1,"",IFERROR(IF('CALCUL-XYZ'!BM44="","",'CALCUL-XYZ'!BM44),""))</f>
        <v/>
      </c>
      <c r="AD68" s="288" t="str">
        <f ca="1">IF(CODE3=1,"",IFERROR(IF('CALCUL-XYZ'!BQ44="","",'CALCUL-XYZ'!BQ44),""))</f>
        <v/>
      </c>
      <c r="AE68" s="261" t="str">
        <f ca="1">IF(CODE3=1,"",IFERROR(IF('CALCUL-XYZ'!DL44="","",'CALCUL-XYZ'!DL44),""))</f>
        <v/>
      </c>
      <c r="AF68" s="261" t="str">
        <f ca="1">IF(CODE3=1,"",IFERROR(IF('CALCUL-XYZ'!DK44="","",'CALCUL-XYZ'!DK44),""))</f>
        <v/>
      </c>
      <c r="AG68" s="216" t="str">
        <f ca="1">IF(CODE3=1,"",IFERROR(IF('CALCUL-XYZ'!DB44="","",'CALCUL-XYZ'!DB44),""))</f>
        <v/>
      </c>
      <c r="AH68" s="195"/>
      <c r="AI68" s="288" t="str">
        <f ca="1">IF(CODE3=1,"",IFERROR(IF('CALCUL-XYZ'!BQ44="","",'CALCUL-XYZ'!BQ44),""))</f>
        <v/>
      </c>
      <c r="AJ68" s="216" t="str">
        <f ca="1">IF(CODE3=1,"",IFERROR(IF($T$24='RAPPORT-XYZ'!$C$7,IF('CALCUL-XYZ'!DP44="","",'CALCUL-XYZ'!DP44),IF('CALCUL-XYZ'!DQ44="","",'CALCUL-XYZ'!DQ44)),""))</f>
        <v/>
      </c>
      <c r="AK68" s="216" t="str">
        <f ca="1">IF(CODE3=1,"",IFERROR(IF($T$24='RAPPORT-XYZ'!$C$7,IF('CALCUL-XYZ'!DQ44="","",'CALCUL-XYZ'!DQ44),IF('CALCUL-XYZ'!DP44="","",'CALCUL-XYZ'!DP44)),""))</f>
        <v/>
      </c>
      <c r="AL68" s="216" t="str">
        <f ca="1">IF(CODE3=1,"",IFERROR(IF('CALCUL-XYZ'!DD44="","",'CALCUL-XYZ'!DD44),""))</f>
        <v/>
      </c>
      <c r="AM68" s="142"/>
      <c r="AN68" s="195"/>
      <c r="AO68" s="263" t="str">
        <f ca="1">IF(CODE3=1,"",IFERROR(IF('CALCUL-XYZ'!DS44="","",'CALCUL-XYZ'!DS44&amp;'CALCUL-XYZ'!DT44&amp;'CALCUL-XYZ'!DU44&amp;'CALCUL-XYZ'!DV44&amp;'CALCUL-XYZ'!DW44),""))</f>
        <v/>
      </c>
      <c r="AP68" s="195"/>
      <c r="AQ68" s="195"/>
      <c r="AR68" s="195"/>
      <c r="AS68" s="195"/>
      <c r="AT68" s="195"/>
      <c r="AU68" s="195"/>
      <c r="AV68" s="195"/>
      <c r="AW68" s="195"/>
      <c r="AX68" s="195"/>
      <c r="AY68" s="195"/>
      <c r="AZ68" s="195"/>
      <c r="BA68" s="195"/>
      <c r="BB68" s="195"/>
      <c r="BC68" s="195"/>
      <c r="BD68" s="195"/>
      <c r="BE68" s="195"/>
      <c r="BF68" s="195"/>
      <c r="BG68" s="195"/>
      <c r="BH68" s="195"/>
      <c r="BI68" s="195"/>
      <c r="BJ68" s="195"/>
      <c r="BK68" s="195"/>
      <c r="BL68" s="195"/>
      <c r="BM68" s="195"/>
      <c r="BN68" s="195"/>
      <c r="BO68" s="195"/>
      <c r="BP68" s="195"/>
      <c r="BQ68" s="195"/>
      <c r="BR68" s="195"/>
      <c r="BS68" s="195"/>
      <c r="BT68" s="195"/>
      <c r="BU68" s="195"/>
      <c r="BV68" s="195"/>
      <c r="BW68" s="195"/>
      <c r="BX68" s="195"/>
    </row>
    <row r="69" spans="1:76" x14ac:dyDescent="0.2">
      <c r="A69" s="195"/>
      <c r="B69" s="317"/>
      <c r="C69" s="314"/>
      <c r="D69" s="146"/>
      <c r="E69" s="142"/>
      <c r="F69" s="142"/>
      <c r="G69" s="293"/>
      <c r="H69" s="309"/>
      <c r="I69" s="142"/>
      <c r="J69" s="142"/>
      <c r="K69" s="195"/>
      <c r="L69" s="253">
        <f t="shared" si="0"/>
        <v>45</v>
      </c>
      <c r="M69" s="288" t="str">
        <f ca="1">IF(CODE3=1,"",IFERROR(IF('CALCUL-XYZ'!BM45="","",'CALCUL-XYZ'!BM45),""))</f>
        <v/>
      </c>
      <c r="N69" s="288" t="str">
        <f ca="1">IF(CODE3=1,"",IFERROR(IF('CALCUL-XYZ'!BQ45="","",'CALCUL-XYZ'!BQ45),""))</f>
        <v/>
      </c>
      <c r="O69" s="261" t="str">
        <f ca="1">IF(CODE3=1,"",IFERROR(IF('CALCUL-XYZ'!BN45="","",'CALCUL-XYZ'!BN45),""))</f>
        <v/>
      </c>
      <c r="P69" s="261" t="str">
        <f ca="1">IF(CODE3=1,"",IFERROR(IF('CALCUL-XYZ'!CI45="","",'CALCUL-XYZ'!CI45),""))</f>
        <v/>
      </c>
      <c r="Q69" s="288" t="str">
        <f ca="1">IF(CODE3=1,"",IFERROR(IF('CALCUL-XYZ'!BY45="","",'CALCUL-XYZ'!BY45),""))</f>
        <v/>
      </c>
      <c r="R69" s="195"/>
      <c r="S69" s="288" t="str">
        <f ca="1">IF(CODE3=1,"",IFERROR(IF('CALCUL-XYZ'!BQ45="","",'CALCUL-XYZ'!BQ45),""))</f>
        <v/>
      </c>
      <c r="T69" s="216" t="str">
        <f ca="1">IF(CODE3=1,"",IFERROR(IF($T$24='RAPPORT-XYZ'!$C$7,IF('CALCUL-XYZ'!CM45="","",'CALCUL-XYZ'!CM45),IF('CALCUL-XYZ'!CN45="","",'CALCUL-XYZ'!CN45)),""))</f>
        <v/>
      </c>
      <c r="U69" s="216" t="str">
        <f ca="1">IF(CODE3=1,"",IFERROR(IF($T$24='RAPPORT-XYZ'!$C$7,IF('CALCUL-XYZ'!CN45="","",'CALCUL-XYZ'!CN45),IF('CALCUL-XYZ'!CM45="","",'CALCUL-XYZ'!CM45)),""))</f>
        <v/>
      </c>
      <c r="V69" s="216" t="str">
        <f ca="1">IF(CODE3=1,"",IFERROR(IF('CALCUL-XYZ'!CA45="","",'CALCUL-XYZ'!CA45),""))</f>
        <v/>
      </c>
      <c r="W69" s="195"/>
      <c r="X69" s="288" t="str">
        <f ca="1">IF(CODE3=1,"",IFERROR(IF('CALCUL-XYZ'!BM45="","",'CALCUL-XYZ'!BM45),""))</f>
        <v/>
      </c>
      <c r="Y69" s="216" t="str">
        <f ca="1">IF(CODE3=1,"",IFERROR(IF('CALCUL-XYZ'!EH45="","",'CALCUL-XYZ'!EH45),""))</f>
        <v/>
      </c>
      <c r="Z69" s="216" t="str">
        <f ca="1">IF(CODE3=1,"",IFERROR(IF('CALCUL-XYZ'!EI45="","",'CALCUL-XYZ'!EI45),""))</f>
        <v/>
      </c>
      <c r="AA69" s="195"/>
      <c r="AB69" s="253">
        <f t="shared" si="1"/>
        <v>45</v>
      </c>
      <c r="AC69" s="288" t="str">
        <f ca="1">IF(CODE3=1,"",IFERROR(IF('CALCUL-XYZ'!BM45="","",'CALCUL-XYZ'!BM45),""))</f>
        <v/>
      </c>
      <c r="AD69" s="288" t="str">
        <f ca="1">IF(CODE3=1,"",IFERROR(IF('CALCUL-XYZ'!BQ45="","",'CALCUL-XYZ'!BQ45),""))</f>
        <v/>
      </c>
      <c r="AE69" s="261" t="str">
        <f ca="1">IF(CODE3=1,"",IFERROR(IF('CALCUL-XYZ'!DL45="","",'CALCUL-XYZ'!DL45),""))</f>
        <v/>
      </c>
      <c r="AF69" s="261" t="str">
        <f ca="1">IF(CODE3=1,"",IFERROR(IF('CALCUL-XYZ'!DK45="","",'CALCUL-XYZ'!DK45),""))</f>
        <v/>
      </c>
      <c r="AG69" s="216" t="str">
        <f ca="1">IF(CODE3=1,"",IFERROR(IF('CALCUL-XYZ'!DB45="","",'CALCUL-XYZ'!DB45),""))</f>
        <v/>
      </c>
      <c r="AH69" s="195"/>
      <c r="AI69" s="288" t="str">
        <f ca="1">IF(CODE3=1,"",IFERROR(IF('CALCUL-XYZ'!BQ45="","",'CALCUL-XYZ'!BQ45),""))</f>
        <v/>
      </c>
      <c r="AJ69" s="216" t="str">
        <f ca="1">IF(CODE3=1,"",IFERROR(IF($T$24='RAPPORT-XYZ'!$C$7,IF('CALCUL-XYZ'!DP45="","",'CALCUL-XYZ'!DP45),IF('CALCUL-XYZ'!DQ45="","",'CALCUL-XYZ'!DQ45)),""))</f>
        <v/>
      </c>
      <c r="AK69" s="216" t="str">
        <f ca="1">IF(CODE3=1,"",IFERROR(IF($T$24='RAPPORT-XYZ'!$C$7,IF('CALCUL-XYZ'!DQ45="","",'CALCUL-XYZ'!DQ45),IF('CALCUL-XYZ'!DP45="","",'CALCUL-XYZ'!DP45)),""))</f>
        <v/>
      </c>
      <c r="AL69" s="216" t="str">
        <f ca="1">IF(CODE3=1,"",IFERROR(IF('CALCUL-XYZ'!DD45="","",'CALCUL-XYZ'!DD45),""))</f>
        <v/>
      </c>
      <c r="AM69" s="142"/>
      <c r="AN69" s="195"/>
      <c r="AO69" s="263" t="str">
        <f ca="1">IF(CODE3=1,"",IFERROR(IF('CALCUL-XYZ'!DS45="","",'CALCUL-XYZ'!DS45&amp;'CALCUL-XYZ'!DT45&amp;'CALCUL-XYZ'!DU45&amp;'CALCUL-XYZ'!DV45&amp;'CALCUL-XYZ'!DW45),""))</f>
        <v/>
      </c>
      <c r="AP69" s="195"/>
      <c r="AQ69" s="195"/>
      <c r="AR69" s="195"/>
      <c r="AS69" s="195"/>
      <c r="AT69" s="195"/>
      <c r="AU69" s="195"/>
      <c r="AV69" s="195"/>
      <c r="AW69" s="195"/>
      <c r="AX69" s="195"/>
      <c r="AY69" s="195"/>
      <c r="AZ69" s="195"/>
      <c r="BA69" s="195"/>
      <c r="BB69" s="195"/>
      <c r="BC69" s="195"/>
      <c r="BD69" s="195"/>
      <c r="BE69" s="195"/>
      <c r="BF69" s="195"/>
      <c r="BG69" s="195"/>
      <c r="BH69" s="195"/>
      <c r="BI69" s="195"/>
      <c r="BJ69" s="195"/>
      <c r="BK69" s="195"/>
      <c r="BL69" s="195"/>
      <c r="BM69" s="195"/>
      <c r="BN69" s="195"/>
      <c r="BO69" s="195"/>
      <c r="BP69" s="195"/>
      <c r="BQ69" s="195"/>
      <c r="BR69" s="195"/>
      <c r="BS69" s="195"/>
      <c r="BT69" s="195"/>
      <c r="BU69" s="195"/>
      <c r="BV69" s="195"/>
      <c r="BW69" s="195"/>
      <c r="BX69" s="195"/>
    </row>
    <row r="70" spans="1:76" x14ac:dyDescent="0.2">
      <c r="A70" s="195"/>
      <c r="B70" s="317"/>
      <c r="C70" s="314"/>
      <c r="D70" s="146"/>
      <c r="E70" s="142"/>
      <c r="F70" s="142"/>
      <c r="G70" s="293"/>
      <c r="H70" s="309"/>
      <c r="I70" s="142"/>
      <c r="J70" s="142"/>
      <c r="K70" s="195"/>
      <c r="L70" s="253">
        <f t="shared" si="0"/>
        <v>46</v>
      </c>
      <c r="M70" s="288" t="str">
        <f ca="1">IF(CODE3=1,"",IFERROR(IF('CALCUL-XYZ'!BM46="","",'CALCUL-XYZ'!BM46),""))</f>
        <v/>
      </c>
      <c r="N70" s="288" t="str">
        <f ca="1">IF(CODE3=1,"",IFERROR(IF('CALCUL-XYZ'!BQ46="","",'CALCUL-XYZ'!BQ46),""))</f>
        <v/>
      </c>
      <c r="O70" s="261" t="str">
        <f ca="1">IF(CODE3=1,"",IFERROR(IF('CALCUL-XYZ'!BN46="","",'CALCUL-XYZ'!BN46),""))</f>
        <v/>
      </c>
      <c r="P70" s="261" t="str">
        <f ca="1">IF(CODE3=1,"",IFERROR(IF('CALCUL-XYZ'!CI46="","",'CALCUL-XYZ'!CI46),""))</f>
        <v/>
      </c>
      <c r="Q70" s="288" t="str">
        <f ca="1">IF(CODE3=1,"",IFERROR(IF('CALCUL-XYZ'!BY46="","",'CALCUL-XYZ'!BY46),""))</f>
        <v/>
      </c>
      <c r="R70" s="195"/>
      <c r="S70" s="288" t="str">
        <f ca="1">IF(CODE3=1,"",IFERROR(IF('CALCUL-XYZ'!BQ46="","",'CALCUL-XYZ'!BQ46),""))</f>
        <v/>
      </c>
      <c r="T70" s="216" t="str">
        <f ca="1">IF(CODE3=1,"",IFERROR(IF($T$24='RAPPORT-XYZ'!$C$7,IF('CALCUL-XYZ'!CM46="","",'CALCUL-XYZ'!CM46),IF('CALCUL-XYZ'!CN46="","",'CALCUL-XYZ'!CN46)),""))</f>
        <v/>
      </c>
      <c r="U70" s="216" t="str">
        <f ca="1">IF(CODE3=1,"",IFERROR(IF($T$24='RAPPORT-XYZ'!$C$7,IF('CALCUL-XYZ'!CN46="","",'CALCUL-XYZ'!CN46),IF('CALCUL-XYZ'!CM46="","",'CALCUL-XYZ'!CM46)),""))</f>
        <v/>
      </c>
      <c r="V70" s="216" t="str">
        <f ca="1">IF(CODE3=1,"",IFERROR(IF('CALCUL-XYZ'!CA46="","",'CALCUL-XYZ'!CA46),""))</f>
        <v/>
      </c>
      <c r="W70" s="195"/>
      <c r="X70" s="288" t="str">
        <f ca="1">IF(CODE3=1,"",IFERROR(IF('CALCUL-XYZ'!BM46="","",'CALCUL-XYZ'!BM46),""))</f>
        <v/>
      </c>
      <c r="Y70" s="216" t="str">
        <f ca="1">IF(CODE3=1,"",IFERROR(IF('CALCUL-XYZ'!EH46="","",'CALCUL-XYZ'!EH46),""))</f>
        <v/>
      </c>
      <c r="Z70" s="216" t="str">
        <f ca="1">IF(CODE3=1,"",IFERROR(IF('CALCUL-XYZ'!EI46="","",'CALCUL-XYZ'!EI46),""))</f>
        <v/>
      </c>
      <c r="AA70" s="195"/>
      <c r="AB70" s="253">
        <f t="shared" si="1"/>
        <v>46</v>
      </c>
      <c r="AC70" s="288" t="str">
        <f ca="1">IF(CODE3=1,"",IFERROR(IF('CALCUL-XYZ'!BM46="","",'CALCUL-XYZ'!BM46),""))</f>
        <v/>
      </c>
      <c r="AD70" s="288" t="str">
        <f ca="1">IF(CODE3=1,"",IFERROR(IF('CALCUL-XYZ'!BQ46="","",'CALCUL-XYZ'!BQ46),""))</f>
        <v/>
      </c>
      <c r="AE70" s="261" t="str">
        <f ca="1">IF(CODE3=1,"",IFERROR(IF('CALCUL-XYZ'!DL46="","",'CALCUL-XYZ'!DL46),""))</f>
        <v/>
      </c>
      <c r="AF70" s="261" t="str">
        <f ca="1">IF(CODE3=1,"",IFERROR(IF('CALCUL-XYZ'!DK46="","",'CALCUL-XYZ'!DK46),""))</f>
        <v/>
      </c>
      <c r="AG70" s="216" t="str">
        <f ca="1">IF(CODE3=1,"",IFERROR(IF('CALCUL-XYZ'!DB46="","",'CALCUL-XYZ'!DB46),""))</f>
        <v/>
      </c>
      <c r="AH70" s="195"/>
      <c r="AI70" s="288" t="str">
        <f ca="1">IF(CODE3=1,"",IFERROR(IF('CALCUL-XYZ'!BQ46="","",'CALCUL-XYZ'!BQ46),""))</f>
        <v/>
      </c>
      <c r="AJ70" s="216" t="str">
        <f ca="1">IF(CODE3=1,"",IFERROR(IF($T$24='RAPPORT-XYZ'!$C$7,IF('CALCUL-XYZ'!DP46="","",'CALCUL-XYZ'!DP46),IF('CALCUL-XYZ'!DQ46="","",'CALCUL-XYZ'!DQ46)),""))</f>
        <v/>
      </c>
      <c r="AK70" s="216" t="str">
        <f ca="1">IF(CODE3=1,"",IFERROR(IF($T$24='RAPPORT-XYZ'!$C$7,IF('CALCUL-XYZ'!DQ46="","",'CALCUL-XYZ'!DQ46),IF('CALCUL-XYZ'!DP46="","",'CALCUL-XYZ'!DP46)),""))</f>
        <v/>
      </c>
      <c r="AL70" s="216" t="str">
        <f ca="1">IF(CODE3=1,"",IFERROR(IF('CALCUL-XYZ'!DD46="","",'CALCUL-XYZ'!DD46),""))</f>
        <v/>
      </c>
      <c r="AM70" s="142"/>
      <c r="AN70" s="195"/>
      <c r="AO70" s="263" t="str">
        <f ca="1">IF(CODE3=1,"",IFERROR(IF('CALCUL-XYZ'!DS46="","",'CALCUL-XYZ'!DS46&amp;'CALCUL-XYZ'!DT46&amp;'CALCUL-XYZ'!DU46&amp;'CALCUL-XYZ'!DV46&amp;'CALCUL-XYZ'!DW46),""))</f>
        <v/>
      </c>
      <c r="AP70" s="195"/>
      <c r="AQ70" s="195"/>
      <c r="AR70" s="195"/>
      <c r="AS70" s="195"/>
      <c r="AT70" s="195"/>
      <c r="AU70" s="195"/>
      <c r="AV70" s="195"/>
      <c r="AW70" s="195"/>
      <c r="AX70" s="195"/>
      <c r="AY70" s="195"/>
      <c r="AZ70" s="195"/>
      <c r="BA70" s="195"/>
      <c r="BB70" s="195"/>
      <c r="BC70" s="195"/>
      <c r="BD70" s="195"/>
      <c r="BE70" s="195"/>
      <c r="BF70" s="195"/>
      <c r="BG70" s="195"/>
      <c r="BH70" s="195"/>
      <c r="BI70" s="195"/>
      <c r="BJ70" s="195"/>
      <c r="BK70" s="195"/>
      <c r="BL70" s="195"/>
      <c r="BM70" s="195"/>
      <c r="BN70" s="195"/>
      <c r="BO70" s="195"/>
      <c r="BP70" s="195"/>
      <c r="BQ70" s="195"/>
      <c r="BR70" s="195"/>
      <c r="BS70" s="195"/>
      <c r="BT70" s="195"/>
      <c r="BU70" s="195"/>
      <c r="BV70" s="195"/>
      <c r="BW70" s="195"/>
      <c r="BX70" s="195"/>
    </row>
    <row r="71" spans="1:76" x14ac:dyDescent="0.2">
      <c r="A71" s="195"/>
      <c r="B71" s="317"/>
      <c r="C71" s="314"/>
      <c r="D71" s="146"/>
      <c r="E71" s="142"/>
      <c r="F71" s="142"/>
      <c r="G71" s="293"/>
      <c r="H71" s="309"/>
      <c r="I71" s="142"/>
      <c r="J71" s="142"/>
      <c r="K71" s="195"/>
      <c r="L71" s="253">
        <f t="shared" si="0"/>
        <v>47</v>
      </c>
      <c r="M71" s="288" t="str">
        <f ca="1">IF(CODE3=1,"",IFERROR(IF('CALCUL-XYZ'!BM47="","",'CALCUL-XYZ'!BM47),""))</f>
        <v/>
      </c>
      <c r="N71" s="288" t="str">
        <f ca="1">IF(CODE3=1,"",IFERROR(IF('CALCUL-XYZ'!BQ47="","",'CALCUL-XYZ'!BQ47),""))</f>
        <v/>
      </c>
      <c r="O71" s="261" t="str">
        <f ca="1">IF(CODE3=1,"",IFERROR(IF('CALCUL-XYZ'!BN47="","",'CALCUL-XYZ'!BN47),""))</f>
        <v/>
      </c>
      <c r="P71" s="261" t="str">
        <f ca="1">IF(CODE3=1,"",IFERROR(IF('CALCUL-XYZ'!CI47="","",'CALCUL-XYZ'!CI47),""))</f>
        <v/>
      </c>
      <c r="Q71" s="288" t="str">
        <f ca="1">IF(CODE3=1,"",IFERROR(IF('CALCUL-XYZ'!BY47="","",'CALCUL-XYZ'!BY47),""))</f>
        <v/>
      </c>
      <c r="R71" s="195"/>
      <c r="S71" s="288" t="str">
        <f ca="1">IF(CODE3=1,"",IFERROR(IF('CALCUL-XYZ'!BQ47="","",'CALCUL-XYZ'!BQ47),""))</f>
        <v/>
      </c>
      <c r="T71" s="216" t="str">
        <f ca="1">IF(CODE3=1,"",IFERROR(IF($T$24='RAPPORT-XYZ'!$C$7,IF('CALCUL-XYZ'!CM47="","",'CALCUL-XYZ'!CM47),IF('CALCUL-XYZ'!CN47="","",'CALCUL-XYZ'!CN47)),""))</f>
        <v/>
      </c>
      <c r="U71" s="216" t="str">
        <f ca="1">IF(CODE3=1,"",IFERROR(IF($T$24='RAPPORT-XYZ'!$C$7,IF('CALCUL-XYZ'!CN47="","",'CALCUL-XYZ'!CN47),IF('CALCUL-XYZ'!CM47="","",'CALCUL-XYZ'!CM47)),""))</f>
        <v/>
      </c>
      <c r="V71" s="216" t="str">
        <f ca="1">IF(CODE3=1,"",IFERROR(IF('CALCUL-XYZ'!CA47="","",'CALCUL-XYZ'!CA47),""))</f>
        <v/>
      </c>
      <c r="W71" s="195"/>
      <c r="X71" s="288" t="str">
        <f ca="1">IF(CODE3=1,"",IFERROR(IF('CALCUL-XYZ'!BM47="","",'CALCUL-XYZ'!BM47),""))</f>
        <v/>
      </c>
      <c r="Y71" s="216" t="str">
        <f ca="1">IF(CODE3=1,"",IFERROR(IF('CALCUL-XYZ'!EH47="","",'CALCUL-XYZ'!EH47),""))</f>
        <v/>
      </c>
      <c r="Z71" s="216" t="str">
        <f ca="1">IF(CODE3=1,"",IFERROR(IF('CALCUL-XYZ'!EI47="","",'CALCUL-XYZ'!EI47),""))</f>
        <v/>
      </c>
      <c r="AA71" s="195"/>
      <c r="AB71" s="253">
        <f t="shared" si="1"/>
        <v>47</v>
      </c>
      <c r="AC71" s="288" t="str">
        <f ca="1">IF(CODE3=1,"",IFERROR(IF('CALCUL-XYZ'!BM47="","",'CALCUL-XYZ'!BM47),""))</f>
        <v/>
      </c>
      <c r="AD71" s="288" t="str">
        <f ca="1">IF(CODE3=1,"",IFERROR(IF('CALCUL-XYZ'!BQ47="","",'CALCUL-XYZ'!BQ47),""))</f>
        <v/>
      </c>
      <c r="AE71" s="261" t="str">
        <f ca="1">IF(CODE3=1,"",IFERROR(IF('CALCUL-XYZ'!DL47="","",'CALCUL-XYZ'!DL47),""))</f>
        <v/>
      </c>
      <c r="AF71" s="261" t="str">
        <f ca="1">IF(CODE3=1,"",IFERROR(IF('CALCUL-XYZ'!DK47="","",'CALCUL-XYZ'!DK47),""))</f>
        <v/>
      </c>
      <c r="AG71" s="216" t="str">
        <f ca="1">IF(CODE3=1,"",IFERROR(IF('CALCUL-XYZ'!DB47="","",'CALCUL-XYZ'!DB47),""))</f>
        <v/>
      </c>
      <c r="AH71" s="195"/>
      <c r="AI71" s="288" t="str">
        <f ca="1">IF(CODE3=1,"",IFERROR(IF('CALCUL-XYZ'!BQ47="","",'CALCUL-XYZ'!BQ47),""))</f>
        <v/>
      </c>
      <c r="AJ71" s="216" t="str">
        <f ca="1">IF(CODE3=1,"",IFERROR(IF($T$24='RAPPORT-XYZ'!$C$7,IF('CALCUL-XYZ'!DP47="","",'CALCUL-XYZ'!DP47),IF('CALCUL-XYZ'!DQ47="","",'CALCUL-XYZ'!DQ47)),""))</f>
        <v/>
      </c>
      <c r="AK71" s="216" t="str">
        <f ca="1">IF(CODE3=1,"",IFERROR(IF($T$24='RAPPORT-XYZ'!$C$7,IF('CALCUL-XYZ'!DQ47="","",'CALCUL-XYZ'!DQ47),IF('CALCUL-XYZ'!DP47="","",'CALCUL-XYZ'!DP47)),""))</f>
        <v/>
      </c>
      <c r="AL71" s="216" t="str">
        <f ca="1">IF(CODE3=1,"",IFERROR(IF('CALCUL-XYZ'!DD47="","",'CALCUL-XYZ'!DD47),""))</f>
        <v/>
      </c>
      <c r="AM71" s="142"/>
      <c r="AN71" s="195"/>
      <c r="AO71" s="263" t="str">
        <f ca="1">IF(CODE3=1,"",IFERROR(IF('CALCUL-XYZ'!DS47="","",'CALCUL-XYZ'!DS47&amp;'CALCUL-XYZ'!DT47&amp;'CALCUL-XYZ'!DU47&amp;'CALCUL-XYZ'!DV47&amp;'CALCUL-XYZ'!DW47),""))</f>
        <v/>
      </c>
      <c r="AP71" s="195"/>
      <c r="AQ71" s="195"/>
      <c r="AR71" s="195"/>
      <c r="AS71" s="195"/>
      <c r="AT71" s="195"/>
      <c r="AU71" s="195"/>
      <c r="AV71" s="195"/>
      <c r="AW71" s="195"/>
      <c r="AX71" s="195"/>
      <c r="AY71" s="195"/>
      <c r="AZ71" s="195"/>
      <c r="BA71" s="195"/>
      <c r="BB71" s="195"/>
      <c r="BC71" s="195"/>
      <c r="BD71" s="195"/>
      <c r="BE71" s="195"/>
      <c r="BF71" s="195"/>
      <c r="BG71" s="195"/>
      <c r="BH71" s="195"/>
      <c r="BI71" s="195"/>
      <c r="BJ71" s="195"/>
      <c r="BK71" s="195"/>
      <c r="BL71" s="195"/>
      <c r="BM71" s="195"/>
      <c r="BN71" s="195"/>
      <c r="BO71" s="195"/>
      <c r="BP71" s="195"/>
      <c r="BQ71" s="195"/>
      <c r="BR71" s="195"/>
      <c r="BS71" s="195"/>
      <c r="BT71" s="195"/>
      <c r="BU71" s="195"/>
      <c r="BV71" s="195"/>
      <c r="BW71" s="195"/>
      <c r="BX71" s="195"/>
    </row>
    <row r="72" spans="1:76" x14ac:dyDescent="0.2">
      <c r="A72" s="195"/>
      <c r="B72" s="317"/>
      <c r="C72" s="314"/>
      <c r="D72" s="146"/>
      <c r="E72" s="142"/>
      <c r="F72" s="142"/>
      <c r="G72" s="293"/>
      <c r="H72" s="309"/>
      <c r="I72" s="142"/>
      <c r="J72" s="142"/>
      <c r="K72" s="195"/>
      <c r="L72" s="253">
        <f t="shared" si="0"/>
        <v>48</v>
      </c>
      <c r="M72" s="288" t="str">
        <f ca="1">IF(CODE3=1,"",IFERROR(IF('CALCUL-XYZ'!BM48="","",'CALCUL-XYZ'!BM48),""))</f>
        <v/>
      </c>
      <c r="N72" s="288" t="str">
        <f ca="1">IF(CODE3=1,"",IFERROR(IF('CALCUL-XYZ'!BQ48="","",'CALCUL-XYZ'!BQ48),""))</f>
        <v/>
      </c>
      <c r="O72" s="261" t="str">
        <f ca="1">IF(CODE3=1,"",IFERROR(IF('CALCUL-XYZ'!BN48="","",'CALCUL-XYZ'!BN48),""))</f>
        <v/>
      </c>
      <c r="P72" s="261" t="str">
        <f ca="1">IF(CODE3=1,"",IFERROR(IF('CALCUL-XYZ'!CI48="","",'CALCUL-XYZ'!CI48),""))</f>
        <v/>
      </c>
      <c r="Q72" s="288" t="str">
        <f ca="1">IF(CODE3=1,"",IFERROR(IF('CALCUL-XYZ'!BY48="","",'CALCUL-XYZ'!BY48),""))</f>
        <v/>
      </c>
      <c r="R72" s="195"/>
      <c r="S72" s="288" t="str">
        <f ca="1">IF(CODE3=1,"",IFERROR(IF('CALCUL-XYZ'!BQ48="","",'CALCUL-XYZ'!BQ48),""))</f>
        <v/>
      </c>
      <c r="T72" s="216" t="str">
        <f ca="1">IF(CODE3=1,"",IFERROR(IF($T$24='RAPPORT-XYZ'!$C$7,IF('CALCUL-XYZ'!CM48="","",'CALCUL-XYZ'!CM48),IF('CALCUL-XYZ'!CN48="","",'CALCUL-XYZ'!CN48)),""))</f>
        <v/>
      </c>
      <c r="U72" s="216" t="str">
        <f ca="1">IF(CODE3=1,"",IFERROR(IF($T$24='RAPPORT-XYZ'!$C$7,IF('CALCUL-XYZ'!CN48="","",'CALCUL-XYZ'!CN48),IF('CALCUL-XYZ'!CM48="","",'CALCUL-XYZ'!CM48)),""))</f>
        <v/>
      </c>
      <c r="V72" s="216" t="str">
        <f ca="1">IF(CODE3=1,"",IFERROR(IF('CALCUL-XYZ'!CA48="","",'CALCUL-XYZ'!CA48),""))</f>
        <v/>
      </c>
      <c r="W72" s="195"/>
      <c r="X72" s="288" t="str">
        <f ca="1">IF(CODE3=1,"",IFERROR(IF('CALCUL-XYZ'!BM48="","",'CALCUL-XYZ'!BM48),""))</f>
        <v/>
      </c>
      <c r="Y72" s="216" t="str">
        <f ca="1">IF(CODE3=1,"",IFERROR(IF('CALCUL-XYZ'!EH48="","",'CALCUL-XYZ'!EH48),""))</f>
        <v/>
      </c>
      <c r="Z72" s="216" t="str">
        <f ca="1">IF(CODE3=1,"",IFERROR(IF('CALCUL-XYZ'!EI48="","",'CALCUL-XYZ'!EI48),""))</f>
        <v/>
      </c>
      <c r="AA72" s="195"/>
      <c r="AB72" s="253">
        <f t="shared" si="1"/>
        <v>48</v>
      </c>
      <c r="AC72" s="288" t="str">
        <f ca="1">IF(CODE3=1,"",IFERROR(IF('CALCUL-XYZ'!BM48="","",'CALCUL-XYZ'!BM48),""))</f>
        <v/>
      </c>
      <c r="AD72" s="288" t="str">
        <f ca="1">IF(CODE3=1,"",IFERROR(IF('CALCUL-XYZ'!BQ48="","",'CALCUL-XYZ'!BQ48),""))</f>
        <v/>
      </c>
      <c r="AE72" s="261" t="str">
        <f ca="1">IF(CODE3=1,"",IFERROR(IF('CALCUL-XYZ'!DL48="","",'CALCUL-XYZ'!DL48),""))</f>
        <v/>
      </c>
      <c r="AF72" s="261" t="str">
        <f ca="1">IF(CODE3=1,"",IFERROR(IF('CALCUL-XYZ'!DK48="","",'CALCUL-XYZ'!DK48),""))</f>
        <v/>
      </c>
      <c r="AG72" s="216" t="str">
        <f ca="1">IF(CODE3=1,"",IFERROR(IF('CALCUL-XYZ'!DB48="","",'CALCUL-XYZ'!DB48),""))</f>
        <v/>
      </c>
      <c r="AH72" s="195"/>
      <c r="AI72" s="288" t="str">
        <f ca="1">IF(CODE3=1,"",IFERROR(IF('CALCUL-XYZ'!BQ48="","",'CALCUL-XYZ'!BQ48),""))</f>
        <v/>
      </c>
      <c r="AJ72" s="216" t="str">
        <f ca="1">IF(CODE3=1,"",IFERROR(IF($T$24='RAPPORT-XYZ'!$C$7,IF('CALCUL-XYZ'!DP48="","",'CALCUL-XYZ'!DP48),IF('CALCUL-XYZ'!DQ48="","",'CALCUL-XYZ'!DQ48)),""))</f>
        <v/>
      </c>
      <c r="AK72" s="216" t="str">
        <f ca="1">IF(CODE3=1,"",IFERROR(IF($T$24='RAPPORT-XYZ'!$C$7,IF('CALCUL-XYZ'!DQ48="","",'CALCUL-XYZ'!DQ48),IF('CALCUL-XYZ'!DP48="","",'CALCUL-XYZ'!DP48)),""))</f>
        <v/>
      </c>
      <c r="AL72" s="216" t="str">
        <f ca="1">IF(CODE3=1,"",IFERROR(IF('CALCUL-XYZ'!DD48="","",'CALCUL-XYZ'!DD48),""))</f>
        <v/>
      </c>
      <c r="AM72" s="142"/>
      <c r="AN72" s="195"/>
      <c r="AO72" s="263" t="str">
        <f ca="1">IF(CODE3=1,"",IFERROR(IF('CALCUL-XYZ'!DS48="","",'CALCUL-XYZ'!DS48&amp;'CALCUL-XYZ'!DT48&amp;'CALCUL-XYZ'!DU48&amp;'CALCUL-XYZ'!DV48&amp;'CALCUL-XYZ'!DW48),""))</f>
        <v/>
      </c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  <c r="BI72" s="195"/>
      <c r="BJ72" s="195"/>
      <c r="BK72" s="195"/>
      <c r="BL72" s="195"/>
      <c r="BM72" s="195"/>
      <c r="BN72" s="195"/>
      <c r="BO72" s="195"/>
      <c r="BP72" s="195"/>
      <c r="BQ72" s="195"/>
      <c r="BR72" s="195"/>
      <c r="BS72" s="195"/>
      <c r="BT72" s="195"/>
      <c r="BU72" s="195"/>
      <c r="BV72" s="195"/>
      <c r="BW72" s="195"/>
      <c r="BX72" s="195"/>
    </row>
    <row r="73" spans="1:76" x14ac:dyDescent="0.2">
      <c r="A73" s="195"/>
      <c r="B73" s="317"/>
      <c r="C73" s="314"/>
      <c r="D73" s="146"/>
      <c r="E73" s="142"/>
      <c r="F73" s="142"/>
      <c r="G73" s="293"/>
      <c r="H73" s="309"/>
      <c r="I73" s="142"/>
      <c r="J73" s="142"/>
      <c r="K73" s="195"/>
      <c r="L73" s="253">
        <f t="shared" si="0"/>
        <v>49</v>
      </c>
      <c r="M73" s="288" t="str">
        <f ca="1">IF(CODE3=1,"",IFERROR(IF('CALCUL-XYZ'!BM49="","",'CALCUL-XYZ'!BM49),""))</f>
        <v/>
      </c>
      <c r="N73" s="288" t="str">
        <f ca="1">IF(CODE3=1,"",IFERROR(IF('CALCUL-XYZ'!BQ49="","",'CALCUL-XYZ'!BQ49),""))</f>
        <v/>
      </c>
      <c r="O73" s="261" t="str">
        <f ca="1">IF(CODE3=1,"",IFERROR(IF('CALCUL-XYZ'!BN49="","",'CALCUL-XYZ'!BN49),""))</f>
        <v/>
      </c>
      <c r="P73" s="261" t="str">
        <f ca="1">IF(CODE3=1,"",IFERROR(IF('CALCUL-XYZ'!CI49="","",'CALCUL-XYZ'!CI49),""))</f>
        <v/>
      </c>
      <c r="Q73" s="288" t="str">
        <f ca="1">IF(CODE3=1,"",IFERROR(IF('CALCUL-XYZ'!BY49="","",'CALCUL-XYZ'!BY49),""))</f>
        <v/>
      </c>
      <c r="R73" s="195"/>
      <c r="S73" s="288" t="str">
        <f ca="1">IF(CODE3=1,"",IFERROR(IF('CALCUL-XYZ'!BQ49="","",'CALCUL-XYZ'!BQ49),""))</f>
        <v/>
      </c>
      <c r="T73" s="216" t="str">
        <f ca="1">IF(CODE3=1,"",IFERROR(IF($T$24='RAPPORT-XYZ'!$C$7,IF('CALCUL-XYZ'!CM49="","",'CALCUL-XYZ'!CM49),IF('CALCUL-XYZ'!CN49="","",'CALCUL-XYZ'!CN49)),""))</f>
        <v/>
      </c>
      <c r="U73" s="216" t="str">
        <f ca="1">IF(CODE3=1,"",IFERROR(IF($T$24='RAPPORT-XYZ'!$C$7,IF('CALCUL-XYZ'!CN49="","",'CALCUL-XYZ'!CN49),IF('CALCUL-XYZ'!CM49="","",'CALCUL-XYZ'!CM49)),""))</f>
        <v/>
      </c>
      <c r="V73" s="216" t="str">
        <f ca="1">IF(CODE3=1,"",IFERROR(IF('CALCUL-XYZ'!CA49="","",'CALCUL-XYZ'!CA49),""))</f>
        <v/>
      </c>
      <c r="W73" s="195"/>
      <c r="X73" s="288" t="str">
        <f ca="1">IF(CODE3=1,"",IFERROR(IF('CALCUL-XYZ'!BM49="","",'CALCUL-XYZ'!BM49),""))</f>
        <v/>
      </c>
      <c r="Y73" s="216" t="str">
        <f ca="1">IF(CODE3=1,"",IFERROR(IF('CALCUL-XYZ'!EH49="","",'CALCUL-XYZ'!EH49),""))</f>
        <v/>
      </c>
      <c r="Z73" s="216" t="str">
        <f ca="1">IF(CODE3=1,"",IFERROR(IF('CALCUL-XYZ'!EI49="","",'CALCUL-XYZ'!EI49),""))</f>
        <v/>
      </c>
      <c r="AA73" s="195"/>
      <c r="AB73" s="253">
        <f t="shared" si="1"/>
        <v>49</v>
      </c>
      <c r="AC73" s="288" t="str">
        <f ca="1">IF(CODE3=1,"",IFERROR(IF('CALCUL-XYZ'!BM49="","",'CALCUL-XYZ'!BM49),""))</f>
        <v/>
      </c>
      <c r="AD73" s="288" t="str">
        <f ca="1">IF(CODE3=1,"",IFERROR(IF('CALCUL-XYZ'!BQ49="","",'CALCUL-XYZ'!BQ49),""))</f>
        <v/>
      </c>
      <c r="AE73" s="261" t="str">
        <f ca="1">IF(CODE3=1,"",IFERROR(IF('CALCUL-XYZ'!DL49="","",'CALCUL-XYZ'!DL49),""))</f>
        <v/>
      </c>
      <c r="AF73" s="261" t="str">
        <f ca="1">IF(CODE3=1,"",IFERROR(IF('CALCUL-XYZ'!DK49="","",'CALCUL-XYZ'!DK49),""))</f>
        <v/>
      </c>
      <c r="AG73" s="216" t="str">
        <f ca="1">IF(CODE3=1,"",IFERROR(IF('CALCUL-XYZ'!DB49="","",'CALCUL-XYZ'!DB49),""))</f>
        <v/>
      </c>
      <c r="AH73" s="195"/>
      <c r="AI73" s="288" t="str">
        <f ca="1">IF(CODE3=1,"",IFERROR(IF('CALCUL-XYZ'!BQ49="","",'CALCUL-XYZ'!BQ49),""))</f>
        <v/>
      </c>
      <c r="AJ73" s="216" t="str">
        <f ca="1">IF(CODE3=1,"",IFERROR(IF($T$24='RAPPORT-XYZ'!$C$7,IF('CALCUL-XYZ'!DP49="","",'CALCUL-XYZ'!DP49),IF('CALCUL-XYZ'!DQ49="","",'CALCUL-XYZ'!DQ49)),""))</f>
        <v/>
      </c>
      <c r="AK73" s="216" t="str">
        <f ca="1">IF(CODE3=1,"",IFERROR(IF($T$24='RAPPORT-XYZ'!$C$7,IF('CALCUL-XYZ'!DQ49="","",'CALCUL-XYZ'!DQ49),IF('CALCUL-XYZ'!DP49="","",'CALCUL-XYZ'!DP49)),""))</f>
        <v/>
      </c>
      <c r="AL73" s="216" t="str">
        <f ca="1">IF(CODE3=1,"",IFERROR(IF('CALCUL-XYZ'!DD49="","",'CALCUL-XYZ'!DD49),""))</f>
        <v/>
      </c>
      <c r="AM73" s="142"/>
      <c r="AN73" s="195"/>
      <c r="AO73" s="263" t="str">
        <f ca="1">IF(CODE3=1,"",IFERROR(IF('CALCUL-XYZ'!DS49="","",'CALCUL-XYZ'!DS49&amp;'CALCUL-XYZ'!DT49&amp;'CALCUL-XYZ'!DU49&amp;'CALCUL-XYZ'!DV49&amp;'CALCUL-XYZ'!DW49),""))</f>
        <v/>
      </c>
      <c r="AP73" s="195"/>
      <c r="AQ73" s="195"/>
      <c r="AR73" s="195"/>
      <c r="AS73" s="195"/>
      <c r="AT73" s="195"/>
      <c r="AU73" s="195"/>
      <c r="AV73" s="195"/>
      <c r="AW73" s="195"/>
      <c r="AX73" s="195"/>
      <c r="AY73" s="195"/>
      <c r="AZ73" s="195"/>
      <c r="BA73" s="195"/>
      <c r="BB73" s="195"/>
      <c r="BC73" s="195"/>
      <c r="BD73" s="195"/>
      <c r="BE73" s="195"/>
      <c r="BF73" s="195"/>
      <c r="BG73" s="195"/>
      <c r="BH73" s="195"/>
      <c r="BI73" s="195"/>
      <c r="BJ73" s="195"/>
      <c r="BK73" s="195"/>
      <c r="BL73" s="195"/>
      <c r="BM73" s="195"/>
      <c r="BN73" s="195"/>
      <c r="BO73" s="195"/>
      <c r="BP73" s="195"/>
      <c r="BQ73" s="195"/>
      <c r="BR73" s="195"/>
      <c r="BS73" s="195"/>
      <c r="BT73" s="195"/>
      <c r="BU73" s="195"/>
      <c r="BV73" s="195"/>
      <c r="BW73" s="195"/>
      <c r="BX73" s="195"/>
    </row>
    <row r="74" spans="1:76" x14ac:dyDescent="0.2">
      <c r="A74" s="195"/>
      <c r="B74" s="317"/>
      <c r="C74" s="314"/>
      <c r="D74" s="146"/>
      <c r="E74" s="142"/>
      <c r="F74" s="142"/>
      <c r="G74" s="293"/>
      <c r="H74" s="309"/>
      <c r="I74" s="142"/>
      <c r="J74" s="142"/>
      <c r="K74" s="195"/>
      <c r="L74" s="253">
        <f t="shared" si="0"/>
        <v>50</v>
      </c>
      <c r="M74" s="288" t="str">
        <f ca="1">IF(CODE3=1,"",IFERROR(IF('CALCUL-XYZ'!BM50="","",'CALCUL-XYZ'!BM50),""))</f>
        <v/>
      </c>
      <c r="N74" s="288" t="str">
        <f ca="1">IF(CODE3=1,"",IFERROR(IF('CALCUL-XYZ'!BQ50="","",'CALCUL-XYZ'!BQ50),""))</f>
        <v/>
      </c>
      <c r="O74" s="261" t="str">
        <f ca="1">IF(CODE3=1,"",IFERROR(IF('CALCUL-XYZ'!BN50="","",'CALCUL-XYZ'!BN50),""))</f>
        <v/>
      </c>
      <c r="P74" s="261" t="str">
        <f ca="1">IF(CODE3=1,"",IFERROR(IF('CALCUL-XYZ'!CI50="","",'CALCUL-XYZ'!CI50),""))</f>
        <v/>
      </c>
      <c r="Q74" s="288" t="str">
        <f ca="1">IF(CODE3=1,"",IFERROR(IF('CALCUL-XYZ'!BY50="","",'CALCUL-XYZ'!BY50),""))</f>
        <v/>
      </c>
      <c r="R74" s="195"/>
      <c r="S74" s="288" t="str">
        <f ca="1">IF(CODE3=1,"",IFERROR(IF('CALCUL-XYZ'!BQ50="","",'CALCUL-XYZ'!BQ50),""))</f>
        <v/>
      </c>
      <c r="T74" s="216" t="str">
        <f ca="1">IF(CODE3=1,"",IFERROR(IF($T$24='RAPPORT-XYZ'!$C$7,IF('CALCUL-XYZ'!CM50="","",'CALCUL-XYZ'!CM50),IF('CALCUL-XYZ'!CN50="","",'CALCUL-XYZ'!CN50)),""))</f>
        <v/>
      </c>
      <c r="U74" s="216" t="str">
        <f ca="1">IF(CODE3=1,"",IFERROR(IF($T$24='RAPPORT-XYZ'!$C$7,IF('CALCUL-XYZ'!CN50="","",'CALCUL-XYZ'!CN50),IF('CALCUL-XYZ'!CM50="","",'CALCUL-XYZ'!CM50)),""))</f>
        <v/>
      </c>
      <c r="V74" s="216" t="str">
        <f ca="1">IF(CODE3=1,"",IFERROR(IF('CALCUL-XYZ'!CA50="","",'CALCUL-XYZ'!CA50),""))</f>
        <v/>
      </c>
      <c r="W74" s="195"/>
      <c r="X74" s="288" t="str">
        <f ca="1">IF(CODE3=1,"",IFERROR(IF('CALCUL-XYZ'!BM50="","",'CALCUL-XYZ'!BM50),""))</f>
        <v/>
      </c>
      <c r="Y74" s="216" t="str">
        <f ca="1">IF(CODE3=1,"",IFERROR(IF('CALCUL-XYZ'!EH50="","",'CALCUL-XYZ'!EH50),""))</f>
        <v/>
      </c>
      <c r="Z74" s="216" t="str">
        <f ca="1">IF(CODE3=1,"",IFERROR(IF('CALCUL-XYZ'!EI50="","",'CALCUL-XYZ'!EI50),""))</f>
        <v/>
      </c>
      <c r="AA74" s="195"/>
      <c r="AB74" s="253">
        <f t="shared" si="1"/>
        <v>50</v>
      </c>
      <c r="AC74" s="288" t="str">
        <f ca="1">IF(CODE3=1,"",IFERROR(IF('CALCUL-XYZ'!BM50="","",'CALCUL-XYZ'!BM50),""))</f>
        <v/>
      </c>
      <c r="AD74" s="288" t="str">
        <f ca="1">IF(CODE3=1,"",IFERROR(IF('CALCUL-XYZ'!BQ50="","",'CALCUL-XYZ'!BQ50),""))</f>
        <v/>
      </c>
      <c r="AE74" s="261" t="str">
        <f ca="1">IF(CODE3=1,"",IFERROR(IF('CALCUL-XYZ'!DL50="","",'CALCUL-XYZ'!DL50),""))</f>
        <v/>
      </c>
      <c r="AF74" s="261" t="str">
        <f ca="1">IF(CODE3=1,"",IFERROR(IF('CALCUL-XYZ'!DK50="","",'CALCUL-XYZ'!DK50),""))</f>
        <v/>
      </c>
      <c r="AG74" s="216" t="str">
        <f ca="1">IF(CODE3=1,"",IFERROR(IF('CALCUL-XYZ'!DB50="","",'CALCUL-XYZ'!DB50),""))</f>
        <v/>
      </c>
      <c r="AH74" s="195"/>
      <c r="AI74" s="288" t="str">
        <f ca="1">IF(CODE3=1,"",IFERROR(IF('CALCUL-XYZ'!BQ50="","",'CALCUL-XYZ'!BQ50),""))</f>
        <v/>
      </c>
      <c r="AJ74" s="216" t="str">
        <f ca="1">IF(CODE3=1,"",IFERROR(IF($T$24='RAPPORT-XYZ'!$C$7,IF('CALCUL-XYZ'!DP50="","",'CALCUL-XYZ'!DP50),IF('CALCUL-XYZ'!DQ50="","",'CALCUL-XYZ'!DQ50)),""))</f>
        <v/>
      </c>
      <c r="AK74" s="216" t="str">
        <f ca="1">IF(CODE3=1,"",IFERROR(IF($T$24='RAPPORT-XYZ'!$C$7,IF('CALCUL-XYZ'!DQ50="","",'CALCUL-XYZ'!DQ50),IF('CALCUL-XYZ'!DP50="","",'CALCUL-XYZ'!DP50)),""))</f>
        <v/>
      </c>
      <c r="AL74" s="216" t="str">
        <f ca="1">IF(CODE3=1,"",IFERROR(IF('CALCUL-XYZ'!DD50="","",'CALCUL-XYZ'!DD50),""))</f>
        <v/>
      </c>
      <c r="AM74" s="142"/>
      <c r="AN74" s="195"/>
      <c r="AO74" s="263" t="str">
        <f ca="1">IF(CODE3=1,"",IFERROR(IF('CALCUL-XYZ'!DS50="","",'CALCUL-XYZ'!DS50&amp;'CALCUL-XYZ'!DT50&amp;'CALCUL-XYZ'!DU50&amp;'CALCUL-XYZ'!DV50&amp;'CALCUL-XYZ'!DW50),""))</f>
        <v/>
      </c>
      <c r="AP74" s="195"/>
      <c r="AQ74" s="195"/>
      <c r="AR74" s="195"/>
      <c r="AS74" s="195"/>
      <c r="AT74" s="195"/>
      <c r="AU74" s="195"/>
      <c r="AV74" s="195"/>
      <c r="AW74" s="195"/>
      <c r="AX74" s="195"/>
      <c r="AY74" s="195"/>
      <c r="AZ74" s="195"/>
      <c r="BA74" s="195"/>
      <c r="BB74" s="195"/>
      <c r="BC74" s="195"/>
      <c r="BD74" s="195"/>
      <c r="BE74" s="195"/>
      <c r="BF74" s="195"/>
      <c r="BG74" s="195"/>
      <c r="BH74" s="195"/>
      <c r="BI74" s="195"/>
      <c r="BJ74" s="195"/>
      <c r="BK74" s="195"/>
      <c r="BL74" s="195"/>
      <c r="BM74" s="195"/>
      <c r="BN74" s="195"/>
      <c r="BO74" s="195"/>
      <c r="BP74" s="195"/>
      <c r="BQ74" s="195"/>
      <c r="BR74" s="195"/>
      <c r="BS74" s="195"/>
      <c r="BT74" s="195"/>
      <c r="BU74" s="195"/>
      <c r="BV74" s="195"/>
      <c r="BW74" s="195"/>
      <c r="BX74" s="195"/>
    </row>
    <row r="75" spans="1:76" x14ac:dyDescent="0.2">
      <c r="A75" s="195"/>
      <c r="B75" s="317"/>
      <c r="C75" s="314"/>
      <c r="D75" s="146"/>
      <c r="E75" s="142"/>
      <c r="F75" s="142"/>
      <c r="G75" s="293"/>
      <c r="H75" s="309"/>
      <c r="I75" s="142"/>
      <c r="J75" s="142"/>
      <c r="K75" s="195"/>
      <c r="L75" s="253">
        <f t="shared" si="0"/>
        <v>51</v>
      </c>
      <c r="M75" s="288" t="str">
        <f ca="1">IF(CODE3=1,"",IFERROR(IF('CALCUL-XYZ'!BM51="","",'CALCUL-XYZ'!BM51),""))</f>
        <v/>
      </c>
      <c r="N75" s="288" t="str">
        <f ca="1">IF(CODE3=1,"",IFERROR(IF('CALCUL-XYZ'!BQ51="","",'CALCUL-XYZ'!BQ51),""))</f>
        <v/>
      </c>
      <c r="O75" s="261" t="str">
        <f ca="1">IF(CODE3=1,"",IFERROR(IF('CALCUL-XYZ'!BN51="","",'CALCUL-XYZ'!BN51),""))</f>
        <v/>
      </c>
      <c r="P75" s="261" t="str">
        <f ca="1">IF(CODE3=1,"",IFERROR(IF('CALCUL-XYZ'!CI51="","",'CALCUL-XYZ'!CI51),""))</f>
        <v/>
      </c>
      <c r="Q75" s="288" t="str">
        <f ca="1">IF(CODE3=1,"",IFERROR(IF('CALCUL-XYZ'!BY51="","",'CALCUL-XYZ'!BY51),""))</f>
        <v/>
      </c>
      <c r="R75" s="195"/>
      <c r="S75" s="288" t="str">
        <f ca="1">IF(CODE3=1,"",IFERROR(IF('CALCUL-XYZ'!BQ51="","",'CALCUL-XYZ'!BQ51),""))</f>
        <v/>
      </c>
      <c r="T75" s="216" t="str">
        <f ca="1">IF(CODE3=1,"",IFERROR(IF($T$24='RAPPORT-XYZ'!$C$7,IF('CALCUL-XYZ'!CM51="","",'CALCUL-XYZ'!CM51),IF('CALCUL-XYZ'!CN51="","",'CALCUL-XYZ'!CN51)),""))</f>
        <v/>
      </c>
      <c r="U75" s="216" t="str">
        <f ca="1">IF(CODE3=1,"",IFERROR(IF($T$24='RAPPORT-XYZ'!$C$7,IF('CALCUL-XYZ'!CN51="","",'CALCUL-XYZ'!CN51),IF('CALCUL-XYZ'!CM51="","",'CALCUL-XYZ'!CM51)),""))</f>
        <v/>
      </c>
      <c r="V75" s="216" t="str">
        <f ca="1">IF(CODE3=1,"",IFERROR(IF('CALCUL-XYZ'!CA51="","",'CALCUL-XYZ'!CA51),""))</f>
        <v/>
      </c>
      <c r="W75" s="195"/>
      <c r="X75" s="288" t="str">
        <f ca="1">IF(CODE3=1,"",IFERROR(IF('CALCUL-XYZ'!BM51="","",'CALCUL-XYZ'!BM51),""))</f>
        <v/>
      </c>
      <c r="Y75" s="216" t="str">
        <f ca="1">IF(CODE3=1,"",IFERROR(IF('CALCUL-XYZ'!EH51="","",'CALCUL-XYZ'!EH51),""))</f>
        <v/>
      </c>
      <c r="Z75" s="216" t="str">
        <f ca="1">IF(CODE3=1,"",IFERROR(IF('CALCUL-XYZ'!EI51="","",'CALCUL-XYZ'!EI51),""))</f>
        <v/>
      </c>
      <c r="AA75" s="195"/>
      <c r="AB75" s="253">
        <f t="shared" si="1"/>
        <v>51</v>
      </c>
      <c r="AC75" s="288" t="str">
        <f ca="1">IF(CODE3=1,"",IFERROR(IF('CALCUL-XYZ'!BM51="","",'CALCUL-XYZ'!BM51),""))</f>
        <v/>
      </c>
      <c r="AD75" s="288" t="str">
        <f ca="1">IF(CODE3=1,"",IFERROR(IF('CALCUL-XYZ'!BQ51="","",'CALCUL-XYZ'!BQ51),""))</f>
        <v/>
      </c>
      <c r="AE75" s="261" t="str">
        <f ca="1">IF(CODE3=1,"",IFERROR(IF('CALCUL-XYZ'!DL51="","",'CALCUL-XYZ'!DL51),""))</f>
        <v/>
      </c>
      <c r="AF75" s="261" t="str">
        <f ca="1">IF(CODE3=1,"",IFERROR(IF('CALCUL-XYZ'!DK51="","",'CALCUL-XYZ'!DK51),""))</f>
        <v/>
      </c>
      <c r="AG75" s="216" t="str">
        <f ca="1">IF(CODE3=1,"",IFERROR(IF('CALCUL-XYZ'!DB51="","",'CALCUL-XYZ'!DB51),""))</f>
        <v/>
      </c>
      <c r="AH75" s="195"/>
      <c r="AI75" s="288" t="str">
        <f ca="1">IF(CODE3=1,"",IFERROR(IF('CALCUL-XYZ'!BQ51="","",'CALCUL-XYZ'!BQ51),""))</f>
        <v/>
      </c>
      <c r="AJ75" s="216" t="str">
        <f ca="1">IF(CODE3=1,"",IFERROR(IF($T$24='RAPPORT-XYZ'!$C$7,IF('CALCUL-XYZ'!DP51="","",'CALCUL-XYZ'!DP51),IF('CALCUL-XYZ'!DQ51="","",'CALCUL-XYZ'!DQ51)),""))</f>
        <v/>
      </c>
      <c r="AK75" s="216" t="str">
        <f ca="1">IF(CODE3=1,"",IFERROR(IF($T$24='RAPPORT-XYZ'!$C$7,IF('CALCUL-XYZ'!DQ51="","",'CALCUL-XYZ'!DQ51),IF('CALCUL-XYZ'!DP51="","",'CALCUL-XYZ'!DP51)),""))</f>
        <v/>
      </c>
      <c r="AL75" s="216" t="str">
        <f ca="1">IF(CODE3=1,"",IFERROR(IF('CALCUL-XYZ'!DD51="","",'CALCUL-XYZ'!DD51),""))</f>
        <v/>
      </c>
      <c r="AM75" s="142"/>
      <c r="AN75" s="195"/>
      <c r="AO75" s="263" t="str">
        <f ca="1">IF(CODE3=1,"",IFERROR(IF('CALCUL-XYZ'!DS51="","",'CALCUL-XYZ'!DS51&amp;'CALCUL-XYZ'!DT51&amp;'CALCUL-XYZ'!DU51&amp;'CALCUL-XYZ'!DV51&amp;'CALCUL-XYZ'!DW51),""))</f>
        <v/>
      </c>
      <c r="AP75" s="195"/>
      <c r="AQ75" s="195"/>
      <c r="AR75" s="195"/>
      <c r="AS75" s="195"/>
      <c r="AT75" s="195"/>
      <c r="AU75" s="195"/>
      <c r="AV75" s="195"/>
      <c r="AW75" s="195"/>
      <c r="AX75" s="195"/>
      <c r="AY75" s="195"/>
      <c r="AZ75" s="195"/>
      <c r="BA75" s="195"/>
      <c r="BB75" s="195"/>
      <c r="BC75" s="195"/>
      <c r="BD75" s="195"/>
      <c r="BE75" s="195"/>
      <c r="BF75" s="195"/>
      <c r="BG75" s="195"/>
      <c r="BH75" s="195"/>
      <c r="BI75" s="195"/>
      <c r="BJ75" s="195"/>
      <c r="BK75" s="195"/>
      <c r="BL75" s="195"/>
      <c r="BM75" s="195"/>
      <c r="BN75" s="195"/>
      <c r="BO75" s="195"/>
      <c r="BP75" s="195"/>
      <c r="BQ75" s="195"/>
      <c r="BR75" s="195"/>
      <c r="BS75" s="195"/>
      <c r="BT75" s="195"/>
      <c r="BU75" s="195"/>
      <c r="BV75" s="195"/>
      <c r="BW75" s="195"/>
      <c r="BX75" s="195"/>
    </row>
    <row r="76" spans="1:76" x14ac:dyDescent="0.2">
      <c r="A76" s="195"/>
      <c r="B76" s="317"/>
      <c r="C76" s="314"/>
      <c r="D76" s="146"/>
      <c r="E76" s="142"/>
      <c r="F76" s="142"/>
      <c r="G76" s="293"/>
      <c r="H76" s="309"/>
      <c r="I76" s="142"/>
      <c r="J76" s="142"/>
      <c r="K76" s="195"/>
      <c r="L76" s="253">
        <f t="shared" si="0"/>
        <v>52</v>
      </c>
      <c r="M76" s="288" t="str">
        <f ca="1">IF(CODE3=1,"",IFERROR(IF('CALCUL-XYZ'!BM52="","",'CALCUL-XYZ'!BM52),""))</f>
        <v/>
      </c>
      <c r="N76" s="288" t="str">
        <f ca="1">IF(CODE3=1,"",IFERROR(IF('CALCUL-XYZ'!BQ52="","",'CALCUL-XYZ'!BQ52),""))</f>
        <v/>
      </c>
      <c r="O76" s="261" t="str">
        <f ca="1">IF(CODE3=1,"",IFERROR(IF('CALCUL-XYZ'!BN52="","",'CALCUL-XYZ'!BN52),""))</f>
        <v/>
      </c>
      <c r="P76" s="261" t="str">
        <f ca="1">IF(CODE3=1,"",IFERROR(IF('CALCUL-XYZ'!CI52="","",'CALCUL-XYZ'!CI52),""))</f>
        <v/>
      </c>
      <c r="Q76" s="288" t="str">
        <f ca="1">IF(CODE3=1,"",IFERROR(IF('CALCUL-XYZ'!BY52="","",'CALCUL-XYZ'!BY52),""))</f>
        <v/>
      </c>
      <c r="R76" s="195"/>
      <c r="S76" s="288" t="str">
        <f ca="1">IF(CODE3=1,"",IFERROR(IF('CALCUL-XYZ'!BQ52="","",'CALCUL-XYZ'!BQ52),""))</f>
        <v/>
      </c>
      <c r="T76" s="216" t="str">
        <f ca="1">IF(CODE3=1,"",IFERROR(IF($T$24='RAPPORT-XYZ'!$C$7,IF('CALCUL-XYZ'!CM52="","",'CALCUL-XYZ'!CM52),IF('CALCUL-XYZ'!CN52="","",'CALCUL-XYZ'!CN52)),""))</f>
        <v/>
      </c>
      <c r="U76" s="216" t="str">
        <f ca="1">IF(CODE3=1,"",IFERROR(IF($T$24='RAPPORT-XYZ'!$C$7,IF('CALCUL-XYZ'!CN52="","",'CALCUL-XYZ'!CN52),IF('CALCUL-XYZ'!CM52="","",'CALCUL-XYZ'!CM52)),""))</f>
        <v/>
      </c>
      <c r="V76" s="216" t="str">
        <f ca="1">IF(CODE3=1,"",IFERROR(IF('CALCUL-XYZ'!CA52="","",'CALCUL-XYZ'!CA52),""))</f>
        <v/>
      </c>
      <c r="W76" s="195"/>
      <c r="X76" s="288" t="str">
        <f ca="1">IF(CODE3=1,"",IFERROR(IF('CALCUL-XYZ'!BM52="","",'CALCUL-XYZ'!BM52),""))</f>
        <v/>
      </c>
      <c r="Y76" s="216" t="str">
        <f ca="1">IF(CODE3=1,"",IFERROR(IF('CALCUL-XYZ'!EH52="","",'CALCUL-XYZ'!EH52),""))</f>
        <v/>
      </c>
      <c r="Z76" s="216" t="str">
        <f ca="1">IF(CODE3=1,"",IFERROR(IF('CALCUL-XYZ'!EI52="","",'CALCUL-XYZ'!EI52),""))</f>
        <v/>
      </c>
      <c r="AA76" s="195"/>
      <c r="AB76" s="253">
        <f t="shared" si="1"/>
        <v>52</v>
      </c>
      <c r="AC76" s="288" t="str">
        <f ca="1">IF(CODE3=1,"",IFERROR(IF('CALCUL-XYZ'!BM52="","",'CALCUL-XYZ'!BM52),""))</f>
        <v/>
      </c>
      <c r="AD76" s="288" t="str">
        <f ca="1">IF(CODE3=1,"",IFERROR(IF('CALCUL-XYZ'!BQ52="","",'CALCUL-XYZ'!BQ52),""))</f>
        <v/>
      </c>
      <c r="AE76" s="261" t="str">
        <f ca="1">IF(CODE3=1,"",IFERROR(IF('CALCUL-XYZ'!DL52="","",'CALCUL-XYZ'!DL52),""))</f>
        <v/>
      </c>
      <c r="AF76" s="261" t="str">
        <f ca="1">IF(CODE3=1,"",IFERROR(IF('CALCUL-XYZ'!DK52="","",'CALCUL-XYZ'!DK52),""))</f>
        <v/>
      </c>
      <c r="AG76" s="216" t="str">
        <f ca="1">IF(CODE3=1,"",IFERROR(IF('CALCUL-XYZ'!DB52="","",'CALCUL-XYZ'!DB52),""))</f>
        <v/>
      </c>
      <c r="AH76" s="195"/>
      <c r="AI76" s="288" t="str">
        <f ca="1">IF(CODE3=1,"",IFERROR(IF('CALCUL-XYZ'!BQ52="","",'CALCUL-XYZ'!BQ52),""))</f>
        <v/>
      </c>
      <c r="AJ76" s="216" t="str">
        <f ca="1">IF(CODE3=1,"",IFERROR(IF($T$24='RAPPORT-XYZ'!$C$7,IF('CALCUL-XYZ'!DP52="","",'CALCUL-XYZ'!DP52),IF('CALCUL-XYZ'!DQ52="","",'CALCUL-XYZ'!DQ52)),""))</f>
        <v/>
      </c>
      <c r="AK76" s="216" t="str">
        <f ca="1">IF(CODE3=1,"",IFERROR(IF($T$24='RAPPORT-XYZ'!$C$7,IF('CALCUL-XYZ'!DQ52="","",'CALCUL-XYZ'!DQ52),IF('CALCUL-XYZ'!DP52="","",'CALCUL-XYZ'!DP52)),""))</f>
        <v/>
      </c>
      <c r="AL76" s="216" t="str">
        <f ca="1">IF(CODE3=1,"",IFERROR(IF('CALCUL-XYZ'!DD52="","",'CALCUL-XYZ'!DD52),""))</f>
        <v/>
      </c>
      <c r="AM76" s="142"/>
      <c r="AN76" s="195"/>
      <c r="AO76" s="263" t="str">
        <f ca="1">IF(CODE3=1,"",IFERROR(IF('CALCUL-XYZ'!DS52="","",'CALCUL-XYZ'!DS52&amp;'CALCUL-XYZ'!DT52&amp;'CALCUL-XYZ'!DU52&amp;'CALCUL-XYZ'!DV52&amp;'CALCUL-XYZ'!DW52),""))</f>
        <v/>
      </c>
      <c r="AP76" s="195"/>
      <c r="AQ76" s="195"/>
      <c r="AR76" s="195"/>
      <c r="AS76" s="195"/>
      <c r="AT76" s="195"/>
      <c r="AU76" s="195"/>
      <c r="AV76" s="195"/>
      <c r="AW76" s="195"/>
      <c r="AX76" s="195"/>
      <c r="AY76" s="195"/>
      <c r="AZ76" s="195"/>
      <c r="BA76" s="195"/>
      <c r="BB76" s="195"/>
      <c r="BC76" s="195"/>
      <c r="BD76" s="195"/>
      <c r="BE76" s="195"/>
      <c r="BF76" s="195"/>
      <c r="BG76" s="195"/>
      <c r="BH76" s="195"/>
      <c r="BI76" s="195"/>
      <c r="BJ76" s="195"/>
      <c r="BK76" s="195"/>
      <c r="BL76" s="195"/>
      <c r="BM76" s="195"/>
      <c r="BN76" s="195"/>
      <c r="BO76" s="195"/>
      <c r="BP76" s="195"/>
      <c r="BQ76" s="195"/>
      <c r="BR76" s="195"/>
      <c r="BS76" s="195"/>
      <c r="BT76" s="195"/>
      <c r="BU76" s="195"/>
      <c r="BV76" s="195"/>
      <c r="BW76" s="195"/>
      <c r="BX76" s="195"/>
    </row>
    <row r="77" spans="1:76" x14ac:dyDescent="0.2">
      <c r="A77" s="195"/>
      <c r="B77" s="317"/>
      <c r="C77" s="314"/>
      <c r="D77" s="146"/>
      <c r="E77" s="142"/>
      <c r="F77" s="142"/>
      <c r="G77" s="293"/>
      <c r="H77" s="309"/>
      <c r="I77" s="142"/>
      <c r="J77" s="142"/>
      <c r="K77" s="195"/>
      <c r="L77" s="253">
        <f t="shared" si="0"/>
        <v>53</v>
      </c>
      <c r="M77" s="288" t="str">
        <f ca="1">IF(CODE3=1,"",IFERROR(IF('CALCUL-XYZ'!BM53="","",'CALCUL-XYZ'!BM53),""))</f>
        <v/>
      </c>
      <c r="N77" s="288" t="str">
        <f ca="1">IF(CODE3=1,"",IFERROR(IF('CALCUL-XYZ'!BQ53="","",'CALCUL-XYZ'!BQ53),""))</f>
        <v/>
      </c>
      <c r="O77" s="261" t="str">
        <f ca="1">IF(CODE3=1,"",IFERROR(IF('CALCUL-XYZ'!BN53="","",'CALCUL-XYZ'!BN53),""))</f>
        <v/>
      </c>
      <c r="P77" s="261" t="str">
        <f ca="1">IF(CODE3=1,"",IFERROR(IF('CALCUL-XYZ'!CI53="","",'CALCUL-XYZ'!CI53),""))</f>
        <v/>
      </c>
      <c r="Q77" s="288" t="str">
        <f ca="1">IF(CODE3=1,"",IFERROR(IF('CALCUL-XYZ'!BY53="","",'CALCUL-XYZ'!BY53),""))</f>
        <v/>
      </c>
      <c r="R77" s="195"/>
      <c r="S77" s="288" t="str">
        <f ca="1">IF(CODE3=1,"",IFERROR(IF('CALCUL-XYZ'!BQ53="","",'CALCUL-XYZ'!BQ53),""))</f>
        <v/>
      </c>
      <c r="T77" s="216" t="str">
        <f ca="1">IF(CODE3=1,"",IFERROR(IF($T$24='RAPPORT-XYZ'!$C$7,IF('CALCUL-XYZ'!CM53="","",'CALCUL-XYZ'!CM53),IF('CALCUL-XYZ'!CN53="","",'CALCUL-XYZ'!CN53)),""))</f>
        <v/>
      </c>
      <c r="U77" s="216" t="str">
        <f ca="1">IF(CODE3=1,"",IFERROR(IF($T$24='RAPPORT-XYZ'!$C$7,IF('CALCUL-XYZ'!CN53="","",'CALCUL-XYZ'!CN53),IF('CALCUL-XYZ'!CM53="","",'CALCUL-XYZ'!CM53)),""))</f>
        <v/>
      </c>
      <c r="V77" s="216" t="str">
        <f ca="1">IF(CODE3=1,"",IFERROR(IF('CALCUL-XYZ'!CA53="","",'CALCUL-XYZ'!CA53),""))</f>
        <v/>
      </c>
      <c r="W77" s="195"/>
      <c r="X77" s="288" t="str">
        <f ca="1">IF(CODE3=1,"",IFERROR(IF('CALCUL-XYZ'!BM53="","",'CALCUL-XYZ'!BM53),""))</f>
        <v/>
      </c>
      <c r="Y77" s="216" t="str">
        <f ca="1">IF(CODE3=1,"",IFERROR(IF('CALCUL-XYZ'!EH53="","",'CALCUL-XYZ'!EH53),""))</f>
        <v/>
      </c>
      <c r="Z77" s="216" t="str">
        <f ca="1">IF(CODE3=1,"",IFERROR(IF('CALCUL-XYZ'!EI53="","",'CALCUL-XYZ'!EI53),""))</f>
        <v/>
      </c>
      <c r="AA77" s="195"/>
      <c r="AB77" s="253">
        <f t="shared" si="1"/>
        <v>53</v>
      </c>
      <c r="AC77" s="288" t="str">
        <f ca="1">IF(CODE3=1,"",IFERROR(IF('CALCUL-XYZ'!BM53="","",'CALCUL-XYZ'!BM53),""))</f>
        <v/>
      </c>
      <c r="AD77" s="288" t="str">
        <f ca="1">IF(CODE3=1,"",IFERROR(IF('CALCUL-XYZ'!BQ53="","",'CALCUL-XYZ'!BQ53),""))</f>
        <v/>
      </c>
      <c r="AE77" s="261" t="str">
        <f ca="1">IF(CODE3=1,"",IFERROR(IF('CALCUL-XYZ'!DL53="","",'CALCUL-XYZ'!DL53),""))</f>
        <v/>
      </c>
      <c r="AF77" s="261" t="str">
        <f ca="1">IF(CODE3=1,"",IFERROR(IF('CALCUL-XYZ'!DK53="","",'CALCUL-XYZ'!DK53),""))</f>
        <v/>
      </c>
      <c r="AG77" s="216" t="str">
        <f ca="1">IF(CODE3=1,"",IFERROR(IF('CALCUL-XYZ'!DB53="","",'CALCUL-XYZ'!DB53),""))</f>
        <v/>
      </c>
      <c r="AH77" s="195"/>
      <c r="AI77" s="288" t="str">
        <f ca="1">IF(CODE3=1,"",IFERROR(IF('CALCUL-XYZ'!BQ53="","",'CALCUL-XYZ'!BQ53),""))</f>
        <v/>
      </c>
      <c r="AJ77" s="216" t="str">
        <f ca="1">IF(CODE3=1,"",IFERROR(IF($T$24='RAPPORT-XYZ'!$C$7,IF('CALCUL-XYZ'!DP53="","",'CALCUL-XYZ'!DP53),IF('CALCUL-XYZ'!DQ53="","",'CALCUL-XYZ'!DQ53)),""))</f>
        <v/>
      </c>
      <c r="AK77" s="216" t="str">
        <f ca="1">IF(CODE3=1,"",IFERROR(IF($T$24='RAPPORT-XYZ'!$C$7,IF('CALCUL-XYZ'!DQ53="","",'CALCUL-XYZ'!DQ53),IF('CALCUL-XYZ'!DP53="","",'CALCUL-XYZ'!DP53)),""))</f>
        <v/>
      </c>
      <c r="AL77" s="216" t="str">
        <f ca="1">IF(CODE3=1,"",IFERROR(IF('CALCUL-XYZ'!DD53="","",'CALCUL-XYZ'!DD53),""))</f>
        <v/>
      </c>
      <c r="AM77" s="142"/>
      <c r="AN77" s="195"/>
      <c r="AO77" s="263" t="str">
        <f ca="1">IF(CODE3=1,"",IFERROR(IF('CALCUL-XYZ'!DS53="","",'CALCUL-XYZ'!DS53&amp;'CALCUL-XYZ'!DT53&amp;'CALCUL-XYZ'!DU53&amp;'CALCUL-XYZ'!DV53&amp;'CALCUL-XYZ'!DW53),""))</f>
        <v/>
      </c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  <c r="BI77" s="195"/>
      <c r="BJ77" s="195"/>
      <c r="BK77" s="195"/>
      <c r="BL77" s="195"/>
      <c r="BM77" s="195"/>
      <c r="BN77" s="195"/>
      <c r="BO77" s="195"/>
      <c r="BP77" s="195"/>
      <c r="BQ77" s="195"/>
      <c r="BR77" s="195"/>
      <c r="BS77" s="195"/>
      <c r="BT77" s="195"/>
      <c r="BU77" s="195"/>
      <c r="BV77" s="195"/>
      <c r="BW77" s="195"/>
      <c r="BX77" s="195"/>
    </row>
    <row r="78" spans="1:76" x14ac:dyDescent="0.2">
      <c r="A78" s="195"/>
      <c r="B78" s="317"/>
      <c r="C78" s="314"/>
      <c r="D78" s="146"/>
      <c r="E78" s="142"/>
      <c r="F78" s="142"/>
      <c r="G78" s="293"/>
      <c r="H78" s="309"/>
      <c r="I78" s="142"/>
      <c r="J78" s="142"/>
      <c r="K78" s="195"/>
      <c r="L78" s="253">
        <f t="shared" si="0"/>
        <v>54</v>
      </c>
      <c r="M78" s="288" t="str">
        <f ca="1">IF(CODE3=1,"",IFERROR(IF('CALCUL-XYZ'!BM54="","",'CALCUL-XYZ'!BM54),""))</f>
        <v/>
      </c>
      <c r="N78" s="288" t="str">
        <f ca="1">IF(CODE3=1,"",IFERROR(IF('CALCUL-XYZ'!BQ54="","",'CALCUL-XYZ'!BQ54),""))</f>
        <v/>
      </c>
      <c r="O78" s="261" t="str">
        <f ca="1">IF(CODE3=1,"",IFERROR(IF('CALCUL-XYZ'!BN54="","",'CALCUL-XYZ'!BN54),""))</f>
        <v/>
      </c>
      <c r="P78" s="261" t="str">
        <f ca="1">IF(CODE3=1,"",IFERROR(IF('CALCUL-XYZ'!CI54="","",'CALCUL-XYZ'!CI54),""))</f>
        <v/>
      </c>
      <c r="Q78" s="288" t="str">
        <f ca="1">IF(CODE3=1,"",IFERROR(IF('CALCUL-XYZ'!BY54="","",'CALCUL-XYZ'!BY54),""))</f>
        <v/>
      </c>
      <c r="R78" s="195"/>
      <c r="S78" s="288" t="str">
        <f ca="1">IF(CODE3=1,"",IFERROR(IF('CALCUL-XYZ'!BQ54="","",'CALCUL-XYZ'!BQ54),""))</f>
        <v/>
      </c>
      <c r="T78" s="216" t="str">
        <f ca="1">IF(CODE3=1,"",IFERROR(IF($T$24='RAPPORT-XYZ'!$C$7,IF('CALCUL-XYZ'!CM54="","",'CALCUL-XYZ'!CM54),IF('CALCUL-XYZ'!CN54="","",'CALCUL-XYZ'!CN54)),""))</f>
        <v/>
      </c>
      <c r="U78" s="216" t="str">
        <f ca="1">IF(CODE3=1,"",IFERROR(IF($T$24='RAPPORT-XYZ'!$C$7,IF('CALCUL-XYZ'!CN54="","",'CALCUL-XYZ'!CN54),IF('CALCUL-XYZ'!CM54="","",'CALCUL-XYZ'!CM54)),""))</f>
        <v/>
      </c>
      <c r="V78" s="216" t="str">
        <f ca="1">IF(CODE3=1,"",IFERROR(IF('CALCUL-XYZ'!CA54="","",'CALCUL-XYZ'!CA54),""))</f>
        <v/>
      </c>
      <c r="W78" s="195"/>
      <c r="X78" s="288" t="str">
        <f ca="1">IF(CODE3=1,"",IFERROR(IF('CALCUL-XYZ'!BM54="","",'CALCUL-XYZ'!BM54),""))</f>
        <v/>
      </c>
      <c r="Y78" s="216" t="str">
        <f ca="1">IF(CODE3=1,"",IFERROR(IF('CALCUL-XYZ'!EH54="","",'CALCUL-XYZ'!EH54),""))</f>
        <v/>
      </c>
      <c r="Z78" s="216" t="str">
        <f ca="1">IF(CODE3=1,"",IFERROR(IF('CALCUL-XYZ'!EI54="","",'CALCUL-XYZ'!EI54),""))</f>
        <v/>
      </c>
      <c r="AA78" s="195"/>
      <c r="AB78" s="253">
        <f t="shared" si="1"/>
        <v>54</v>
      </c>
      <c r="AC78" s="288" t="str">
        <f ca="1">IF(CODE3=1,"",IFERROR(IF('CALCUL-XYZ'!BM54="","",'CALCUL-XYZ'!BM54),""))</f>
        <v/>
      </c>
      <c r="AD78" s="288" t="str">
        <f ca="1">IF(CODE3=1,"",IFERROR(IF('CALCUL-XYZ'!BQ54="","",'CALCUL-XYZ'!BQ54),""))</f>
        <v/>
      </c>
      <c r="AE78" s="261" t="str">
        <f ca="1">IF(CODE3=1,"",IFERROR(IF('CALCUL-XYZ'!DL54="","",'CALCUL-XYZ'!DL54),""))</f>
        <v/>
      </c>
      <c r="AF78" s="261" t="str">
        <f ca="1">IF(CODE3=1,"",IFERROR(IF('CALCUL-XYZ'!DK54="","",'CALCUL-XYZ'!DK54),""))</f>
        <v/>
      </c>
      <c r="AG78" s="216" t="str">
        <f ca="1">IF(CODE3=1,"",IFERROR(IF('CALCUL-XYZ'!DB54="","",'CALCUL-XYZ'!DB54),""))</f>
        <v/>
      </c>
      <c r="AH78" s="195"/>
      <c r="AI78" s="288" t="str">
        <f ca="1">IF(CODE3=1,"",IFERROR(IF('CALCUL-XYZ'!BQ54="","",'CALCUL-XYZ'!BQ54),""))</f>
        <v/>
      </c>
      <c r="AJ78" s="216" t="str">
        <f ca="1">IF(CODE3=1,"",IFERROR(IF($T$24='RAPPORT-XYZ'!$C$7,IF('CALCUL-XYZ'!DP54="","",'CALCUL-XYZ'!DP54),IF('CALCUL-XYZ'!DQ54="","",'CALCUL-XYZ'!DQ54)),""))</f>
        <v/>
      </c>
      <c r="AK78" s="216" t="str">
        <f ca="1">IF(CODE3=1,"",IFERROR(IF($T$24='RAPPORT-XYZ'!$C$7,IF('CALCUL-XYZ'!DQ54="","",'CALCUL-XYZ'!DQ54),IF('CALCUL-XYZ'!DP54="","",'CALCUL-XYZ'!DP54)),""))</f>
        <v/>
      </c>
      <c r="AL78" s="216" t="str">
        <f ca="1">IF(CODE3=1,"",IFERROR(IF('CALCUL-XYZ'!DD54="","",'CALCUL-XYZ'!DD54),""))</f>
        <v/>
      </c>
      <c r="AM78" s="142"/>
      <c r="AN78" s="195"/>
      <c r="AO78" s="263" t="str">
        <f ca="1">IF(CODE3=1,"",IFERROR(IF('CALCUL-XYZ'!DS54="","",'CALCUL-XYZ'!DS54&amp;'CALCUL-XYZ'!DT54&amp;'CALCUL-XYZ'!DU54&amp;'CALCUL-XYZ'!DV54&amp;'CALCUL-XYZ'!DW54),""))</f>
        <v/>
      </c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  <c r="BI78" s="195"/>
      <c r="BJ78" s="195"/>
      <c r="BK78" s="195"/>
      <c r="BL78" s="195"/>
      <c r="BM78" s="195"/>
      <c r="BN78" s="195"/>
      <c r="BO78" s="195"/>
      <c r="BP78" s="195"/>
      <c r="BQ78" s="195"/>
      <c r="BR78" s="195"/>
      <c r="BS78" s="195"/>
      <c r="BT78" s="195"/>
      <c r="BU78" s="195"/>
      <c r="BV78" s="195"/>
      <c r="BW78" s="195"/>
      <c r="BX78" s="195"/>
    </row>
    <row r="79" spans="1:76" x14ac:dyDescent="0.2">
      <c r="A79" s="195"/>
      <c r="B79" s="317"/>
      <c r="C79" s="314"/>
      <c r="D79" s="146"/>
      <c r="E79" s="142"/>
      <c r="F79" s="142"/>
      <c r="G79" s="293"/>
      <c r="H79" s="309"/>
      <c r="I79" s="142"/>
      <c r="J79" s="142"/>
      <c r="K79" s="195"/>
      <c r="L79" s="253">
        <f t="shared" si="0"/>
        <v>55</v>
      </c>
      <c r="M79" s="288" t="str">
        <f ca="1">IF(CODE3=1,"",IFERROR(IF('CALCUL-XYZ'!BM55="","",'CALCUL-XYZ'!BM55),""))</f>
        <v/>
      </c>
      <c r="N79" s="288" t="str">
        <f ca="1">IF(CODE3=1,"",IFERROR(IF('CALCUL-XYZ'!BQ55="","",'CALCUL-XYZ'!BQ55),""))</f>
        <v/>
      </c>
      <c r="O79" s="261" t="str">
        <f ca="1">IF(CODE3=1,"",IFERROR(IF('CALCUL-XYZ'!BN55="","",'CALCUL-XYZ'!BN55),""))</f>
        <v/>
      </c>
      <c r="P79" s="261" t="str">
        <f ca="1">IF(CODE3=1,"",IFERROR(IF('CALCUL-XYZ'!CI55="","",'CALCUL-XYZ'!CI55),""))</f>
        <v/>
      </c>
      <c r="Q79" s="288" t="str">
        <f ca="1">IF(CODE3=1,"",IFERROR(IF('CALCUL-XYZ'!BY55="","",'CALCUL-XYZ'!BY55),""))</f>
        <v/>
      </c>
      <c r="R79" s="195"/>
      <c r="S79" s="288" t="str">
        <f ca="1">IF(CODE3=1,"",IFERROR(IF('CALCUL-XYZ'!BQ55="","",'CALCUL-XYZ'!BQ55),""))</f>
        <v/>
      </c>
      <c r="T79" s="216" t="str">
        <f ca="1">IF(CODE3=1,"",IFERROR(IF($T$24='RAPPORT-XYZ'!$C$7,IF('CALCUL-XYZ'!CM55="","",'CALCUL-XYZ'!CM55),IF('CALCUL-XYZ'!CN55="","",'CALCUL-XYZ'!CN55)),""))</f>
        <v/>
      </c>
      <c r="U79" s="216" t="str">
        <f ca="1">IF(CODE3=1,"",IFERROR(IF($T$24='RAPPORT-XYZ'!$C$7,IF('CALCUL-XYZ'!CN55="","",'CALCUL-XYZ'!CN55),IF('CALCUL-XYZ'!CM55="","",'CALCUL-XYZ'!CM55)),""))</f>
        <v/>
      </c>
      <c r="V79" s="216" t="str">
        <f ca="1">IF(CODE3=1,"",IFERROR(IF('CALCUL-XYZ'!CA55="","",'CALCUL-XYZ'!CA55),""))</f>
        <v/>
      </c>
      <c r="W79" s="195"/>
      <c r="X79" s="288" t="str">
        <f ca="1">IF(CODE3=1,"",IFERROR(IF('CALCUL-XYZ'!BM55="","",'CALCUL-XYZ'!BM55),""))</f>
        <v/>
      </c>
      <c r="Y79" s="216" t="str">
        <f ca="1">IF(CODE3=1,"",IFERROR(IF('CALCUL-XYZ'!EH55="","",'CALCUL-XYZ'!EH55),""))</f>
        <v/>
      </c>
      <c r="Z79" s="216" t="str">
        <f ca="1">IF(CODE3=1,"",IFERROR(IF('CALCUL-XYZ'!EI55="","",'CALCUL-XYZ'!EI55),""))</f>
        <v/>
      </c>
      <c r="AA79" s="195"/>
      <c r="AB79" s="253">
        <f t="shared" si="1"/>
        <v>55</v>
      </c>
      <c r="AC79" s="288" t="str">
        <f ca="1">IF(CODE3=1,"",IFERROR(IF('CALCUL-XYZ'!BM55="","",'CALCUL-XYZ'!BM55),""))</f>
        <v/>
      </c>
      <c r="AD79" s="288" t="str">
        <f ca="1">IF(CODE3=1,"",IFERROR(IF('CALCUL-XYZ'!BQ55="","",'CALCUL-XYZ'!BQ55),""))</f>
        <v/>
      </c>
      <c r="AE79" s="261" t="str">
        <f ca="1">IF(CODE3=1,"",IFERROR(IF('CALCUL-XYZ'!DL55="","",'CALCUL-XYZ'!DL55),""))</f>
        <v/>
      </c>
      <c r="AF79" s="261" t="str">
        <f ca="1">IF(CODE3=1,"",IFERROR(IF('CALCUL-XYZ'!DK55="","",'CALCUL-XYZ'!DK55),""))</f>
        <v/>
      </c>
      <c r="AG79" s="216" t="str">
        <f ca="1">IF(CODE3=1,"",IFERROR(IF('CALCUL-XYZ'!DB55="","",'CALCUL-XYZ'!DB55),""))</f>
        <v/>
      </c>
      <c r="AH79" s="195"/>
      <c r="AI79" s="288" t="str">
        <f ca="1">IF(CODE3=1,"",IFERROR(IF('CALCUL-XYZ'!BQ55="","",'CALCUL-XYZ'!BQ55),""))</f>
        <v/>
      </c>
      <c r="AJ79" s="216" t="str">
        <f ca="1">IF(CODE3=1,"",IFERROR(IF($T$24='RAPPORT-XYZ'!$C$7,IF('CALCUL-XYZ'!DP55="","",'CALCUL-XYZ'!DP55),IF('CALCUL-XYZ'!DQ55="","",'CALCUL-XYZ'!DQ55)),""))</f>
        <v/>
      </c>
      <c r="AK79" s="216" t="str">
        <f ca="1">IF(CODE3=1,"",IFERROR(IF($T$24='RAPPORT-XYZ'!$C$7,IF('CALCUL-XYZ'!DQ55="","",'CALCUL-XYZ'!DQ55),IF('CALCUL-XYZ'!DP55="","",'CALCUL-XYZ'!DP55)),""))</f>
        <v/>
      </c>
      <c r="AL79" s="216" t="str">
        <f ca="1">IF(CODE3=1,"",IFERROR(IF('CALCUL-XYZ'!DD55="","",'CALCUL-XYZ'!DD55),""))</f>
        <v/>
      </c>
      <c r="AM79" s="142"/>
      <c r="AN79" s="195"/>
      <c r="AO79" s="263" t="str">
        <f ca="1">IF(CODE3=1,"",IFERROR(IF('CALCUL-XYZ'!DS55="","",'CALCUL-XYZ'!DS55&amp;'CALCUL-XYZ'!DT55&amp;'CALCUL-XYZ'!DU55&amp;'CALCUL-XYZ'!DV55&amp;'CALCUL-XYZ'!DW55),""))</f>
        <v/>
      </c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  <c r="BI79" s="195"/>
      <c r="BJ79" s="195"/>
      <c r="BK79" s="195"/>
      <c r="BL79" s="195"/>
      <c r="BM79" s="195"/>
      <c r="BN79" s="195"/>
      <c r="BO79" s="195"/>
      <c r="BP79" s="195"/>
      <c r="BQ79" s="195"/>
      <c r="BR79" s="195"/>
      <c r="BS79" s="195"/>
      <c r="BT79" s="195"/>
      <c r="BU79" s="195"/>
      <c r="BV79" s="195"/>
      <c r="BW79" s="195"/>
      <c r="BX79" s="195"/>
    </row>
    <row r="80" spans="1:76" x14ac:dyDescent="0.2">
      <c r="A80" s="195"/>
      <c r="B80" s="317"/>
      <c r="C80" s="314"/>
      <c r="D80" s="146"/>
      <c r="E80" s="142"/>
      <c r="F80" s="142"/>
      <c r="G80" s="293"/>
      <c r="H80" s="309"/>
      <c r="I80" s="142"/>
      <c r="J80" s="142"/>
      <c r="K80" s="195"/>
      <c r="L80" s="253">
        <f t="shared" si="0"/>
        <v>56</v>
      </c>
      <c r="M80" s="288" t="str">
        <f ca="1">IF(CODE3=1,"",IFERROR(IF('CALCUL-XYZ'!BM56="","",'CALCUL-XYZ'!BM56),""))</f>
        <v/>
      </c>
      <c r="N80" s="288" t="str">
        <f ca="1">IF(CODE3=1,"",IFERROR(IF('CALCUL-XYZ'!BQ56="","",'CALCUL-XYZ'!BQ56),""))</f>
        <v/>
      </c>
      <c r="O80" s="261" t="str">
        <f ca="1">IF(CODE3=1,"",IFERROR(IF('CALCUL-XYZ'!BN56="","",'CALCUL-XYZ'!BN56),""))</f>
        <v/>
      </c>
      <c r="P80" s="261" t="str">
        <f ca="1">IF(CODE3=1,"",IFERROR(IF('CALCUL-XYZ'!CI56="","",'CALCUL-XYZ'!CI56),""))</f>
        <v/>
      </c>
      <c r="Q80" s="288" t="str">
        <f ca="1">IF(CODE3=1,"",IFERROR(IF('CALCUL-XYZ'!BY56="","",'CALCUL-XYZ'!BY56),""))</f>
        <v/>
      </c>
      <c r="R80" s="195"/>
      <c r="S80" s="288" t="str">
        <f ca="1">IF(CODE3=1,"",IFERROR(IF('CALCUL-XYZ'!BQ56="","",'CALCUL-XYZ'!BQ56),""))</f>
        <v/>
      </c>
      <c r="T80" s="216" t="str">
        <f ca="1">IF(CODE3=1,"",IFERROR(IF($T$24='RAPPORT-XYZ'!$C$7,IF('CALCUL-XYZ'!CM56="","",'CALCUL-XYZ'!CM56),IF('CALCUL-XYZ'!CN56="","",'CALCUL-XYZ'!CN56)),""))</f>
        <v/>
      </c>
      <c r="U80" s="216" t="str">
        <f ca="1">IF(CODE3=1,"",IFERROR(IF($T$24='RAPPORT-XYZ'!$C$7,IF('CALCUL-XYZ'!CN56="","",'CALCUL-XYZ'!CN56),IF('CALCUL-XYZ'!CM56="","",'CALCUL-XYZ'!CM56)),""))</f>
        <v/>
      </c>
      <c r="V80" s="216" t="str">
        <f ca="1">IF(CODE3=1,"",IFERROR(IF('CALCUL-XYZ'!CA56="","",'CALCUL-XYZ'!CA56),""))</f>
        <v/>
      </c>
      <c r="W80" s="195"/>
      <c r="X80" s="288" t="str">
        <f ca="1">IF(CODE3=1,"",IFERROR(IF('CALCUL-XYZ'!BM56="","",'CALCUL-XYZ'!BM56),""))</f>
        <v/>
      </c>
      <c r="Y80" s="216" t="str">
        <f ca="1">IF(CODE3=1,"",IFERROR(IF('CALCUL-XYZ'!EH56="","",'CALCUL-XYZ'!EH56),""))</f>
        <v/>
      </c>
      <c r="Z80" s="216" t="str">
        <f ca="1">IF(CODE3=1,"",IFERROR(IF('CALCUL-XYZ'!EI56="","",'CALCUL-XYZ'!EI56),""))</f>
        <v/>
      </c>
      <c r="AA80" s="195"/>
      <c r="AB80" s="253">
        <f t="shared" si="1"/>
        <v>56</v>
      </c>
      <c r="AC80" s="288" t="str">
        <f ca="1">IF(CODE3=1,"",IFERROR(IF('CALCUL-XYZ'!BM56="","",'CALCUL-XYZ'!BM56),""))</f>
        <v/>
      </c>
      <c r="AD80" s="288" t="str">
        <f ca="1">IF(CODE3=1,"",IFERROR(IF('CALCUL-XYZ'!BQ56="","",'CALCUL-XYZ'!BQ56),""))</f>
        <v/>
      </c>
      <c r="AE80" s="261" t="str">
        <f ca="1">IF(CODE3=1,"",IFERROR(IF('CALCUL-XYZ'!DL56="","",'CALCUL-XYZ'!DL56),""))</f>
        <v/>
      </c>
      <c r="AF80" s="261" t="str">
        <f ca="1">IF(CODE3=1,"",IFERROR(IF('CALCUL-XYZ'!DK56="","",'CALCUL-XYZ'!DK56),""))</f>
        <v/>
      </c>
      <c r="AG80" s="216" t="str">
        <f ca="1">IF(CODE3=1,"",IFERROR(IF('CALCUL-XYZ'!DB56="","",'CALCUL-XYZ'!DB56),""))</f>
        <v/>
      </c>
      <c r="AH80" s="195"/>
      <c r="AI80" s="288" t="str">
        <f ca="1">IF(CODE3=1,"",IFERROR(IF('CALCUL-XYZ'!BQ56="","",'CALCUL-XYZ'!BQ56),""))</f>
        <v/>
      </c>
      <c r="AJ80" s="216" t="str">
        <f ca="1">IF(CODE3=1,"",IFERROR(IF($T$24='RAPPORT-XYZ'!$C$7,IF('CALCUL-XYZ'!DP56="","",'CALCUL-XYZ'!DP56),IF('CALCUL-XYZ'!DQ56="","",'CALCUL-XYZ'!DQ56)),""))</f>
        <v/>
      </c>
      <c r="AK80" s="216" t="str">
        <f ca="1">IF(CODE3=1,"",IFERROR(IF($T$24='RAPPORT-XYZ'!$C$7,IF('CALCUL-XYZ'!DQ56="","",'CALCUL-XYZ'!DQ56),IF('CALCUL-XYZ'!DP56="","",'CALCUL-XYZ'!DP56)),""))</f>
        <v/>
      </c>
      <c r="AL80" s="216" t="str">
        <f ca="1">IF(CODE3=1,"",IFERROR(IF('CALCUL-XYZ'!DD56="","",'CALCUL-XYZ'!DD56),""))</f>
        <v/>
      </c>
      <c r="AM80" s="142"/>
      <c r="AN80" s="195"/>
      <c r="AO80" s="263" t="str">
        <f ca="1">IF(CODE3=1,"",IFERROR(IF('CALCUL-XYZ'!DS56="","",'CALCUL-XYZ'!DS56&amp;'CALCUL-XYZ'!DT56&amp;'CALCUL-XYZ'!DU56&amp;'CALCUL-XYZ'!DV56&amp;'CALCUL-XYZ'!DW56),""))</f>
        <v/>
      </c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5"/>
      <c r="BN80" s="195"/>
      <c r="BO80" s="195"/>
      <c r="BP80" s="195"/>
      <c r="BQ80" s="195"/>
      <c r="BR80" s="195"/>
      <c r="BS80" s="195"/>
      <c r="BT80" s="195"/>
      <c r="BU80" s="195"/>
      <c r="BV80" s="195"/>
      <c r="BW80" s="195"/>
      <c r="BX80" s="195"/>
    </row>
    <row r="81" spans="1:76" x14ac:dyDescent="0.2">
      <c r="A81" s="195"/>
      <c r="B81" s="317"/>
      <c r="C81" s="314"/>
      <c r="D81" s="146"/>
      <c r="E81" s="142"/>
      <c r="F81" s="142"/>
      <c r="G81" s="293"/>
      <c r="H81" s="309"/>
      <c r="I81" s="142"/>
      <c r="J81" s="142"/>
      <c r="K81" s="195"/>
      <c r="L81" s="253">
        <f t="shared" si="0"/>
        <v>57</v>
      </c>
      <c r="M81" s="288" t="str">
        <f ca="1">IF(CODE3=1,"",IFERROR(IF('CALCUL-XYZ'!BM57="","",'CALCUL-XYZ'!BM57),""))</f>
        <v/>
      </c>
      <c r="N81" s="288" t="str">
        <f ca="1">IF(CODE3=1,"",IFERROR(IF('CALCUL-XYZ'!BQ57="","",'CALCUL-XYZ'!BQ57),""))</f>
        <v/>
      </c>
      <c r="O81" s="261" t="str">
        <f ca="1">IF(CODE3=1,"",IFERROR(IF('CALCUL-XYZ'!BN57="","",'CALCUL-XYZ'!BN57),""))</f>
        <v/>
      </c>
      <c r="P81" s="261" t="str">
        <f ca="1">IF(CODE3=1,"",IFERROR(IF('CALCUL-XYZ'!CI57="","",'CALCUL-XYZ'!CI57),""))</f>
        <v/>
      </c>
      <c r="Q81" s="288" t="str">
        <f ca="1">IF(CODE3=1,"",IFERROR(IF('CALCUL-XYZ'!BY57="","",'CALCUL-XYZ'!BY57),""))</f>
        <v/>
      </c>
      <c r="R81" s="195"/>
      <c r="S81" s="288" t="str">
        <f ca="1">IF(CODE3=1,"",IFERROR(IF('CALCUL-XYZ'!BQ57="","",'CALCUL-XYZ'!BQ57),""))</f>
        <v/>
      </c>
      <c r="T81" s="216" t="str">
        <f ca="1">IF(CODE3=1,"",IFERROR(IF($T$24='RAPPORT-XYZ'!$C$7,IF('CALCUL-XYZ'!CM57="","",'CALCUL-XYZ'!CM57),IF('CALCUL-XYZ'!CN57="","",'CALCUL-XYZ'!CN57)),""))</f>
        <v/>
      </c>
      <c r="U81" s="216" t="str">
        <f ca="1">IF(CODE3=1,"",IFERROR(IF($T$24='RAPPORT-XYZ'!$C$7,IF('CALCUL-XYZ'!CN57="","",'CALCUL-XYZ'!CN57),IF('CALCUL-XYZ'!CM57="","",'CALCUL-XYZ'!CM57)),""))</f>
        <v/>
      </c>
      <c r="V81" s="216" t="str">
        <f ca="1">IF(CODE3=1,"",IFERROR(IF('CALCUL-XYZ'!CA57="","",'CALCUL-XYZ'!CA57),""))</f>
        <v/>
      </c>
      <c r="W81" s="195"/>
      <c r="X81" s="288" t="str">
        <f ca="1">IF(CODE3=1,"",IFERROR(IF('CALCUL-XYZ'!BM57="","",'CALCUL-XYZ'!BM57),""))</f>
        <v/>
      </c>
      <c r="Y81" s="216" t="str">
        <f ca="1">IF(CODE3=1,"",IFERROR(IF('CALCUL-XYZ'!EH57="","",'CALCUL-XYZ'!EH57),""))</f>
        <v/>
      </c>
      <c r="Z81" s="216" t="str">
        <f ca="1">IF(CODE3=1,"",IFERROR(IF('CALCUL-XYZ'!EI57="","",'CALCUL-XYZ'!EI57),""))</f>
        <v/>
      </c>
      <c r="AA81" s="195"/>
      <c r="AB81" s="253">
        <f t="shared" si="1"/>
        <v>57</v>
      </c>
      <c r="AC81" s="288" t="str">
        <f ca="1">IF(CODE3=1,"",IFERROR(IF('CALCUL-XYZ'!BM57="","",'CALCUL-XYZ'!BM57),""))</f>
        <v/>
      </c>
      <c r="AD81" s="288" t="str">
        <f ca="1">IF(CODE3=1,"",IFERROR(IF('CALCUL-XYZ'!BQ57="","",'CALCUL-XYZ'!BQ57),""))</f>
        <v/>
      </c>
      <c r="AE81" s="261" t="str">
        <f ca="1">IF(CODE3=1,"",IFERROR(IF('CALCUL-XYZ'!DL57="","",'CALCUL-XYZ'!DL57),""))</f>
        <v/>
      </c>
      <c r="AF81" s="261" t="str">
        <f ca="1">IF(CODE3=1,"",IFERROR(IF('CALCUL-XYZ'!DK57="","",'CALCUL-XYZ'!DK57),""))</f>
        <v/>
      </c>
      <c r="AG81" s="216" t="str">
        <f ca="1">IF(CODE3=1,"",IFERROR(IF('CALCUL-XYZ'!DB57="","",'CALCUL-XYZ'!DB57),""))</f>
        <v/>
      </c>
      <c r="AH81" s="195"/>
      <c r="AI81" s="288" t="str">
        <f ca="1">IF(CODE3=1,"",IFERROR(IF('CALCUL-XYZ'!BQ57="","",'CALCUL-XYZ'!BQ57),""))</f>
        <v/>
      </c>
      <c r="AJ81" s="216" t="str">
        <f ca="1">IF(CODE3=1,"",IFERROR(IF($T$24='RAPPORT-XYZ'!$C$7,IF('CALCUL-XYZ'!DP57="","",'CALCUL-XYZ'!DP57),IF('CALCUL-XYZ'!DQ57="","",'CALCUL-XYZ'!DQ57)),""))</f>
        <v/>
      </c>
      <c r="AK81" s="216" t="str">
        <f ca="1">IF(CODE3=1,"",IFERROR(IF($T$24='RAPPORT-XYZ'!$C$7,IF('CALCUL-XYZ'!DQ57="","",'CALCUL-XYZ'!DQ57),IF('CALCUL-XYZ'!DP57="","",'CALCUL-XYZ'!DP57)),""))</f>
        <v/>
      </c>
      <c r="AL81" s="216" t="str">
        <f ca="1">IF(CODE3=1,"",IFERROR(IF('CALCUL-XYZ'!DD57="","",'CALCUL-XYZ'!DD57),""))</f>
        <v/>
      </c>
      <c r="AM81" s="142"/>
      <c r="AN81" s="195"/>
      <c r="AO81" s="263" t="str">
        <f ca="1">IF(CODE3=1,"",IFERROR(IF('CALCUL-XYZ'!DS57="","",'CALCUL-XYZ'!DS57&amp;'CALCUL-XYZ'!DT57&amp;'CALCUL-XYZ'!DU57&amp;'CALCUL-XYZ'!DV57&amp;'CALCUL-XYZ'!DW57),""))</f>
        <v/>
      </c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  <c r="BI81" s="195"/>
      <c r="BJ81" s="195"/>
      <c r="BK81" s="195"/>
      <c r="BL81" s="195"/>
      <c r="BM81" s="195"/>
      <c r="BN81" s="195"/>
      <c r="BO81" s="195"/>
      <c r="BP81" s="195"/>
      <c r="BQ81" s="195"/>
      <c r="BR81" s="195"/>
      <c r="BS81" s="195"/>
      <c r="BT81" s="195"/>
      <c r="BU81" s="195"/>
      <c r="BV81" s="195"/>
      <c r="BW81" s="195"/>
      <c r="BX81" s="195"/>
    </row>
    <row r="82" spans="1:76" x14ac:dyDescent="0.2">
      <c r="A82" s="195"/>
      <c r="B82" s="317"/>
      <c r="C82" s="314"/>
      <c r="D82" s="146"/>
      <c r="E82" s="142"/>
      <c r="F82" s="142"/>
      <c r="G82" s="293"/>
      <c r="H82" s="309"/>
      <c r="I82" s="142"/>
      <c r="J82" s="142"/>
      <c r="K82" s="195"/>
      <c r="L82" s="253">
        <f t="shared" si="0"/>
        <v>58</v>
      </c>
      <c r="M82" s="288" t="str">
        <f ca="1">IF(CODE3=1,"",IFERROR(IF('CALCUL-XYZ'!BM58="","",'CALCUL-XYZ'!BM58),""))</f>
        <v/>
      </c>
      <c r="N82" s="288" t="str">
        <f ca="1">IF(CODE3=1,"",IFERROR(IF('CALCUL-XYZ'!BQ58="","",'CALCUL-XYZ'!BQ58),""))</f>
        <v/>
      </c>
      <c r="O82" s="261" t="str">
        <f ca="1">IF(CODE3=1,"",IFERROR(IF('CALCUL-XYZ'!BN58="","",'CALCUL-XYZ'!BN58),""))</f>
        <v/>
      </c>
      <c r="P82" s="261" t="str">
        <f ca="1">IF(CODE3=1,"",IFERROR(IF('CALCUL-XYZ'!CI58="","",'CALCUL-XYZ'!CI58),""))</f>
        <v/>
      </c>
      <c r="Q82" s="288" t="str">
        <f ca="1">IF(CODE3=1,"",IFERROR(IF('CALCUL-XYZ'!BY58="","",'CALCUL-XYZ'!BY58),""))</f>
        <v/>
      </c>
      <c r="R82" s="195"/>
      <c r="S82" s="288" t="str">
        <f ca="1">IF(CODE3=1,"",IFERROR(IF('CALCUL-XYZ'!BQ58="","",'CALCUL-XYZ'!BQ58),""))</f>
        <v/>
      </c>
      <c r="T82" s="216" t="str">
        <f ca="1">IF(CODE3=1,"",IFERROR(IF($T$24='RAPPORT-XYZ'!$C$7,IF('CALCUL-XYZ'!CM58="","",'CALCUL-XYZ'!CM58),IF('CALCUL-XYZ'!CN58="","",'CALCUL-XYZ'!CN58)),""))</f>
        <v/>
      </c>
      <c r="U82" s="216" t="str">
        <f ca="1">IF(CODE3=1,"",IFERROR(IF($T$24='RAPPORT-XYZ'!$C$7,IF('CALCUL-XYZ'!CN58="","",'CALCUL-XYZ'!CN58),IF('CALCUL-XYZ'!CM58="","",'CALCUL-XYZ'!CM58)),""))</f>
        <v/>
      </c>
      <c r="V82" s="216" t="str">
        <f ca="1">IF(CODE3=1,"",IFERROR(IF('CALCUL-XYZ'!CA58="","",'CALCUL-XYZ'!CA58),""))</f>
        <v/>
      </c>
      <c r="W82" s="195"/>
      <c r="X82" s="288" t="str">
        <f ca="1">IF(CODE3=1,"",IFERROR(IF('CALCUL-XYZ'!BM58="","",'CALCUL-XYZ'!BM58),""))</f>
        <v/>
      </c>
      <c r="Y82" s="216" t="str">
        <f ca="1">IF(CODE3=1,"",IFERROR(IF('CALCUL-XYZ'!EH58="","",'CALCUL-XYZ'!EH58),""))</f>
        <v/>
      </c>
      <c r="Z82" s="216" t="str">
        <f ca="1">IF(CODE3=1,"",IFERROR(IF('CALCUL-XYZ'!EI58="","",'CALCUL-XYZ'!EI58),""))</f>
        <v/>
      </c>
      <c r="AA82" s="195"/>
      <c r="AB82" s="253">
        <f t="shared" si="1"/>
        <v>58</v>
      </c>
      <c r="AC82" s="288" t="str">
        <f ca="1">IF(CODE3=1,"",IFERROR(IF('CALCUL-XYZ'!BM58="","",'CALCUL-XYZ'!BM58),""))</f>
        <v/>
      </c>
      <c r="AD82" s="288" t="str">
        <f ca="1">IF(CODE3=1,"",IFERROR(IF('CALCUL-XYZ'!BQ58="","",'CALCUL-XYZ'!BQ58),""))</f>
        <v/>
      </c>
      <c r="AE82" s="261" t="str">
        <f ca="1">IF(CODE3=1,"",IFERROR(IF('CALCUL-XYZ'!DL58="","",'CALCUL-XYZ'!DL58),""))</f>
        <v/>
      </c>
      <c r="AF82" s="261" t="str">
        <f ca="1">IF(CODE3=1,"",IFERROR(IF('CALCUL-XYZ'!DK58="","",'CALCUL-XYZ'!DK58),""))</f>
        <v/>
      </c>
      <c r="AG82" s="216" t="str">
        <f ca="1">IF(CODE3=1,"",IFERROR(IF('CALCUL-XYZ'!DB58="","",'CALCUL-XYZ'!DB58),""))</f>
        <v/>
      </c>
      <c r="AH82" s="195"/>
      <c r="AI82" s="288" t="str">
        <f ca="1">IF(CODE3=1,"",IFERROR(IF('CALCUL-XYZ'!BQ58="","",'CALCUL-XYZ'!BQ58),""))</f>
        <v/>
      </c>
      <c r="AJ82" s="216" t="str">
        <f ca="1">IF(CODE3=1,"",IFERROR(IF($T$24='RAPPORT-XYZ'!$C$7,IF('CALCUL-XYZ'!DP58="","",'CALCUL-XYZ'!DP58),IF('CALCUL-XYZ'!DQ58="","",'CALCUL-XYZ'!DQ58)),""))</f>
        <v/>
      </c>
      <c r="AK82" s="216" t="str">
        <f ca="1">IF(CODE3=1,"",IFERROR(IF($T$24='RAPPORT-XYZ'!$C$7,IF('CALCUL-XYZ'!DQ58="","",'CALCUL-XYZ'!DQ58),IF('CALCUL-XYZ'!DP58="","",'CALCUL-XYZ'!DP58)),""))</f>
        <v/>
      </c>
      <c r="AL82" s="216" t="str">
        <f ca="1">IF(CODE3=1,"",IFERROR(IF('CALCUL-XYZ'!DD58="","",'CALCUL-XYZ'!DD58),""))</f>
        <v/>
      </c>
      <c r="AM82" s="142"/>
      <c r="AN82" s="195"/>
      <c r="AO82" s="263" t="str">
        <f ca="1">IF(CODE3=1,"",IFERROR(IF('CALCUL-XYZ'!DS58="","",'CALCUL-XYZ'!DS58&amp;'CALCUL-XYZ'!DT58&amp;'CALCUL-XYZ'!DU58&amp;'CALCUL-XYZ'!DV58&amp;'CALCUL-XYZ'!DW58),""))</f>
        <v/>
      </c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  <c r="BI82" s="195"/>
      <c r="BJ82" s="195"/>
      <c r="BK82" s="195"/>
      <c r="BL82" s="195"/>
      <c r="BM82" s="195"/>
      <c r="BN82" s="195"/>
      <c r="BO82" s="195"/>
      <c r="BP82" s="195"/>
      <c r="BQ82" s="195"/>
      <c r="BR82" s="195"/>
      <c r="BS82" s="195"/>
      <c r="BT82" s="195"/>
      <c r="BU82" s="195"/>
      <c r="BV82" s="195"/>
      <c r="BW82" s="195"/>
      <c r="BX82" s="195"/>
    </row>
    <row r="83" spans="1:76" x14ac:dyDescent="0.2">
      <c r="A83" s="195"/>
      <c r="B83" s="317"/>
      <c r="C83" s="314"/>
      <c r="D83" s="146"/>
      <c r="E83" s="142"/>
      <c r="F83" s="142"/>
      <c r="G83" s="293"/>
      <c r="H83" s="309"/>
      <c r="I83" s="142"/>
      <c r="J83" s="142"/>
      <c r="K83" s="195"/>
      <c r="L83" s="253">
        <f t="shared" si="0"/>
        <v>59</v>
      </c>
      <c r="M83" s="288" t="str">
        <f ca="1">IF(CODE3=1,"",IFERROR(IF('CALCUL-XYZ'!BM59="","",'CALCUL-XYZ'!BM59),""))</f>
        <v/>
      </c>
      <c r="N83" s="288" t="str">
        <f ca="1">IF(CODE3=1,"",IFERROR(IF('CALCUL-XYZ'!BQ59="","",'CALCUL-XYZ'!BQ59),""))</f>
        <v/>
      </c>
      <c r="O83" s="261" t="str">
        <f ca="1">IF(CODE3=1,"",IFERROR(IF('CALCUL-XYZ'!BN59="","",'CALCUL-XYZ'!BN59),""))</f>
        <v/>
      </c>
      <c r="P83" s="261" t="str">
        <f ca="1">IF(CODE3=1,"",IFERROR(IF('CALCUL-XYZ'!CI59="","",'CALCUL-XYZ'!CI59),""))</f>
        <v/>
      </c>
      <c r="Q83" s="288" t="str">
        <f ca="1">IF(CODE3=1,"",IFERROR(IF('CALCUL-XYZ'!BY59="","",'CALCUL-XYZ'!BY59),""))</f>
        <v/>
      </c>
      <c r="R83" s="195"/>
      <c r="S83" s="288" t="str">
        <f ca="1">IF(CODE3=1,"",IFERROR(IF('CALCUL-XYZ'!BQ59="","",'CALCUL-XYZ'!BQ59),""))</f>
        <v/>
      </c>
      <c r="T83" s="216" t="str">
        <f ca="1">IF(CODE3=1,"",IFERROR(IF($T$24='RAPPORT-XYZ'!$C$7,IF('CALCUL-XYZ'!CM59="","",'CALCUL-XYZ'!CM59),IF('CALCUL-XYZ'!CN59="","",'CALCUL-XYZ'!CN59)),""))</f>
        <v/>
      </c>
      <c r="U83" s="216" t="str">
        <f ca="1">IF(CODE3=1,"",IFERROR(IF($T$24='RAPPORT-XYZ'!$C$7,IF('CALCUL-XYZ'!CN59="","",'CALCUL-XYZ'!CN59),IF('CALCUL-XYZ'!CM59="","",'CALCUL-XYZ'!CM59)),""))</f>
        <v/>
      </c>
      <c r="V83" s="216" t="str">
        <f ca="1">IF(CODE3=1,"",IFERROR(IF('CALCUL-XYZ'!CA59="","",'CALCUL-XYZ'!CA59),""))</f>
        <v/>
      </c>
      <c r="W83" s="195"/>
      <c r="X83" s="288" t="str">
        <f ca="1">IF(CODE3=1,"",IFERROR(IF('CALCUL-XYZ'!BM59="","",'CALCUL-XYZ'!BM59),""))</f>
        <v/>
      </c>
      <c r="Y83" s="216" t="str">
        <f ca="1">IF(CODE3=1,"",IFERROR(IF('CALCUL-XYZ'!EH59="","",'CALCUL-XYZ'!EH59),""))</f>
        <v/>
      </c>
      <c r="Z83" s="216" t="str">
        <f ca="1">IF(CODE3=1,"",IFERROR(IF('CALCUL-XYZ'!EI59="","",'CALCUL-XYZ'!EI59),""))</f>
        <v/>
      </c>
      <c r="AA83" s="195"/>
      <c r="AB83" s="253">
        <f t="shared" si="1"/>
        <v>59</v>
      </c>
      <c r="AC83" s="288" t="str">
        <f ca="1">IF(CODE3=1,"",IFERROR(IF('CALCUL-XYZ'!BM59="","",'CALCUL-XYZ'!BM59),""))</f>
        <v/>
      </c>
      <c r="AD83" s="288" t="str">
        <f ca="1">IF(CODE3=1,"",IFERROR(IF('CALCUL-XYZ'!BQ59="","",'CALCUL-XYZ'!BQ59),""))</f>
        <v/>
      </c>
      <c r="AE83" s="261" t="str">
        <f ca="1">IF(CODE3=1,"",IFERROR(IF('CALCUL-XYZ'!DL59="","",'CALCUL-XYZ'!DL59),""))</f>
        <v/>
      </c>
      <c r="AF83" s="261" t="str">
        <f ca="1">IF(CODE3=1,"",IFERROR(IF('CALCUL-XYZ'!DK59="","",'CALCUL-XYZ'!DK59),""))</f>
        <v/>
      </c>
      <c r="AG83" s="216" t="str">
        <f ca="1">IF(CODE3=1,"",IFERROR(IF('CALCUL-XYZ'!DB59="","",'CALCUL-XYZ'!DB59),""))</f>
        <v/>
      </c>
      <c r="AH83" s="195"/>
      <c r="AI83" s="288" t="str">
        <f ca="1">IF(CODE3=1,"",IFERROR(IF('CALCUL-XYZ'!BQ59="","",'CALCUL-XYZ'!BQ59),""))</f>
        <v/>
      </c>
      <c r="AJ83" s="216" t="str">
        <f ca="1">IF(CODE3=1,"",IFERROR(IF($T$24='RAPPORT-XYZ'!$C$7,IF('CALCUL-XYZ'!DP59="","",'CALCUL-XYZ'!DP59),IF('CALCUL-XYZ'!DQ59="","",'CALCUL-XYZ'!DQ59)),""))</f>
        <v/>
      </c>
      <c r="AK83" s="216" t="str">
        <f ca="1">IF(CODE3=1,"",IFERROR(IF($T$24='RAPPORT-XYZ'!$C$7,IF('CALCUL-XYZ'!DQ59="","",'CALCUL-XYZ'!DQ59),IF('CALCUL-XYZ'!DP59="","",'CALCUL-XYZ'!DP59)),""))</f>
        <v/>
      </c>
      <c r="AL83" s="216" t="str">
        <f ca="1">IF(CODE3=1,"",IFERROR(IF('CALCUL-XYZ'!DD59="","",'CALCUL-XYZ'!DD59),""))</f>
        <v/>
      </c>
      <c r="AM83" s="142"/>
      <c r="AN83" s="195"/>
      <c r="AO83" s="263" t="str">
        <f ca="1">IF(CODE3=1,"",IFERROR(IF('CALCUL-XYZ'!DS59="","",'CALCUL-XYZ'!DS59&amp;'CALCUL-XYZ'!DT59&amp;'CALCUL-XYZ'!DU59&amp;'CALCUL-XYZ'!DV59&amp;'CALCUL-XYZ'!DW59),""))</f>
        <v/>
      </c>
      <c r="AP83" s="195"/>
      <c r="AQ83" s="195"/>
      <c r="AR83" s="195"/>
      <c r="AS83" s="195"/>
      <c r="AT83" s="195"/>
      <c r="AU83" s="195"/>
      <c r="AV83" s="195"/>
      <c r="AW83" s="195"/>
      <c r="AX83" s="195"/>
      <c r="AY83" s="195"/>
      <c r="AZ83" s="195"/>
      <c r="BA83" s="195"/>
      <c r="BB83" s="195"/>
      <c r="BC83" s="195"/>
      <c r="BD83" s="195"/>
      <c r="BE83" s="195"/>
      <c r="BF83" s="195"/>
      <c r="BG83" s="195"/>
      <c r="BH83" s="195"/>
      <c r="BI83" s="195"/>
      <c r="BJ83" s="195"/>
      <c r="BK83" s="195"/>
      <c r="BL83" s="195"/>
      <c r="BM83" s="195"/>
      <c r="BN83" s="195"/>
      <c r="BO83" s="195"/>
      <c r="BP83" s="195"/>
      <c r="BQ83" s="195"/>
      <c r="BR83" s="195"/>
      <c r="BS83" s="195"/>
      <c r="BT83" s="195"/>
      <c r="BU83" s="195"/>
      <c r="BV83" s="195"/>
      <c r="BW83" s="195"/>
      <c r="BX83" s="195"/>
    </row>
    <row r="84" spans="1:76" x14ac:dyDescent="0.2">
      <c r="A84" s="195"/>
      <c r="B84" s="317"/>
      <c r="C84" s="314"/>
      <c r="D84" s="146"/>
      <c r="E84" s="142"/>
      <c r="F84" s="142"/>
      <c r="G84" s="293"/>
      <c r="H84" s="309"/>
      <c r="I84" s="142"/>
      <c r="J84" s="142"/>
      <c r="K84" s="195"/>
      <c r="L84" s="253">
        <f t="shared" si="0"/>
        <v>60</v>
      </c>
      <c r="M84" s="288" t="str">
        <f ca="1">IF(CODE3=1,"",IFERROR(IF('CALCUL-XYZ'!BM60="","",'CALCUL-XYZ'!BM60),""))</f>
        <v/>
      </c>
      <c r="N84" s="288" t="str">
        <f ca="1">IF(CODE3=1,"",IFERROR(IF('CALCUL-XYZ'!BQ60="","",'CALCUL-XYZ'!BQ60),""))</f>
        <v/>
      </c>
      <c r="O84" s="261" t="str">
        <f ca="1">IF(CODE3=1,"",IFERROR(IF('CALCUL-XYZ'!BN60="","",'CALCUL-XYZ'!BN60),""))</f>
        <v/>
      </c>
      <c r="P84" s="261" t="str">
        <f ca="1">IF(CODE3=1,"",IFERROR(IF('CALCUL-XYZ'!CI60="","",'CALCUL-XYZ'!CI60),""))</f>
        <v/>
      </c>
      <c r="Q84" s="288" t="str">
        <f ca="1">IF(CODE3=1,"",IFERROR(IF('CALCUL-XYZ'!BY60="","",'CALCUL-XYZ'!BY60),""))</f>
        <v/>
      </c>
      <c r="R84" s="195"/>
      <c r="S84" s="288" t="str">
        <f ca="1">IF(CODE3=1,"",IFERROR(IF('CALCUL-XYZ'!BQ60="","",'CALCUL-XYZ'!BQ60),""))</f>
        <v/>
      </c>
      <c r="T84" s="216" t="str">
        <f ca="1">IF(CODE3=1,"",IFERROR(IF($T$24='RAPPORT-XYZ'!$C$7,IF('CALCUL-XYZ'!CM60="","",'CALCUL-XYZ'!CM60),IF('CALCUL-XYZ'!CN60="","",'CALCUL-XYZ'!CN60)),""))</f>
        <v/>
      </c>
      <c r="U84" s="216" t="str">
        <f ca="1">IF(CODE3=1,"",IFERROR(IF($T$24='RAPPORT-XYZ'!$C$7,IF('CALCUL-XYZ'!CN60="","",'CALCUL-XYZ'!CN60),IF('CALCUL-XYZ'!CM60="","",'CALCUL-XYZ'!CM60)),""))</f>
        <v/>
      </c>
      <c r="V84" s="216" t="str">
        <f ca="1">IF(CODE3=1,"",IFERROR(IF('CALCUL-XYZ'!CA60="","",'CALCUL-XYZ'!CA60),""))</f>
        <v/>
      </c>
      <c r="W84" s="195"/>
      <c r="X84" s="288" t="str">
        <f ca="1">IF(CODE3=1,"",IFERROR(IF('CALCUL-XYZ'!BM60="","",'CALCUL-XYZ'!BM60),""))</f>
        <v/>
      </c>
      <c r="Y84" s="216" t="str">
        <f ca="1">IF(CODE3=1,"",IFERROR(IF('CALCUL-XYZ'!EH60="","",'CALCUL-XYZ'!EH60),""))</f>
        <v/>
      </c>
      <c r="Z84" s="216" t="str">
        <f ca="1">IF(CODE3=1,"",IFERROR(IF('CALCUL-XYZ'!EI60="","",'CALCUL-XYZ'!EI60),""))</f>
        <v/>
      </c>
      <c r="AA84" s="195"/>
      <c r="AB84" s="253">
        <f t="shared" si="1"/>
        <v>60</v>
      </c>
      <c r="AC84" s="288" t="str">
        <f ca="1">IF(CODE3=1,"",IFERROR(IF('CALCUL-XYZ'!BM60="","",'CALCUL-XYZ'!BM60),""))</f>
        <v/>
      </c>
      <c r="AD84" s="288" t="str">
        <f ca="1">IF(CODE3=1,"",IFERROR(IF('CALCUL-XYZ'!BQ60="","",'CALCUL-XYZ'!BQ60),""))</f>
        <v/>
      </c>
      <c r="AE84" s="261" t="str">
        <f ca="1">IF(CODE3=1,"",IFERROR(IF('CALCUL-XYZ'!DL60="","",'CALCUL-XYZ'!DL60),""))</f>
        <v/>
      </c>
      <c r="AF84" s="261" t="str">
        <f ca="1">IF(CODE3=1,"",IFERROR(IF('CALCUL-XYZ'!DK60="","",'CALCUL-XYZ'!DK60),""))</f>
        <v/>
      </c>
      <c r="AG84" s="216" t="str">
        <f ca="1">IF(CODE3=1,"",IFERROR(IF('CALCUL-XYZ'!DB60="","",'CALCUL-XYZ'!DB60),""))</f>
        <v/>
      </c>
      <c r="AH84" s="195"/>
      <c r="AI84" s="288" t="str">
        <f ca="1">IF(CODE3=1,"",IFERROR(IF('CALCUL-XYZ'!BQ60="","",'CALCUL-XYZ'!BQ60),""))</f>
        <v/>
      </c>
      <c r="AJ84" s="216" t="str">
        <f ca="1">IF(CODE3=1,"",IFERROR(IF($T$24='RAPPORT-XYZ'!$C$7,IF('CALCUL-XYZ'!DP60="","",'CALCUL-XYZ'!DP60),IF('CALCUL-XYZ'!DQ60="","",'CALCUL-XYZ'!DQ60)),""))</f>
        <v/>
      </c>
      <c r="AK84" s="216" t="str">
        <f ca="1">IF(CODE3=1,"",IFERROR(IF($T$24='RAPPORT-XYZ'!$C$7,IF('CALCUL-XYZ'!DQ60="","",'CALCUL-XYZ'!DQ60),IF('CALCUL-XYZ'!DP60="","",'CALCUL-XYZ'!DP60)),""))</f>
        <v/>
      </c>
      <c r="AL84" s="216" t="str">
        <f ca="1">IF(CODE3=1,"",IFERROR(IF('CALCUL-XYZ'!DD60="","",'CALCUL-XYZ'!DD60),""))</f>
        <v/>
      </c>
      <c r="AM84" s="142"/>
      <c r="AN84" s="195"/>
      <c r="AO84" s="263" t="str">
        <f ca="1">IF(CODE3=1,"",IFERROR(IF('CALCUL-XYZ'!DS60="","",'CALCUL-XYZ'!DS60&amp;'CALCUL-XYZ'!DT60&amp;'CALCUL-XYZ'!DU60&amp;'CALCUL-XYZ'!DV60&amp;'CALCUL-XYZ'!DW60),""))</f>
        <v/>
      </c>
      <c r="AP84" s="195"/>
      <c r="AQ84" s="195"/>
      <c r="AR84" s="195"/>
      <c r="AS84" s="195"/>
      <c r="AT84" s="195"/>
      <c r="AU84" s="195"/>
      <c r="AV84" s="195"/>
      <c r="AW84" s="195"/>
      <c r="AX84" s="195"/>
      <c r="AY84" s="195"/>
      <c r="AZ84" s="195"/>
      <c r="BA84" s="195"/>
      <c r="BB84" s="195"/>
      <c r="BC84" s="195"/>
      <c r="BD84" s="195"/>
      <c r="BE84" s="195"/>
      <c r="BF84" s="195"/>
      <c r="BG84" s="195"/>
      <c r="BH84" s="195"/>
      <c r="BI84" s="195"/>
      <c r="BJ84" s="195"/>
      <c r="BK84" s="195"/>
      <c r="BL84" s="195"/>
      <c r="BM84" s="195"/>
      <c r="BN84" s="195"/>
      <c r="BO84" s="195"/>
      <c r="BP84" s="195"/>
      <c r="BQ84" s="195"/>
      <c r="BR84" s="195"/>
      <c r="BS84" s="195"/>
      <c r="BT84" s="195"/>
      <c r="BU84" s="195"/>
      <c r="BV84" s="195"/>
      <c r="BW84" s="195"/>
      <c r="BX84" s="195"/>
    </row>
    <row r="85" spans="1:76" x14ac:dyDescent="0.2">
      <c r="A85" s="195"/>
      <c r="B85" s="317"/>
      <c r="C85" s="314"/>
      <c r="D85" s="146"/>
      <c r="E85" s="142"/>
      <c r="F85" s="142"/>
      <c r="G85" s="293"/>
      <c r="H85" s="309"/>
      <c r="I85" s="142"/>
      <c r="J85" s="142"/>
      <c r="K85" s="195"/>
      <c r="L85" s="253">
        <f t="shared" si="0"/>
        <v>61</v>
      </c>
      <c r="M85" s="288" t="str">
        <f ca="1">IF(CODE3=1,"",IFERROR(IF('CALCUL-XYZ'!BM61="","",'CALCUL-XYZ'!BM61),""))</f>
        <v/>
      </c>
      <c r="N85" s="288" t="str">
        <f ca="1">IF(CODE3=1,"",IFERROR(IF('CALCUL-XYZ'!BQ61="","",'CALCUL-XYZ'!BQ61),""))</f>
        <v/>
      </c>
      <c r="O85" s="261" t="str">
        <f ca="1">IF(CODE3=1,"",IFERROR(IF('CALCUL-XYZ'!BN61="","",'CALCUL-XYZ'!BN61),""))</f>
        <v/>
      </c>
      <c r="P85" s="261" t="str">
        <f ca="1">IF(CODE3=1,"",IFERROR(IF('CALCUL-XYZ'!CI61="","",'CALCUL-XYZ'!CI61),""))</f>
        <v/>
      </c>
      <c r="Q85" s="288" t="str">
        <f ca="1">IF(CODE3=1,"",IFERROR(IF('CALCUL-XYZ'!BY61="","",'CALCUL-XYZ'!BY61),""))</f>
        <v/>
      </c>
      <c r="R85" s="195"/>
      <c r="S85" s="288" t="str">
        <f ca="1">IF(CODE3=1,"",IFERROR(IF('CALCUL-XYZ'!BQ61="","",'CALCUL-XYZ'!BQ61),""))</f>
        <v/>
      </c>
      <c r="T85" s="216" t="str">
        <f ca="1">IF(CODE3=1,"",IFERROR(IF($T$24='RAPPORT-XYZ'!$C$7,IF('CALCUL-XYZ'!CM61="","",'CALCUL-XYZ'!CM61),IF('CALCUL-XYZ'!CN61="","",'CALCUL-XYZ'!CN61)),""))</f>
        <v/>
      </c>
      <c r="U85" s="216" t="str">
        <f ca="1">IF(CODE3=1,"",IFERROR(IF($T$24='RAPPORT-XYZ'!$C$7,IF('CALCUL-XYZ'!CN61="","",'CALCUL-XYZ'!CN61),IF('CALCUL-XYZ'!CM61="","",'CALCUL-XYZ'!CM61)),""))</f>
        <v/>
      </c>
      <c r="V85" s="216" t="str">
        <f ca="1">IF(CODE3=1,"",IFERROR(IF('CALCUL-XYZ'!CA61="","",'CALCUL-XYZ'!CA61),""))</f>
        <v/>
      </c>
      <c r="W85" s="195"/>
      <c r="X85" s="288" t="str">
        <f ca="1">IF(CODE3=1,"",IFERROR(IF('CALCUL-XYZ'!BM61="","",'CALCUL-XYZ'!BM61),""))</f>
        <v/>
      </c>
      <c r="Y85" s="216" t="str">
        <f ca="1">IF(CODE3=1,"",IFERROR(IF('CALCUL-XYZ'!EH61="","",'CALCUL-XYZ'!EH61),""))</f>
        <v/>
      </c>
      <c r="Z85" s="216" t="str">
        <f ca="1">IF(CODE3=1,"",IFERROR(IF('CALCUL-XYZ'!EI61="","",'CALCUL-XYZ'!EI61),""))</f>
        <v/>
      </c>
      <c r="AA85" s="195"/>
      <c r="AB85" s="253">
        <f t="shared" si="1"/>
        <v>61</v>
      </c>
      <c r="AC85" s="288" t="str">
        <f ca="1">IF(CODE3=1,"",IFERROR(IF('CALCUL-XYZ'!BM61="","",'CALCUL-XYZ'!BM61),""))</f>
        <v/>
      </c>
      <c r="AD85" s="288" t="str">
        <f ca="1">IF(CODE3=1,"",IFERROR(IF('CALCUL-XYZ'!BQ61="","",'CALCUL-XYZ'!BQ61),""))</f>
        <v/>
      </c>
      <c r="AE85" s="261" t="str">
        <f ca="1">IF(CODE3=1,"",IFERROR(IF('CALCUL-XYZ'!DL61="","",'CALCUL-XYZ'!DL61),""))</f>
        <v/>
      </c>
      <c r="AF85" s="261" t="str">
        <f ca="1">IF(CODE3=1,"",IFERROR(IF('CALCUL-XYZ'!DK61="","",'CALCUL-XYZ'!DK61),""))</f>
        <v/>
      </c>
      <c r="AG85" s="216" t="str">
        <f ca="1">IF(CODE3=1,"",IFERROR(IF('CALCUL-XYZ'!DB61="","",'CALCUL-XYZ'!DB61),""))</f>
        <v/>
      </c>
      <c r="AH85" s="195"/>
      <c r="AI85" s="288" t="str">
        <f ca="1">IF(CODE3=1,"",IFERROR(IF('CALCUL-XYZ'!BQ61="","",'CALCUL-XYZ'!BQ61),""))</f>
        <v/>
      </c>
      <c r="AJ85" s="216" t="str">
        <f ca="1">IF(CODE3=1,"",IFERROR(IF($T$24='RAPPORT-XYZ'!$C$7,IF('CALCUL-XYZ'!DP61="","",'CALCUL-XYZ'!DP61),IF('CALCUL-XYZ'!DQ61="","",'CALCUL-XYZ'!DQ61)),""))</f>
        <v/>
      </c>
      <c r="AK85" s="216" t="str">
        <f ca="1">IF(CODE3=1,"",IFERROR(IF($T$24='RAPPORT-XYZ'!$C$7,IF('CALCUL-XYZ'!DQ61="","",'CALCUL-XYZ'!DQ61),IF('CALCUL-XYZ'!DP61="","",'CALCUL-XYZ'!DP61)),""))</f>
        <v/>
      </c>
      <c r="AL85" s="216" t="str">
        <f ca="1">IF(CODE3=1,"",IFERROR(IF('CALCUL-XYZ'!DD61="","",'CALCUL-XYZ'!DD61),""))</f>
        <v/>
      </c>
      <c r="AM85" s="142"/>
      <c r="AN85" s="195"/>
      <c r="AO85" s="263" t="str">
        <f ca="1">IF(CODE3=1,"",IFERROR(IF('CALCUL-XYZ'!DS61="","",'CALCUL-XYZ'!DS61&amp;'CALCUL-XYZ'!DT61&amp;'CALCUL-XYZ'!DU61&amp;'CALCUL-XYZ'!DV61&amp;'CALCUL-XYZ'!DW61),""))</f>
        <v/>
      </c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5"/>
      <c r="BH85" s="195"/>
      <c r="BI85" s="195"/>
      <c r="BJ85" s="195"/>
      <c r="BK85" s="195"/>
      <c r="BL85" s="195"/>
      <c r="BM85" s="195"/>
      <c r="BN85" s="195"/>
      <c r="BO85" s="195"/>
      <c r="BP85" s="195"/>
      <c r="BQ85" s="195"/>
      <c r="BR85" s="195"/>
      <c r="BS85" s="195"/>
      <c r="BT85" s="195"/>
      <c r="BU85" s="195"/>
      <c r="BV85" s="195"/>
      <c r="BW85" s="195"/>
      <c r="BX85" s="195"/>
    </row>
    <row r="86" spans="1:76" x14ac:dyDescent="0.2">
      <c r="A86" s="195"/>
      <c r="B86" s="317"/>
      <c r="C86" s="314"/>
      <c r="D86" s="146"/>
      <c r="E86" s="142"/>
      <c r="F86" s="142"/>
      <c r="G86" s="293"/>
      <c r="H86" s="309"/>
      <c r="I86" s="142"/>
      <c r="J86" s="142"/>
      <c r="K86" s="195"/>
      <c r="L86" s="253">
        <f t="shared" si="0"/>
        <v>62</v>
      </c>
      <c r="M86" s="288" t="str">
        <f ca="1">IF(CODE3=1,"",IFERROR(IF('CALCUL-XYZ'!BM62="","",'CALCUL-XYZ'!BM62),""))</f>
        <v/>
      </c>
      <c r="N86" s="288" t="str">
        <f ca="1">IF(CODE3=1,"",IFERROR(IF('CALCUL-XYZ'!BQ62="","",'CALCUL-XYZ'!BQ62),""))</f>
        <v/>
      </c>
      <c r="O86" s="261" t="str">
        <f ca="1">IF(CODE3=1,"",IFERROR(IF('CALCUL-XYZ'!BN62="","",'CALCUL-XYZ'!BN62),""))</f>
        <v/>
      </c>
      <c r="P86" s="261" t="str">
        <f ca="1">IF(CODE3=1,"",IFERROR(IF('CALCUL-XYZ'!CI62="","",'CALCUL-XYZ'!CI62),""))</f>
        <v/>
      </c>
      <c r="Q86" s="288" t="str">
        <f ca="1">IF(CODE3=1,"",IFERROR(IF('CALCUL-XYZ'!BY62="","",'CALCUL-XYZ'!BY62),""))</f>
        <v/>
      </c>
      <c r="R86" s="195"/>
      <c r="S86" s="288" t="str">
        <f ca="1">IF(CODE3=1,"",IFERROR(IF('CALCUL-XYZ'!BQ62="","",'CALCUL-XYZ'!BQ62),""))</f>
        <v/>
      </c>
      <c r="T86" s="216" t="str">
        <f ca="1">IF(CODE3=1,"",IFERROR(IF($T$24='RAPPORT-XYZ'!$C$7,IF('CALCUL-XYZ'!CM62="","",'CALCUL-XYZ'!CM62),IF('CALCUL-XYZ'!CN62="","",'CALCUL-XYZ'!CN62)),""))</f>
        <v/>
      </c>
      <c r="U86" s="216" t="str">
        <f ca="1">IF(CODE3=1,"",IFERROR(IF($T$24='RAPPORT-XYZ'!$C$7,IF('CALCUL-XYZ'!CN62="","",'CALCUL-XYZ'!CN62),IF('CALCUL-XYZ'!CM62="","",'CALCUL-XYZ'!CM62)),""))</f>
        <v/>
      </c>
      <c r="V86" s="216" t="str">
        <f ca="1">IF(CODE3=1,"",IFERROR(IF('CALCUL-XYZ'!CA62="","",'CALCUL-XYZ'!CA62),""))</f>
        <v/>
      </c>
      <c r="W86" s="195"/>
      <c r="X86" s="288" t="str">
        <f ca="1">IF(CODE3=1,"",IFERROR(IF('CALCUL-XYZ'!BM62="","",'CALCUL-XYZ'!BM62),""))</f>
        <v/>
      </c>
      <c r="Y86" s="216" t="str">
        <f ca="1">IF(CODE3=1,"",IFERROR(IF('CALCUL-XYZ'!EH62="","",'CALCUL-XYZ'!EH62),""))</f>
        <v/>
      </c>
      <c r="Z86" s="216" t="str">
        <f ca="1">IF(CODE3=1,"",IFERROR(IF('CALCUL-XYZ'!EI62="","",'CALCUL-XYZ'!EI62),""))</f>
        <v/>
      </c>
      <c r="AA86" s="195"/>
      <c r="AB86" s="253">
        <f t="shared" si="1"/>
        <v>62</v>
      </c>
      <c r="AC86" s="288" t="str">
        <f ca="1">IF(CODE3=1,"",IFERROR(IF('CALCUL-XYZ'!BM62="","",'CALCUL-XYZ'!BM62),""))</f>
        <v/>
      </c>
      <c r="AD86" s="288" t="str">
        <f ca="1">IF(CODE3=1,"",IFERROR(IF('CALCUL-XYZ'!BQ62="","",'CALCUL-XYZ'!BQ62),""))</f>
        <v/>
      </c>
      <c r="AE86" s="261" t="str">
        <f ca="1">IF(CODE3=1,"",IFERROR(IF('CALCUL-XYZ'!DL62="","",'CALCUL-XYZ'!DL62),""))</f>
        <v/>
      </c>
      <c r="AF86" s="261" t="str">
        <f ca="1">IF(CODE3=1,"",IFERROR(IF('CALCUL-XYZ'!DK62="","",'CALCUL-XYZ'!DK62),""))</f>
        <v/>
      </c>
      <c r="AG86" s="216" t="str">
        <f ca="1">IF(CODE3=1,"",IFERROR(IF('CALCUL-XYZ'!DB62="","",'CALCUL-XYZ'!DB62),""))</f>
        <v/>
      </c>
      <c r="AH86" s="195"/>
      <c r="AI86" s="288" t="str">
        <f ca="1">IF(CODE3=1,"",IFERROR(IF('CALCUL-XYZ'!BQ62="","",'CALCUL-XYZ'!BQ62),""))</f>
        <v/>
      </c>
      <c r="AJ86" s="216" t="str">
        <f ca="1">IF(CODE3=1,"",IFERROR(IF($T$24='RAPPORT-XYZ'!$C$7,IF('CALCUL-XYZ'!DP62="","",'CALCUL-XYZ'!DP62),IF('CALCUL-XYZ'!DQ62="","",'CALCUL-XYZ'!DQ62)),""))</f>
        <v/>
      </c>
      <c r="AK86" s="216" t="str">
        <f ca="1">IF(CODE3=1,"",IFERROR(IF($T$24='RAPPORT-XYZ'!$C$7,IF('CALCUL-XYZ'!DQ62="","",'CALCUL-XYZ'!DQ62),IF('CALCUL-XYZ'!DP62="","",'CALCUL-XYZ'!DP62)),""))</f>
        <v/>
      </c>
      <c r="AL86" s="216" t="str">
        <f ca="1">IF(CODE3=1,"",IFERROR(IF('CALCUL-XYZ'!DD62="","",'CALCUL-XYZ'!DD62),""))</f>
        <v/>
      </c>
      <c r="AM86" s="142"/>
      <c r="AN86" s="195"/>
      <c r="AO86" s="263" t="str">
        <f ca="1">IF(CODE3=1,"",IFERROR(IF('CALCUL-XYZ'!DS62="","",'CALCUL-XYZ'!DS62&amp;'CALCUL-XYZ'!DT62&amp;'CALCUL-XYZ'!DU62&amp;'CALCUL-XYZ'!DV62&amp;'CALCUL-XYZ'!DW62),""))</f>
        <v/>
      </c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5"/>
      <c r="BO86" s="195"/>
      <c r="BP86" s="195"/>
      <c r="BQ86" s="195"/>
      <c r="BR86" s="195"/>
      <c r="BS86" s="195"/>
      <c r="BT86" s="195"/>
      <c r="BU86" s="195"/>
      <c r="BV86" s="195"/>
      <c r="BW86" s="195"/>
      <c r="BX86" s="195"/>
    </row>
    <row r="87" spans="1:76" x14ac:dyDescent="0.2">
      <c r="A87" s="195"/>
      <c r="B87" s="317"/>
      <c r="C87" s="314"/>
      <c r="D87" s="146"/>
      <c r="E87" s="142"/>
      <c r="F87" s="142"/>
      <c r="G87" s="293"/>
      <c r="H87" s="309"/>
      <c r="I87" s="142"/>
      <c r="J87" s="142"/>
      <c r="K87" s="195"/>
      <c r="L87" s="253">
        <f t="shared" si="0"/>
        <v>63</v>
      </c>
      <c r="M87" s="288" t="str">
        <f ca="1">IF(CODE3=1,"",IFERROR(IF('CALCUL-XYZ'!BM63="","",'CALCUL-XYZ'!BM63),""))</f>
        <v/>
      </c>
      <c r="N87" s="288" t="str">
        <f ca="1">IF(CODE3=1,"",IFERROR(IF('CALCUL-XYZ'!BQ63="","",'CALCUL-XYZ'!BQ63),""))</f>
        <v/>
      </c>
      <c r="O87" s="261" t="str">
        <f ca="1">IF(CODE3=1,"",IFERROR(IF('CALCUL-XYZ'!BN63="","",'CALCUL-XYZ'!BN63),""))</f>
        <v/>
      </c>
      <c r="P87" s="261" t="str">
        <f ca="1">IF(CODE3=1,"",IFERROR(IF('CALCUL-XYZ'!CI63="","",'CALCUL-XYZ'!CI63),""))</f>
        <v/>
      </c>
      <c r="Q87" s="288" t="str">
        <f ca="1">IF(CODE3=1,"",IFERROR(IF('CALCUL-XYZ'!BY63="","",'CALCUL-XYZ'!BY63),""))</f>
        <v/>
      </c>
      <c r="R87" s="195"/>
      <c r="S87" s="288" t="str">
        <f ca="1">IF(CODE3=1,"",IFERROR(IF('CALCUL-XYZ'!BQ63="","",'CALCUL-XYZ'!BQ63),""))</f>
        <v/>
      </c>
      <c r="T87" s="216" t="str">
        <f ca="1">IF(CODE3=1,"",IFERROR(IF($T$24='RAPPORT-XYZ'!$C$7,IF('CALCUL-XYZ'!CM63="","",'CALCUL-XYZ'!CM63),IF('CALCUL-XYZ'!CN63="","",'CALCUL-XYZ'!CN63)),""))</f>
        <v/>
      </c>
      <c r="U87" s="216" t="str">
        <f ca="1">IF(CODE3=1,"",IFERROR(IF($T$24='RAPPORT-XYZ'!$C$7,IF('CALCUL-XYZ'!CN63="","",'CALCUL-XYZ'!CN63),IF('CALCUL-XYZ'!CM63="","",'CALCUL-XYZ'!CM63)),""))</f>
        <v/>
      </c>
      <c r="V87" s="216" t="str">
        <f ca="1">IF(CODE3=1,"",IFERROR(IF('CALCUL-XYZ'!CA63="","",'CALCUL-XYZ'!CA63),""))</f>
        <v/>
      </c>
      <c r="W87" s="195"/>
      <c r="X87" s="288" t="str">
        <f ca="1">IF(CODE3=1,"",IFERROR(IF('CALCUL-XYZ'!BM63="","",'CALCUL-XYZ'!BM63),""))</f>
        <v/>
      </c>
      <c r="Y87" s="216" t="str">
        <f ca="1">IF(CODE3=1,"",IFERROR(IF('CALCUL-XYZ'!EH63="","",'CALCUL-XYZ'!EH63),""))</f>
        <v/>
      </c>
      <c r="Z87" s="216" t="str">
        <f ca="1">IF(CODE3=1,"",IFERROR(IF('CALCUL-XYZ'!EI63="","",'CALCUL-XYZ'!EI63),""))</f>
        <v/>
      </c>
      <c r="AA87" s="195"/>
      <c r="AB87" s="253">
        <f t="shared" si="1"/>
        <v>63</v>
      </c>
      <c r="AC87" s="288" t="str">
        <f ca="1">IF(CODE3=1,"",IFERROR(IF('CALCUL-XYZ'!BM63="","",'CALCUL-XYZ'!BM63),""))</f>
        <v/>
      </c>
      <c r="AD87" s="288" t="str">
        <f ca="1">IF(CODE3=1,"",IFERROR(IF('CALCUL-XYZ'!BQ63="","",'CALCUL-XYZ'!BQ63),""))</f>
        <v/>
      </c>
      <c r="AE87" s="261" t="str">
        <f ca="1">IF(CODE3=1,"",IFERROR(IF('CALCUL-XYZ'!DL63="","",'CALCUL-XYZ'!DL63),""))</f>
        <v/>
      </c>
      <c r="AF87" s="261" t="str">
        <f ca="1">IF(CODE3=1,"",IFERROR(IF('CALCUL-XYZ'!DK63="","",'CALCUL-XYZ'!DK63),""))</f>
        <v/>
      </c>
      <c r="AG87" s="216" t="str">
        <f ca="1">IF(CODE3=1,"",IFERROR(IF('CALCUL-XYZ'!DB63="","",'CALCUL-XYZ'!DB63),""))</f>
        <v/>
      </c>
      <c r="AH87" s="195"/>
      <c r="AI87" s="288" t="str">
        <f ca="1">IF(CODE3=1,"",IFERROR(IF('CALCUL-XYZ'!BQ63="","",'CALCUL-XYZ'!BQ63),""))</f>
        <v/>
      </c>
      <c r="AJ87" s="216" t="str">
        <f ca="1">IF(CODE3=1,"",IFERROR(IF($T$24='RAPPORT-XYZ'!$C$7,IF('CALCUL-XYZ'!DP63="","",'CALCUL-XYZ'!DP63),IF('CALCUL-XYZ'!DQ63="","",'CALCUL-XYZ'!DQ63)),""))</f>
        <v/>
      </c>
      <c r="AK87" s="216" t="str">
        <f ca="1">IF(CODE3=1,"",IFERROR(IF($T$24='RAPPORT-XYZ'!$C$7,IF('CALCUL-XYZ'!DQ63="","",'CALCUL-XYZ'!DQ63),IF('CALCUL-XYZ'!DP63="","",'CALCUL-XYZ'!DP63)),""))</f>
        <v/>
      </c>
      <c r="AL87" s="216" t="str">
        <f ca="1">IF(CODE3=1,"",IFERROR(IF('CALCUL-XYZ'!DD63="","",'CALCUL-XYZ'!DD63),""))</f>
        <v/>
      </c>
      <c r="AM87" s="142"/>
      <c r="AN87" s="195"/>
      <c r="AO87" s="263" t="str">
        <f ca="1">IF(CODE3=1,"",IFERROR(IF('CALCUL-XYZ'!DS63="","",'CALCUL-XYZ'!DS63&amp;'CALCUL-XYZ'!DT63&amp;'CALCUL-XYZ'!DU63&amp;'CALCUL-XYZ'!DV63&amp;'CALCUL-XYZ'!DW63),""))</f>
        <v/>
      </c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  <c r="BI87" s="195"/>
      <c r="BJ87" s="195"/>
      <c r="BK87" s="195"/>
      <c r="BL87" s="195"/>
      <c r="BM87" s="195"/>
      <c r="BN87" s="195"/>
      <c r="BO87" s="195"/>
      <c r="BP87" s="195"/>
      <c r="BQ87" s="195"/>
      <c r="BR87" s="195"/>
      <c r="BS87" s="195"/>
      <c r="BT87" s="195"/>
      <c r="BU87" s="195"/>
      <c r="BV87" s="195"/>
      <c r="BW87" s="195"/>
      <c r="BX87" s="195"/>
    </row>
    <row r="88" spans="1:76" x14ac:dyDescent="0.2">
      <c r="A88" s="195"/>
      <c r="B88" s="317"/>
      <c r="C88" s="314"/>
      <c r="D88" s="146"/>
      <c r="E88" s="142"/>
      <c r="F88" s="142"/>
      <c r="G88" s="293"/>
      <c r="H88" s="309"/>
      <c r="I88" s="142"/>
      <c r="J88" s="142"/>
      <c r="K88" s="195"/>
      <c r="L88" s="253">
        <f t="shared" si="0"/>
        <v>64</v>
      </c>
      <c r="M88" s="288" t="str">
        <f ca="1">IF(CODE3=1,"",IFERROR(IF('CALCUL-XYZ'!BM64="","",'CALCUL-XYZ'!BM64),""))</f>
        <v/>
      </c>
      <c r="N88" s="288" t="str">
        <f ca="1">IF(CODE3=1,"",IFERROR(IF('CALCUL-XYZ'!BQ64="","",'CALCUL-XYZ'!BQ64),""))</f>
        <v/>
      </c>
      <c r="O88" s="261" t="str">
        <f ca="1">IF(CODE3=1,"",IFERROR(IF('CALCUL-XYZ'!BN64="","",'CALCUL-XYZ'!BN64),""))</f>
        <v/>
      </c>
      <c r="P88" s="261" t="str">
        <f ca="1">IF(CODE3=1,"",IFERROR(IF('CALCUL-XYZ'!CI64="","",'CALCUL-XYZ'!CI64),""))</f>
        <v/>
      </c>
      <c r="Q88" s="288" t="str">
        <f ca="1">IF(CODE3=1,"",IFERROR(IF('CALCUL-XYZ'!BY64="","",'CALCUL-XYZ'!BY64),""))</f>
        <v/>
      </c>
      <c r="R88" s="195"/>
      <c r="S88" s="288" t="str">
        <f ca="1">IF(CODE3=1,"",IFERROR(IF('CALCUL-XYZ'!BQ64="","",'CALCUL-XYZ'!BQ64),""))</f>
        <v/>
      </c>
      <c r="T88" s="216" t="str">
        <f ca="1">IF(CODE3=1,"",IFERROR(IF($T$24='RAPPORT-XYZ'!$C$7,IF('CALCUL-XYZ'!CM64="","",'CALCUL-XYZ'!CM64),IF('CALCUL-XYZ'!CN64="","",'CALCUL-XYZ'!CN64)),""))</f>
        <v/>
      </c>
      <c r="U88" s="216" t="str">
        <f ca="1">IF(CODE3=1,"",IFERROR(IF($T$24='RAPPORT-XYZ'!$C$7,IF('CALCUL-XYZ'!CN64="","",'CALCUL-XYZ'!CN64),IF('CALCUL-XYZ'!CM64="","",'CALCUL-XYZ'!CM64)),""))</f>
        <v/>
      </c>
      <c r="V88" s="216" t="str">
        <f ca="1">IF(CODE3=1,"",IFERROR(IF('CALCUL-XYZ'!CA64="","",'CALCUL-XYZ'!CA64),""))</f>
        <v/>
      </c>
      <c r="W88" s="195"/>
      <c r="X88" s="288" t="str">
        <f ca="1">IF(CODE3=1,"",IFERROR(IF('CALCUL-XYZ'!BM64="","",'CALCUL-XYZ'!BM64),""))</f>
        <v/>
      </c>
      <c r="Y88" s="216" t="str">
        <f ca="1">IF(CODE3=1,"",IFERROR(IF('CALCUL-XYZ'!EH64="","",'CALCUL-XYZ'!EH64),""))</f>
        <v/>
      </c>
      <c r="Z88" s="216" t="str">
        <f ca="1">IF(CODE3=1,"",IFERROR(IF('CALCUL-XYZ'!EI64="","",'CALCUL-XYZ'!EI64),""))</f>
        <v/>
      </c>
      <c r="AA88" s="195"/>
      <c r="AB88" s="253">
        <f t="shared" si="1"/>
        <v>64</v>
      </c>
      <c r="AC88" s="288" t="str">
        <f ca="1">IF(CODE3=1,"",IFERROR(IF('CALCUL-XYZ'!BM64="","",'CALCUL-XYZ'!BM64),""))</f>
        <v/>
      </c>
      <c r="AD88" s="288" t="str">
        <f ca="1">IF(CODE3=1,"",IFERROR(IF('CALCUL-XYZ'!BQ64="","",'CALCUL-XYZ'!BQ64),""))</f>
        <v/>
      </c>
      <c r="AE88" s="261" t="str">
        <f ca="1">IF(CODE3=1,"",IFERROR(IF('CALCUL-XYZ'!DL64="","",'CALCUL-XYZ'!DL64),""))</f>
        <v/>
      </c>
      <c r="AF88" s="261" t="str">
        <f ca="1">IF(CODE3=1,"",IFERROR(IF('CALCUL-XYZ'!DK64="","",'CALCUL-XYZ'!DK64),""))</f>
        <v/>
      </c>
      <c r="AG88" s="216" t="str">
        <f ca="1">IF(CODE3=1,"",IFERROR(IF('CALCUL-XYZ'!DB64="","",'CALCUL-XYZ'!DB64),""))</f>
        <v/>
      </c>
      <c r="AH88" s="195"/>
      <c r="AI88" s="288" t="str">
        <f ca="1">IF(CODE3=1,"",IFERROR(IF('CALCUL-XYZ'!BQ64="","",'CALCUL-XYZ'!BQ64),""))</f>
        <v/>
      </c>
      <c r="AJ88" s="216" t="str">
        <f ca="1">IF(CODE3=1,"",IFERROR(IF($T$24='RAPPORT-XYZ'!$C$7,IF('CALCUL-XYZ'!DP64="","",'CALCUL-XYZ'!DP64),IF('CALCUL-XYZ'!DQ64="","",'CALCUL-XYZ'!DQ64)),""))</f>
        <v/>
      </c>
      <c r="AK88" s="216" t="str">
        <f ca="1">IF(CODE3=1,"",IFERROR(IF($T$24='RAPPORT-XYZ'!$C$7,IF('CALCUL-XYZ'!DQ64="","",'CALCUL-XYZ'!DQ64),IF('CALCUL-XYZ'!DP64="","",'CALCUL-XYZ'!DP64)),""))</f>
        <v/>
      </c>
      <c r="AL88" s="216" t="str">
        <f ca="1">IF(CODE3=1,"",IFERROR(IF('CALCUL-XYZ'!DD64="","",'CALCUL-XYZ'!DD64),""))</f>
        <v/>
      </c>
      <c r="AM88" s="142"/>
      <c r="AN88" s="195"/>
      <c r="AO88" s="263" t="str">
        <f ca="1">IF(CODE3=1,"",IFERROR(IF('CALCUL-XYZ'!DS64="","",'CALCUL-XYZ'!DS64&amp;'CALCUL-XYZ'!DT64&amp;'CALCUL-XYZ'!DU64&amp;'CALCUL-XYZ'!DV64&amp;'CALCUL-XYZ'!DW64),""))</f>
        <v/>
      </c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95"/>
      <c r="BC88" s="195"/>
      <c r="BD88" s="195"/>
      <c r="BE88" s="195"/>
      <c r="BF88" s="195"/>
      <c r="BG88" s="195"/>
      <c r="BH88" s="195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195"/>
      <c r="BT88" s="195"/>
      <c r="BU88" s="195"/>
      <c r="BV88" s="195"/>
      <c r="BW88" s="195"/>
      <c r="BX88" s="195"/>
    </row>
    <row r="89" spans="1:76" x14ac:dyDescent="0.2">
      <c r="A89" s="195"/>
      <c r="B89" s="317"/>
      <c r="C89" s="314"/>
      <c r="D89" s="146"/>
      <c r="E89" s="142"/>
      <c r="F89" s="142"/>
      <c r="G89" s="293"/>
      <c r="H89" s="309"/>
      <c r="I89" s="142"/>
      <c r="J89" s="142"/>
      <c r="K89" s="195"/>
      <c r="L89" s="253">
        <f t="shared" si="0"/>
        <v>65</v>
      </c>
      <c r="M89" s="288" t="str">
        <f ca="1">IF(CODE3=1,"",IFERROR(IF('CALCUL-XYZ'!BM65="","",'CALCUL-XYZ'!BM65),""))</f>
        <v/>
      </c>
      <c r="N89" s="288" t="str">
        <f ca="1">IF(CODE3=1,"",IFERROR(IF('CALCUL-XYZ'!BQ65="","",'CALCUL-XYZ'!BQ65),""))</f>
        <v/>
      </c>
      <c r="O89" s="261" t="str">
        <f ca="1">IF(CODE3=1,"",IFERROR(IF('CALCUL-XYZ'!BN65="","",'CALCUL-XYZ'!BN65),""))</f>
        <v/>
      </c>
      <c r="P89" s="261" t="str">
        <f ca="1">IF(CODE3=1,"",IFERROR(IF('CALCUL-XYZ'!CI65="","",'CALCUL-XYZ'!CI65),""))</f>
        <v/>
      </c>
      <c r="Q89" s="288" t="str">
        <f ca="1">IF(CODE3=1,"",IFERROR(IF('CALCUL-XYZ'!BY65="","",'CALCUL-XYZ'!BY65),""))</f>
        <v/>
      </c>
      <c r="R89" s="195"/>
      <c r="S89" s="288" t="str">
        <f ca="1">IF(CODE3=1,"",IFERROR(IF('CALCUL-XYZ'!BQ65="","",'CALCUL-XYZ'!BQ65),""))</f>
        <v/>
      </c>
      <c r="T89" s="216" t="str">
        <f ca="1">IF(CODE3=1,"",IFERROR(IF($T$24='RAPPORT-XYZ'!$C$7,IF('CALCUL-XYZ'!CM65="","",'CALCUL-XYZ'!CM65),IF('CALCUL-XYZ'!CN65="","",'CALCUL-XYZ'!CN65)),""))</f>
        <v/>
      </c>
      <c r="U89" s="216" t="str">
        <f ca="1">IF(CODE3=1,"",IFERROR(IF($T$24='RAPPORT-XYZ'!$C$7,IF('CALCUL-XYZ'!CN65="","",'CALCUL-XYZ'!CN65),IF('CALCUL-XYZ'!CM65="","",'CALCUL-XYZ'!CM65)),""))</f>
        <v/>
      </c>
      <c r="V89" s="216" t="str">
        <f ca="1">IF(CODE3=1,"",IFERROR(IF('CALCUL-XYZ'!CA65="","",'CALCUL-XYZ'!CA65),""))</f>
        <v/>
      </c>
      <c r="W89" s="195"/>
      <c r="X89" s="288" t="str">
        <f ca="1">IF(CODE3=1,"",IFERROR(IF('CALCUL-XYZ'!BM65="","",'CALCUL-XYZ'!BM65),""))</f>
        <v/>
      </c>
      <c r="Y89" s="216" t="str">
        <f ca="1">IF(CODE3=1,"",IFERROR(IF('CALCUL-XYZ'!EH65="","",'CALCUL-XYZ'!EH65),""))</f>
        <v/>
      </c>
      <c r="Z89" s="216" t="str">
        <f ca="1">IF(CODE3=1,"",IFERROR(IF('CALCUL-XYZ'!EI65="","",'CALCUL-XYZ'!EI65),""))</f>
        <v/>
      </c>
      <c r="AA89" s="195"/>
      <c r="AB89" s="253">
        <f t="shared" si="1"/>
        <v>65</v>
      </c>
      <c r="AC89" s="288" t="str">
        <f ca="1">IF(CODE3=1,"",IFERROR(IF('CALCUL-XYZ'!BM65="","",'CALCUL-XYZ'!BM65),""))</f>
        <v/>
      </c>
      <c r="AD89" s="288" t="str">
        <f ca="1">IF(CODE3=1,"",IFERROR(IF('CALCUL-XYZ'!BQ65="","",'CALCUL-XYZ'!BQ65),""))</f>
        <v/>
      </c>
      <c r="AE89" s="261" t="str">
        <f ca="1">IF(CODE3=1,"",IFERROR(IF('CALCUL-XYZ'!DL65="","",'CALCUL-XYZ'!DL65),""))</f>
        <v/>
      </c>
      <c r="AF89" s="261" t="str">
        <f ca="1">IF(CODE3=1,"",IFERROR(IF('CALCUL-XYZ'!DK65="","",'CALCUL-XYZ'!DK65),""))</f>
        <v/>
      </c>
      <c r="AG89" s="216" t="str">
        <f ca="1">IF(CODE3=1,"",IFERROR(IF('CALCUL-XYZ'!DB65="","",'CALCUL-XYZ'!DB65),""))</f>
        <v/>
      </c>
      <c r="AH89" s="195"/>
      <c r="AI89" s="288" t="str">
        <f ca="1">IF(CODE3=1,"",IFERROR(IF('CALCUL-XYZ'!BQ65="","",'CALCUL-XYZ'!BQ65),""))</f>
        <v/>
      </c>
      <c r="AJ89" s="216" t="str">
        <f ca="1">IF(CODE3=1,"",IFERROR(IF($T$24='RAPPORT-XYZ'!$C$7,IF('CALCUL-XYZ'!DP65="","",'CALCUL-XYZ'!DP65),IF('CALCUL-XYZ'!DQ65="","",'CALCUL-XYZ'!DQ65)),""))</f>
        <v/>
      </c>
      <c r="AK89" s="216" t="str">
        <f ca="1">IF(CODE3=1,"",IFERROR(IF($T$24='RAPPORT-XYZ'!$C$7,IF('CALCUL-XYZ'!DQ65="","",'CALCUL-XYZ'!DQ65),IF('CALCUL-XYZ'!DP65="","",'CALCUL-XYZ'!DP65)),""))</f>
        <v/>
      </c>
      <c r="AL89" s="216" t="str">
        <f ca="1">IF(CODE3=1,"",IFERROR(IF('CALCUL-XYZ'!DD65="","",'CALCUL-XYZ'!DD65),""))</f>
        <v/>
      </c>
      <c r="AM89" s="142"/>
      <c r="AN89" s="195"/>
      <c r="AO89" s="263" t="str">
        <f ca="1">IF(CODE3=1,"",IFERROR(IF('CALCUL-XYZ'!DS65="","",'CALCUL-XYZ'!DS65&amp;'CALCUL-XYZ'!DT65&amp;'CALCUL-XYZ'!DU65&amp;'CALCUL-XYZ'!DV65&amp;'CALCUL-XYZ'!DW65),""))</f>
        <v/>
      </c>
      <c r="AP89" s="195"/>
      <c r="AQ89" s="195"/>
      <c r="AR89" s="195"/>
      <c r="AS89" s="195"/>
      <c r="AT89" s="195"/>
      <c r="AU89" s="195"/>
      <c r="AV89" s="195"/>
      <c r="AW89" s="195"/>
      <c r="AX89" s="195"/>
      <c r="AY89" s="195"/>
      <c r="AZ89" s="195"/>
      <c r="BA89" s="195"/>
      <c r="BB89" s="195"/>
      <c r="BC89" s="195"/>
      <c r="BD89" s="195"/>
      <c r="BE89" s="195"/>
      <c r="BF89" s="195"/>
      <c r="BG89" s="195"/>
      <c r="BH89" s="195"/>
      <c r="BI89" s="195"/>
      <c r="BJ89" s="195"/>
      <c r="BK89" s="195"/>
      <c r="BL89" s="195"/>
      <c r="BM89" s="195"/>
      <c r="BN89" s="195"/>
      <c r="BO89" s="195"/>
      <c r="BP89" s="195"/>
      <c r="BQ89" s="195"/>
      <c r="BR89" s="195"/>
      <c r="BS89" s="195"/>
      <c r="BT89" s="195"/>
      <c r="BU89" s="195"/>
      <c r="BV89" s="195"/>
      <c r="BW89" s="195"/>
      <c r="BX89" s="195"/>
    </row>
    <row r="90" spans="1:76" x14ac:dyDescent="0.2">
      <c r="A90" s="195"/>
      <c r="B90" s="317"/>
      <c r="C90" s="314"/>
      <c r="D90" s="146"/>
      <c r="E90" s="142"/>
      <c r="F90" s="142"/>
      <c r="G90" s="293"/>
      <c r="H90" s="309"/>
      <c r="I90" s="142"/>
      <c r="J90" s="142"/>
      <c r="K90" s="195"/>
      <c r="L90" s="253">
        <f t="shared" si="0"/>
        <v>66</v>
      </c>
      <c r="M90" s="288" t="str">
        <f ca="1">IF(CODE3=1,"",IFERROR(IF('CALCUL-XYZ'!BM66="","",'CALCUL-XYZ'!BM66),""))</f>
        <v/>
      </c>
      <c r="N90" s="288" t="str">
        <f ca="1">IF(CODE3=1,"",IFERROR(IF('CALCUL-XYZ'!BQ66="","",'CALCUL-XYZ'!BQ66),""))</f>
        <v/>
      </c>
      <c r="O90" s="261" t="str">
        <f ca="1">IF(CODE3=1,"",IFERROR(IF('CALCUL-XYZ'!BN66="","",'CALCUL-XYZ'!BN66),""))</f>
        <v/>
      </c>
      <c r="P90" s="261" t="str">
        <f ca="1">IF(CODE3=1,"",IFERROR(IF('CALCUL-XYZ'!CI66="","",'CALCUL-XYZ'!CI66),""))</f>
        <v/>
      </c>
      <c r="Q90" s="288" t="str">
        <f ca="1">IF(CODE3=1,"",IFERROR(IF('CALCUL-XYZ'!BY66="","",'CALCUL-XYZ'!BY66),""))</f>
        <v/>
      </c>
      <c r="R90" s="195"/>
      <c r="S90" s="288" t="str">
        <f ca="1">IF(CODE3=1,"",IFERROR(IF('CALCUL-XYZ'!BQ66="","",'CALCUL-XYZ'!BQ66),""))</f>
        <v/>
      </c>
      <c r="T90" s="216" t="str">
        <f ca="1">IF(CODE3=1,"",IFERROR(IF($T$24='RAPPORT-XYZ'!$C$7,IF('CALCUL-XYZ'!CM66="","",'CALCUL-XYZ'!CM66),IF('CALCUL-XYZ'!CN66="","",'CALCUL-XYZ'!CN66)),""))</f>
        <v/>
      </c>
      <c r="U90" s="216" t="str">
        <f ca="1">IF(CODE3=1,"",IFERROR(IF($T$24='RAPPORT-XYZ'!$C$7,IF('CALCUL-XYZ'!CN66="","",'CALCUL-XYZ'!CN66),IF('CALCUL-XYZ'!CM66="","",'CALCUL-XYZ'!CM66)),""))</f>
        <v/>
      </c>
      <c r="V90" s="216" t="str">
        <f ca="1">IF(CODE3=1,"",IFERROR(IF('CALCUL-XYZ'!CA66="","",'CALCUL-XYZ'!CA66),""))</f>
        <v/>
      </c>
      <c r="W90" s="195"/>
      <c r="X90" s="288" t="str">
        <f ca="1">IF(CODE3=1,"",IFERROR(IF('CALCUL-XYZ'!BM66="","",'CALCUL-XYZ'!BM66),""))</f>
        <v/>
      </c>
      <c r="Y90" s="216" t="str">
        <f ca="1">IF(CODE3=1,"",IFERROR(IF('CALCUL-XYZ'!EH66="","",'CALCUL-XYZ'!EH66),""))</f>
        <v/>
      </c>
      <c r="Z90" s="216" t="str">
        <f ca="1">IF(CODE3=1,"",IFERROR(IF('CALCUL-XYZ'!EI66="","",'CALCUL-XYZ'!EI66),""))</f>
        <v/>
      </c>
      <c r="AA90" s="195"/>
      <c r="AB90" s="253">
        <f t="shared" si="1"/>
        <v>66</v>
      </c>
      <c r="AC90" s="288" t="str">
        <f ca="1">IF(CODE3=1,"",IFERROR(IF('CALCUL-XYZ'!BM66="","",'CALCUL-XYZ'!BM66),""))</f>
        <v/>
      </c>
      <c r="AD90" s="288" t="str">
        <f ca="1">IF(CODE3=1,"",IFERROR(IF('CALCUL-XYZ'!BQ66="","",'CALCUL-XYZ'!BQ66),""))</f>
        <v/>
      </c>
      <c r="AE90" s="261" t="str">
        <f ca="1">IF(CODE3=1,"",IFERROR(IF('CALCUL-XYZ'!DL66="","",'CALCUL-XYZ'!DL66),""))</f>
        <v/>
      </c>
      <c r="AF90" s="261" t="str">
        <f ca="1">IF(CODE3=1,"",IFERROR(IF('CALCUL-XYZ'!DK66="","",'CALCUL-XYZ'!DK66),""))</f>
        <v/>
      </c>
      <c r="AG90" s="216" t="str">
        <f ca="1">IF(CODE3=1,"",IFERROR(IF('CALCUL-XYZ'!DB66="","",'CALCUL-XYZ'!DB66),""))</f>
        <v/>
      </c>
      <c r="AH90" s="195"/>
      <c r="AI90" s="288" t="str">
        <f ca="1">IF(CODE3=1,"",IFERROR(IF('CALCUL-XYZ'!BQ66="","",'CALCUL-XYZ'!BQ66),""))</f>
        <v/>
      </c>
      <c r="AJ90" s="216" t="str">
        <f ca="1">IF(CODE3=1,"",IFERROR(IF($T$24='RAPPORT-XYZ'!$C$7,IF('CALCUL-XYZ'!DP66="","",'CALCUL-XYZ'!DP66),IF('CALCUL-XYZ'!DQ66="","",'CALCUL-XYZ'!DQ66)),""))</f>
        <v/>
      </c>
      <c r="AK90" s="216" t="str">
        <f ca="1">IF(CODE3=1,"",IFERROR(IF($T$24='RAPPORT-XYZ'!$C$7,IF('CALCUL-XYZ'!DQ66="","",'CALCUL-XYZ'!DQ66),IF('CALCUL-XYZ'!DP66="","",'CALCUL-XYZ'!DP66)),""))</f>
        <v/>
      </c>
      <c r="AL90" s="216" t="str">
        <f ca="1">IF(CODE3=1,"",IFERROR(IF('CALCUL-XYZ'!DD66="","",'CALCUL-XYZ'!DD66),""))</f>
        <v/>
      </c>
      <c r="AM90" s="142"/>
      <c r="AN90" s="195"/>
      <c r="AO90" s="263" t="str">
        <f ca="1">IF(CODE3=1,"",IFERROR(IF('CALCUL-XYZ'!DS66="","",'CALCUL-XYZ'!DS66&amp;'CALCUL-XYZ'!DT66&amp;'CALCUL-XYZ'!DU66&amp;'CALCUL-XYZ'!DV66&amp;'CALCUL-XYZ'!DW66),""))</f>
        <v/>
      </c>
      <c r="AP90" s="195"/>
      <c r="AQ90" s="195"/>
      <c r="AR90" s="195"/>
      <c r="AS90" s="195"/>
      <c r="AT90" s="195"/>
      <c r="AU90" s="195"/>
      <c r="AV90" s="195"/>
      <c r="AW90" s="195"/>
      <c r="AX90" s="195"/>
      <c r="AY90" s="195"/>
      <c r="AZ90" s="195"/>
      <c r="BA90" s="195"/>
      <c r="BB90" s="195"/>
      <c r="BC90" s="195"/>
      <c r="BD90" s="195"/>
      <c r="BE90" s="195"/>
      <c r="BF90" s="195"/>
      <c r="BG90" s="195"/>
      <c r="BH90" s="195"/>
      <c r="BI90" s="195"/>
      <c r="BJ90" s="195"/>
      <c r="BK90" s="195"/>
      <c r="BL90" s="195"/>
      <c r="BM90" s="195"/>
      <c r="BN90" s="195"/>
      <c r="BO90" s="195"/>
      <c r="BP90" s="195"/>
      <c r="BQ90" s="195"/>
      <c r="BR90" s="195"/>
      <c r="BS90" s="195"/>
      <c r="BT90" s="195"/>
      <c r="BU90" s="195"/>
      <c r="BV90" s="195"/>
      <c r="BW90" s="195"/>
      <c r="BX90" s="195"/>
    </row>
    <row r="91" spans="1:76" x14ac:dyDescent="0.2">
      <c r="A91" s="195"/>
      <c r="B91" s="317"/>
      <c r="C91" s="314"/>
      <c r="D91" s="146"/>
      <c r="E91" s="142"/>
      <c r="F91" s="142"/>
      <c r="G91" s="293"/>
      <c r="H91" s="309"/>
      <c r="I91" s="142"/>
      <c r="J91" s="142"/>
      <c r="K91" s="195"/>
      <c r="L91" s="253">
        <f t="shared" ref="L91:L124" si="2">L90+1</f>
        <v>67</v>
      </c>
      <c r="M91" s="288" t="str">
        <f ca="1">IF(CODE3=1,"",IFERROR(IF('CALCUL-XYZ'!BM67="","",'CALCUL-XYZ'!BM67),""))</f>
        <v/>
      </c>
      <c r="N91" s="288" t="str">
        <f ca="1">IF(CODE3=1,"",IFERROR(IF('CALCUL-XYZ'!BQ67="","",'CALCUL-XYZ'!BQ67),""))</f>
        <v/>
      </c>
      <c r="O91" s="261" t="str">
        <f ca="1">IF(CODE3=1,"",IFERROR(IF('CALCUL-XYZ'!BN67="","",'CALCUL-XYZ'!BN67),""))</f>
        <v/>
      </c>
      <c r="P91" s="261" t="str">
        <f ca="1">IF(CODE3=1,"",IFERROR(IF('CALCUL-XYZ'!CI67="","",'CALCUL-XYZ'!CI67),""))</f>
        <v/>
      </c>
      <c r="Q91" s="288" t="str">
        <f ca="1">IF(CODE3=1,"",IFERROR(IF('CALCUL-XYZ'!BY67="","",'CALCUL-XYZ'!BY67),""))</f>
        <v/>
      </c>
      <c r="R91" s="195"/>
      <c r="S91" s="288" t="str">
        <f ca="1">IF(CODE3=1,"",IFERROR(IF('CALCUL-XYZ'!BQ67="","",'CALCUL-XYZ'!BQ67),""))</f>
        <v/>
      </c>
      <c r="T91" s="216" t="str">
        <f ca="1">IF(CODE3=1,"",IFERROR(IF($T$24='RAPPORT-XYZ'!$C$7,IF('CALCUL-XYZ'!CM67="","",'CALCUL-XYZ'!CM67),IF('CALCUL-XYZ'!CN67="","",'CALCUL-XYZ'!CN67)),""))</f>
        <v/>
      </c>
      <c r="U91" s="216" t="str">
        <f ca="1">IF(CODE3=1,"",IFERROR(IF($T$24='RAPPORT-XYZ'!$C$7,IF('CALCUL-XYZ'!CN67="","",'CALCUL-XYZ'!CN67),IF('CALCUL-XYZ'!CM67="","",'CALCUL-XYZ'!CM67)),""))</f>
        <v/>
      </c>
      <c r="V91" s="216" t="str">
        <f ca="1">IF(CODE3=1,"",IFERROR(IF('CALCUL-XYZ'!CA67="","",'CALCUL-XYZ'!CA67),""))</f>
        <v/>
      </c>
      <c r="W91" s="195"/>
      <c r="X91" s="288" t="str">
        <f ca="1">IF(CODE3=1,"",IFERROR(IF('CALCUL-XYZ'!BM67="","",'CALCUL-XYZ'!BM67),""))</f>
        <v/>
      </c>
      <c r="Y91" s="216" t="str">
        <f ca="1">IF(CODE3=1,"",IFERROR(IF('CALCUL-XYZ'!EH67="","",'CALCUL-XYZ'!EH67),""))</f>
        <v/>
      </c>
      <c r="Z91" s="216" t="str">
        <f ca="1">IF(CODE3=1,"",IFERROR(IF('CALCUL-XYZ'!EI67="","",'CALCUL-XYZ'!EI67),""))</f>
        <v/>
      </c>
      <c r="AA91" s="195"/>
      <c r="AB91" s="253">
        <f t="shared" ref="AB91:AB124" si="3">AB90+1</f>
        <v>67</v>
      </c>
      <c r="AC91" s="288" t="str">
        <f ca="1">IF(CODE3=1,"",IFERROR(IF('CALCUL-XYZ'!BM67="","",'CALCUL-XYZ'!BM67),""))</f>
        <v/>
      </c>
      <c r="AD91" s="288" t="str">
        <f ca="1">IF(CODE3=1,"",IFERROR(IF('CALCUL-XYZ'!BQ67="","",'CALCUL-XYZ'!BQ67),""))</f>
        <v/>
      </c>
      <c r="AE91" s="261" t="str">
        <f ca="1">IF(CODE3=1,"",IFERROR(IF('CALCUL-XYZ'!DL67="","",'CALCUL-XYZ'!DL67),""))</f>
        <v/>
      </c>
      <c r="AF91" s="261" t="str">
        <f ca="1">IF(CODE3=1,"",IFERROR(IF('CALCUL-XYZ'!DK67="","",'CALCUL-XYZ'!DK67),""))</f>
        <v/>
      </c>
      <c r="AG91" s="216" t="str">
        <f ca="1">IF(CODE3=1,"",IFERROR(IF('CALCUL-XYZ'!DB67="","",'CALCUL-XYZ'!DB67),""))</f>
        <v/>
      </c>
      <c r="AH91" s="195"/>
      <c r="AI91" s="288" t="str">
        <f ca="1">IF(CODE3=1,"",IFERROR(IF('CALCUL-XYZ'!BQ67="","",'CALCUL-XYZ'!BQ67),""))</f>
        <v/>
      </c>
      <c r="AJ91" s="216" t="str">
        <f ca="1">IF(CODE3=1,"",IFERROR(IF($T$24='RAPPORT-XYZ'!$C$7,IF('CALCUL-XYZ'!DP67="","",'CALCUL-XYZ'!DP67),IF('CALCUL-XYZ'!DQ67="","",'CALCUL-XYZ'!DQ67)),""))</f>
        <v/>
      </c>
      <c r="AK91" s="216" t="str">
        <f ca="1">IF(CODE3=1,"",IFERROR(IF($T$24='RAPPORT-XYZ'!$C$7,IF('CALCUL-XYZ'!DQ67="","",'CALCUL-XYZ'!DQ67),IF('CALCUL-XYZ'!DP67="","",'CALCUL-XYZ'!DP67)),""))</f>
        <v/>
      </c>
      <c r="AL91" s="216" t="str">
        <f ca="1">IF(CODE3=1,"",IFERROR(IF('CALCUL-XYZ'!DD67="","",'CALCUL-XYZ'!DD67),""))</f>
        <v/>
      </c>
      <c r="AM91" s="142"/>
      <c r="AN91" s="195"/>
      <c r="AO91" s="263" t="str">
        <f ca="1">IF(CODE3=1,"",IFERROR(IF('CALCUL-XYZ'!DS67="","",'CALCUL-XYZ'!DS67&amp;'CALCUL-XYZ'!DT67&amp;'CALCUL-XYZ'!DU67&amp;'CALCUL-XYZ'!DV67&amp;'CALCUL-XYZ'!DW67),""))</f>
        <v/>
      </c>
      <c r="AP91" s="195"/>
      <c r="AQ91" s="195"/>
      <c r="AR91" s="195"/>
      <c r="AS91" s="195"/>
      <c r="AT91" s="195"/>
      <c r="AU91" s="195"/>
      <c r="AV91" s="195"/>
      <c r="AW91" s="195"/>
      <c r="AX91" s="195"/>
      <c r="AY91" s="195"/>
      <c r="AZ91" s="195"/>
      <c r="BA91" s="195"/>
      <c r="BB91" s="195"/>
      <c r="BC91" s="195"/>
      <c r="BD91" s="195"/>
      <c r="BE91" s="195"/>
      <c r="BF91" s="195"/>
      <c r="BG91" s="195"/>
      <c r="BH91" s="195"/>
      <c r="BI91" s="195"/>
      <c r="BJ91" s="195"/>
      <c r="BK91" s="195"/>
      <c r="BL91" s="195"/>
      <c r="BM91" s="195"/>
      <c r="BN91" s="195"/>
      <c r="BO91" s="195"/>
      <c r="BP91" s="195"/>
      <c r="BQ91" s="195"/>
      <c r="BR91" s="195"/>
      <c r="BS91" s="195"/>
      <c r="BT91" s="195"/>
      <c r="BU91" s="195"/>
      <c r="BV91" s="195"/>
      <c r="BW91" s="195"/>
      <c r="BX91" s="195"/>
    </row>
    <row r="92" spans="1:76" x14ac:dyDescent="0.2">
      <c r="A92" s="195"/>
      <c r="B92" s="317"/>
      <c r="C92" s="314"/>
      <c r="D92" s="146"/>
      <c r="E92" s="142"/>
      <c r="F92" s="142"/>
      <c r="G92" s="293"/>
      <c r="H92" s="309"/>
      <c r="I92" s="142"/>
      <c r="J92" s="142"/>
      <c r="K92" s="195"/>
      <c r="L92" s="253">
        <f t="shared" si="2"/>
        <v>68</v>
      </c>
      <c r="M92" s="288" t="str">
        <f ca="1">IF(CODE3=1,"",IFERROR(IF('CALCUL-XYZ'!BM68="","",'CALCUL-XYZ'!BM68),""))</f>
        <v/>
      </c>
      <c r="N92" s="288" t="str">
        <f ca="1">IF(CODE3=1,"",IFERROR(IF('CALCUL-XYZ'!BQ68="","",'CALCUL-XYZ'!BQ68),""))</f>
        <v/>
      </c>
      <c r="O92" s="261" t="str">
        <f ca="1">IF(CODE3=1,"",IFERROR(IF('CALCUL-XYZ'!BN68="","",'CALCUL-XYZ'!BN68),""))</f>
        <v/>
      </c>
      <c r="P92" s="261" t="str">
        <f ca="1">IF(CODE3=1,"",IFERROR(IF('CALCUL-XYZ'!CI68="","",'CALCUL-XYZ'!CI68),""))</f>
        <v/>
      </c>
      <c r="Q92" s="288" t="str">
        <f ca="1">IF(CODE3=1,"",IFERROR(IF('CALCUL-XYZ'!BY68="","",'CALCUL-XYZ'!BY68),""))</f>
        <v/>
      </c>
      <c r="R92" s="195"/>
      <c r="S92" s="288" t="str">
        <f ca="1">IF(CODE3=1,"",IFERROR(IF('CALCUL-XYZ'!BQ68="","",'CALCUL-XYZ'!BQ68),""))</f>
        <v/>
      </c>
      <c r="T92" s="216" t="str">
        <f ca="1">IF(CODE3=1,"",IFERROR(IF($T$24='RAPPORT-XYZ'!$C$7,IF('CALCUL-XYZ'!CM68="","",'CALCUL-XYZ'!CM68),IF('CALCUL-XYZ'!CN68="","",'CALCUL-XYZ'!CN68)),""))</f>
        <v/>
      </c>
      <c r="U92" s="216" t="str">
        <f ca="1">IF(CODE3=1,"",IFERROR(IF($T$24='RAPPORT-XYZ'!$C$7,IF('CALCUL-XYZ'!CN68="","",'CALCUL-XYZ'!CN68),IF('CALCUL-XYZ'!CM68="","",'CALCUL-XYZ'!CM68)),""))</f>
        <v/>
      </c>
      <c r="V92" s="216" t="str">
        <f ca="1">IF(CODE3=1,"",IFERROR(IF('CALCUL-XYZ'!CA68="","",'CALCUL-XYZ'!CA68),""))</f>
        <v/>
      </c>
      <c r="W92" s="195"/>
      <c r="X92" s="288" t="str">
        <f ca="1">IF(CODE3=1,"",IFERROR(IF('CALCUL-XYZ'!BM68="","",'CALCUL-XYZ'!BM68),""))</f>
        <v/>
      </c>
      <c r="Y92" s="216" t="str">
        <f ca="1">IF(CODE3=1,"",IFERROR(IF('CALCUL-XYZ'!EH68="","",'CALCUL-XYZ'!EH68),""))</f>
        <v/>
      </c>
      <c r="Z92" s="216" t="str">
        <f ca="1">IF(CODE3=1,"",IFERROR(IF('CALCUL-XYZ'!EI68="","",'CALCUL-XYZ'!EI68),""))</f>
        <v/>
      </c>
      <c r="AA92" s="195"/>
      <c r="AB92" s="253">
        <f t="shared" si="3"/>
        <v>68</v>
      </c>
      <c r="AC92" s="288" t="str">
        <f ca="1">IF(CODE3=1,"",IFERROR(IF('CALCUL-XYZ'!BM68="","",'CALCUL-XYZ'!BM68),""))</f>
        <v/>
      </c>
      <c r="AD92" s="288" t="str">
        <f ca="1">IF(CODE3=1,"",IFERROR(IF('CALCUL-XYZ'!BQ68="","",'CALCUL-XYZ'!BQ68),""))</f>
        <v/>
      </c>
      <c r="AE92" s="261" t="str">
        <f ca="1">IF(CODE3=1,"",IFERROR(IF('CALCUL-XYZ'!DL68="","",'CALCUL-XYZ'!DL68),""))</f>
        <v/>
      </c>
      <c r="AF92" s="261" t="str">
        <f ca="1">IF(CODE3=1,"",IFERROR(IF('CALCUL-XYZ'!DK68="","",'CALCUL-XYZ'!DK68),""))</f>
        <v/>
      </c>
      <c r="AG92" s="216" t="str">
        <f ca="1">IF(CODE3=1,"",IFERROR(IF('CALCUL-XYZ'!DB68="","",'CALCUL-XYZ'!DB68),""))</f>
        <v/>
      </c>
      <c r="AH92" s="195"/>
      <c r="AI92" s="288" t="str">
        <f ca="1">IF(CODE3=1,"",IFERROR(IF('CALCUL-XYZ'!BQ68="","",'CALCUL-XYZ'!BQ68),""))</f>
        <v/>
      </c>
      <c r="AJ92" s="216" t="str">
        <f ca="1">IF(CODE3=1,"",IFERROR(IF($T$24='RAPPORT-XYZ'!$C$7,IF('CALCUL-XYZ'!DP68="","",'CALCUL-XYZ'!DP68),IF('CALCUL-XYZ'!DQ68="","",'CALCUL-XYZ'!DQ68)),""))</f>
        <v/>
      </c>
      <c r="AK92" s="216" t="str">
        <f ca="1">IF(CODE3=1,"",IFERROR(IF($T$24='RAPPORT-XYZ'!$C$7,IF('CALCUL-XYZ'!DQ68="","",'CALCUL-XYZ'!DQ68),IF('CALCUL-XYZ'!DP68="","",'CALCUL-XYZ'!DP68)),""))</f>
        <v/>
      </c>
      <c r="AL92" s="216" t="str">
        <f ca="1">IF(CODE3=1,"",IFERROR(IF('CALCUL-XYZ'!DD68="","",'CALCUL-XYZ'!DD68),""))</f>
        <v/>
      </c>
      <c r="AM92" s="142"/>
      <c r="AN92" s="195"/>
      <c r="AO92" s="263" t="str">
        <f ca="1">IF(CODE3=1,"",IFERROR(IF('CALCUL-XYZ'!DS68="","",'CALCUL-XYZ'!DS68&amp;'CALCUL-XYZ'!DT68&amp;'CALCUL-XYZ'!DU68&amp;'CALCUL-XYZ'!DV68&amp;'CALCUL-XYZ'!DW68),""))</f>
        <v/>
      </c>
      <c r="AP92" s="195"/>
      <c r="AQ92" s="195"/>
      <c r="AR92" s="195"/>
      <c r="AS92" s="195"/>
      <c r="AT92" s="195"/>
      <c r="AU92" s="195"/>
      <c r="AV92" s="195"/>
      <c r="AW92" s="195"/>
      <c r="AX92" s="195"/>
      <c r="AY92" s="195"/>
      <c r="AZ92" s="195"/>
      <c r="BA92" s="195"/>
      <c r="BB92" s="195"/>
      <c r="BC92" s="195"/>
      <c r="BD92" s="195"/>
      <c r="BE92" s="195"/>
      <c r="BF92" s="195"/>
      <c r="BG92" s="195"/>
      <c r="BH92" s="195"/>
      <c r="BI92" s="195"/>
      <c r="BJ92" s="195"/>
      <c r="BK92" s="195"/>
      <c r="BL92" s="195"/>
      <c r="BM92" s="195"/>
      <c r="BN92" s="195"/>
      <c r="BO92" s="195"/>
      <c r="BP92" s="195"/>
      <c r="BQ92" s="195"/>
      <c r="BR92" s="195"/>
      <c r="BS92" s="195"/>
      <c r="BT92" s="195"/>
      <c r="BU92" s="195"/>
      <c r="BV92" s="195"/>
      <c r="BW92" s="195"/>
      <c r="BX92" s="195"/>
    </row>
    <row r="93" spans="1:76" x14ac:dyDescent="0.2">
      <c r="A93" s="195"/>
      <c r="B93" s="317"/>
      <c r="C93" s="314"/>
      <c r="D93" s="146"/>
      <c r="E93" s="142"/>
      <c r="F93" s="142"/>
      <c r="G93" s="293"/>
      <c r="H93" s="309"/>
      <c r="I93" s="142"/>
      <c r="J93" s="142"/>
      <c r="K93" s="195"/>
      <c r="L93" s="253">
        <f t="shared" si="2"/>
        <v>69</v>
      </c>
      <c r="M93" s="288" t="str">
        <f ca="1">IF(CODE3=1,"",IFERROR(IF('CALCUL-XYZ'!BM69="","",'CALCUL-XYZ'!BM69),""))</f>
        <v/>
      </c>
      <c r="N93" s="288" t="str">
        <f ca="1">IF(CODE3=1,"",IFERROR(IF('CALCUL-XYZ'!BQ69="","",'CALCUL-XYZ'!BQ69),""))</f>
        <v/>
      </c>
      <c r="O93" s="261" t="str">
        <f ca="1">IF(CODE3=1,"",IFERROR(IF('CALCUL-XYZ'!BN69="","",'CALCUL-XYZ'!BN69),""))</f>
        <v/>
      </c>
      <c r="P93" s="261" t="str">
        <f ca="1">IF(CODE3=1,"",IFERROR(IF('CALCUL-XYZ'!CI69="","",'CALCUL-XYZ'!CI69),""))</f>
        <v/>
      </c>
      <c r="Q93" s="288" t="str">
        <f ca="1">IF(CODE3=1,"",IFERROR(IF('CALCUL-XYZ'!BY69="","",'CALCUL-XYZ'!BY69),""))</f>
        <v/>
      </c>
      <c r="R93" s="195"/>
      <c r="S93" s="288" t="str">
        <f ca="1">IF(CODE3=1,"",IFERROR(IF('CALCUL-XYZ'!BQ69="","",'CALCUL-XYZ'!BQ69),""))</f>
        <v/>
      </c>
      <c r="T93" s="216" t="str">
        <f ca="1">IF(CODE3=1,"",IFERROR(IF($T$24='RAPPORT-XYZ'!$C$7,IF('CALCUL-XYZ'!CM69="","",'CALCUL-XYZ'!CM69),IF('CALCUL-XYZ'!CN69="","",'CALCUL-XYZ'!CN69)),""))</f>
        <v/>
      </c>
      <c r="U93" s="216" t="str">
        <f ca="1">IF(CODE3=1,"",IFERROR(IF($T$24='RAPPORT-XYZ'!$C$7,IF('CALCUL-XYZ'!CN69="","",'CALCUL-XYZ'!CN69),IF('CALCUL-XYZ'!CM69="","",'CALCUL-XYZ'!CM69)),""))</f>
        <v/>
      </c>
      <c r="V93" s="216" t="str">
        <f ca="1">IF(CODE3=1,"",IFERROR(IF('CALCUL-XYZ'!CA69="","",'CALCUL-XYZ'!CA69),""))</f>
        <v/>
      </c>
      <c r="W93" s="195"/>
      <c r="X93" s="288" t="str">
        <f ca="1">IF(CODE3=1,"",IFERROR(IF('CALCUL-XYZ'!BM69="","",'CALCUL-XYZ'!BM69),""))</f>
        <v/>
      </c>
      <c r="Y93" s="216" t="str">
        <f ca="1">IF(CODE3=1,"",IFERROR(IF('CALCUL-XYZ'!EH69="","",'CALCUL-XYZ'!EH69),""))</f>
        <v/>
      </c>
      <c r="Z93" s="216" t="str">
        <f ca="1">IF(CODE3=1,"",IFERROR(IF('CALCUL-XYZ'!EI69="","",'CALCUL-XYZ'!EI69),""))</f>
        <v/>
      </c>
      <c r="AA93" s="195"/>
      <c r="AB93" s="253">
        <f t="shared" si="3"/>
        <v>69</v>
      </c>
      <c r="AC93" s="288" t="str">
        <f ca="1">IF(CODE3=1,"",IFERROR(IF('CALCUL-XYZ'!BM69="","",'CALCUL-XYZ'!BM69),""))</f>
        <v/>
      </c>
      <c r="AD93" s="288" t="str">
        <f ca="1">IF(CODE3=1,"",IFERROR(IF('CALCUL-XYZ'!BQ69="","",'CALCUL-XYZ'!BQ69),""))</f>
        <v/>
      </c>
      <c r="AE93" s="261" t="str">
        <f ca="1">IF(CODE3=1,"",IFERROR(IF('CALCUL-XYZ'!DL69="","",'CALCUL-XYZ'!DL69),""))</f>
        <v/>
      </c>
      <c r="AF93" s="261" t="str">
        <f ca="1">IF(CODE3=1,"",IFERROR(IF('CALCUL-XYZ'!DK69="","",'CALCUL-XYZ'!DK69),""))</f>
        <v/>
      </c>
      <c r="AG93" s="216" t="str">
        <f ca="1">IF(CODE3=1,"",IFERROR(IF('CALCUL-XYZ'!DB69="","",'CALCUL-XYZ'!DB69),""))</f>
        <v/>
      </c>
      <c r="AH93" s="195"/>
      <c r="AI93" s="288" t="str">
        <f ca="1">IF(CODE3=1,"",IFERROR(IF('CALCUL-XYZ'!BQ69="","",'CALCUL-XYZ'!BQ69),""))</f>
        <v/>
      </c>
      <c r="AJ93" s="216" t="str">
        <f ca="1">IF(CODE3=1,"",IFERROR(IF($T$24='RAPPORT-XYZ'!$C$7,IF('CALCUL-XYZ'!DP69="","",'CALCUL-XYZ'!DP69),IF('CALCUL-XYZ'!DQ69="","",'CALCUL-XYZ'!DQ69)),""))</f>
        <v/>
      </c>
      <c r="AK93" s="216" t="str">
        <f ca="1">IF(CODE3=1,"",IFERROR(IF($T$24='RAPPORT-XYZ'!$C$7,IF('CALCUL-XYZ'!DQ69="","",'CALCUL-XYZ'!DQ69),IF('CALCUL-XYZ'!DP69="","",'CALCUL-XYZ'!DP69)),""))</f>
        <v/>
      </c>
      <c r="AL93" s="216" t="str">
        <f ca="1">IF(CODE3=1,"",IFERROR(IF('CALCUL-XYZ'!DD69="","",'CALCUL-XYZ'!DD69),""))</f>
        <v/>
      </c>
      <c r="AM93" s="142"/>
      <c r="AN93" s="195"/>
      <c r="AO93" s="263" t="str">
        <f ca="1">IF(CODE3=1,"",IFERROR(IF('CALCUL-XYZ'!DS69="","",'CALCUL-XYZ'!DS69&amp;'CALCUL-XYZ'!DT69&amp;'CALCUL-XYZ'!DU69&amp;'CALCUL-XYZ'!DV69&amp;'CALCUL-XYZ'!DW69),""))</f>
        <v/>
      </c>
      <c r="AP93" s="195"/>
      <c r="AQ93" s="195"/>
      <c r="AR93" s="195"/>
      <c r="AS93" s="195"/>
      <c r="AT93" s="195"/>
      <c r="AU93" s="195"/>
      <c r="AV93" s="195"/>
      <c r="AW93" s="195"/>
      <c r="AX93" s="195"/>
      <c r="AY93" s="195"/>
      <c r="AZ93" s="195"/>
      <c r="BA93" s="195"/>
      <c r="BB93" s="195"/>
      <c r="BC93" s="195"/>
      <c r="BD93" s="195"/>
      <c r="BE93" s="195"/>
      <c r="BF93" s="195"/>
      <c r="BG93" s="195"/>
      <c r="BH93" s="195"/>
      <c r="BI93" s="195"/>
      <c r="BJ93" s="195"/>
      <c r="BK93" s="195"/>
      <c r="BL93" s="195"/>
      <c r="BM93" s="195"/>
      <c r="BN93" s="195"/>
      <c r="BO93" s="195"/>
      <c r="BP93" s="195"/>
      <c r="BQ93" s="195"/>
      <c r="BR93" s="195"/>
      <c r="BS93" s="195"/>
      <c r="BT93" s="195"/>
      <c r="BU93" s="195"/>
      <c r="BV93" s="195"/>
      <c r="BW93" s="195"/>
      <c r="BX93" s="195"/>
    </row>
    <row r="94" spans="1:76" x14ac:dyDescent="0.2">
      <c r="A94" s="195"/>
      <c r="B94" s="317"/>
      <c r="C94" s="314"/>
      <c r="D94" s="146"/>
      <c r="E94" s="142"/>
      <c r="F94" s="142"/>
      <c r="G94" s="293"/>
      <c r="H94" s="309"/>
      <c r="I94" s="142"/>
      <c r="J94" s="142"/>
      <c r="K94" s="195"/>
      <c r="L94" s="253">
        <f t="shared" si="2"/>
        <v>70</v>
      </c>
      <c r="M94" s="288" t="str">
        <f ca="1">IF(CODE3=1,"",IFERROR(IF('CALCUL-XYZ'!BM70="","",'CALCUL-XYZ'!BM70),""))</f>
        <v/>
      </c>
      <c r="N94" s="288" t="str">
        <f ca="1">IF(CODE3=1,"",IFERROR(IF('CALCUL-XYZ'!BQ70="","",'CALCUL-XYZ'!BQ70),""))</f>
        <v/>
      </c>
      <c r="O94" s="261" t="str">
        <f ca="1">IF(CODE3=1,"",IFERROR(IF('CALCUL-XYZ'!BN70="","",'CALCUL-XYZ'!BN70),""))</f>
        <v/>
      </c>
      <c r="P94" s="261" t="str">
        <f ca="1">IF(CODE3=1,"",IFERROR(IF('CALCUL-XYZ'!CI70="","",'CALCUL-XYZ'!CI70),""))</f>
        <v/>
      </c>
      <c r="Q94" s="288" t="str">
        <f ca="1">IF(CODE3=1,"",IFERROR(IF('CALCUL-XYZ'!BY70="","",'CALCUL-XYZ'!BY70),""))</f>
        <v/>
      </c>
      <c r="R94" s="195"/>
      <c r="S94" s="288" t="str">
        <f ca="1">IF(CODE3=1,"",IFERROR(IF('CALCUL-XYZ'!BQ70="","",'CALCUL-XYZ'!BQ70),""))</f>
        <v/>
      </c>
      <c r="T94" s="216" t="str">
        <f ca="1">IF(CODE3=1,"",IFERROR(IF($T$24='RAPPORT-XYZ'!$C$7,IF('CALCUL-XYZ'!CM70="","",'CALCUL-XYZ'!CM70),IF('CALCUL-XYZ'!CN70="","",'CALCUL-XYZ'!CN70)),""))</f>
        <v/>
      </c>
      <c r="U94" s="216" t="str">
        <f ca="1">IF(CODE3=1,"",IFERROR(IF($T$24='RAPPORT-XYZ'!$C$7,IF('CALCUL-XYZ'!CN70="","",'CALCUL-XYZ'!CN70),IF('CALCUL-XYZ'!CM70="","",'CALCUL-XYZ'!CM70)),""))</f>
        <v/>
      </c>
      <c r="V94" s="216" t="str">
        <f ca="1">IF(CODE3=1,"",IFERROR(IF('CALCUL-XYZ'!CA70="","",'CALCUL-XYZ'!CA70),""))</f>
        <v/>
      </c>
      <c r="W94" s="195"/>
      <c r="X94" s="288" t="str">
        <f ca="1">IF(CODE3=1,"",IFERROR(IF('CALCUL-XYZ'!BM70="","",'CALCUL-XYZ'!BM70),""))</f>
        <v/>
      </c>
      <c r="Y94" s="216" t="str">
        <f ca="1">IF(CODE3=1,"",IFERROR(IF('CALCUL-XYZ'!EH70="","",'CALCUL-XYZ'!EH70),""))</f>
        <v/>
      </c>
      <c r="Z94" s="216" t="str">
        <f ca="1">IF(CODE3=1,"",IFERROR(IF('CALCUL-XYZ'!EI70="","",'CALCUL-XYZ'!EI70),""))</f>
        <v/>
      </c>
      <c r="AA94" s="195"/>
      <c r="AB94" s="253">
        <f t="shared" si="3"/>
        <v>70</v>
      </c>
      <c r="AC94" s="288" t="str">
        <f ca="1">IF(CODE3=1,"",IFERROR(IF('CALCUL-XYZ'!BM70="","",'CALCUL-XYZ'!BM70),""))</f>
        <v/>
      </c>
      <c r="AD94" s="288" t="str">
        <f ca="1">IF(CODE3=1,"",IFERROR(IF('CALCUL-XYZ'!BQ70="","",'CALCUL-XYZ'!BQ70),""))</f>
        <v/>
      </c>
      <c r="AE94" s="261" t="str">
        <f ca="1">IF(CODE3=1,"",IFERROR(IF('CALCUL-XYZ'!DL70="","",'CALCUL-XYZ'!DL70),""))</f>
        <v/>
      </c>
      <c r="AF94" s="261" t="str">
        <f ca="1">IF(CODE3=1,"",IFERROR(IF('CALCUL-XYZ'!DK70="","",'CALCUL-XYZ'!DK70),""))</f>
        <v/>
      </c>
      <c r="AG94" s="216" t="str">
        <f ca="1">IF(CODE3=1,"",IFERROR(IF('CALCUL-XYZ'!DB70="","",'CALCUL-XYZ'!DB70),""))</f>
        <v/>
      </c>
      <c r="AH94" s="195"/>
      <c r="AI94" s="288" t="str">
        <f ca="1">IF(CODE3=1,"",IFERROR(IF('CALCUL-XYZ'!BQ70="","",'CALCUL-XYZ'!BQ70),""))</f>
        <v/>
      </c>
      <c r="AJ94" s="216" t="str">
        <f ca="1">IF(CODE3=1,"",IFERROR(IF($T$24='RAPPORT-XYZ'!$C$7,IF('CALCUL-XYZ'!DP70="","",'CALCUL-XYZ'!DP70),IF('CALCUL-XYZ'!DQ70="","",'CALCUL-XYZ'!DQ70)),""))</f>
        <v/>
      </c>
      <c r="AK94" s="216" t="str">
        <f ca="1">IF(CODE3=1,"",IFERROR(IF($T$24='RAPPORT-XYZ'!$C$7,IF('CALCUL-XYZ'!DQ70="","",'CALCUL-XYZ'!DQ70),IF('CALCUL-XYZ'!DP70="","",'CALCUL-XYZ'!DP70)),""))</f>
        <v/>
      </c>
      <c r="AL94" s="216" t="str">
        <f ca="1">IF(CODE3=1,"",IFERROR(IF('CALCUL-XYZ'!DD70="","",'CALCUL-XYZ'!DD70),""))</f>
        <v/>
      </c>
      <c r="AM94" s="142"/>
      <c r="AN94" s="195"/>
      <c r="AO94" s="263" t="str">
        <f ca="1">IF(CODE3=1,"",IFERROR(IF('CALCUL-XYZ'!DS70="","",'CALCUL-XYZ'!DS70&amp;'CALCUL-XYZ'!DT70&amp;'CALCUL-XYZ'!DU70&amp;'CALCUL-XYZ'!DV70&amp;'CALCUL-XYZ'!DW70),""))</f>
        <v/>
      </c>
      <c r="AP94" s="195"/>
      <c r="AQ94" s="195"/>
      <c r="AR94" s="195"/>
      <c r="AS94" s="195"/>
      <c r="AT94" s="195"/>
      <c r="AU94" s="195"/>
      <c r="AV94" s="195"/>
      <c r="AW94" s="195"/>
      <c r="AX94" s="195"/>
      <c r="AY94" s="195"/>
      <c r="AZ94" s="195"/>
      <c r="BA94" s="195"/>
      <c r="BB94" s="195"/>
      <c r="BC94" s="195"/>
      <c r="BD94" s="195"/>
      <c r="BE94" s="195"/>
      <c r="BF94" s="195"/>
      <c r="BG94" s="195"/>
      <c r="BH94" s="195"/>
      <c r="BI94" s="195"/>
      <c r="BJ94" s="195"/>
      <c r="BK94" s="195"/>
      <c r="BL94" s="195"/>
      <c r="BM94" s="195"/>
      <c r="BN94" s="195"/>
      <c r="BO94" s="195"/>
      <c r="BP94" s="195"/>
      <c r="BQ94" s="195"/>
      <c r="BR94" s="195"/>
      <c r="BS94" s="195"/>
      <c r="BT94" s="195"/>
      <c r="BU94" s="195"/>
      <c r="BV94" s="195"/>
      <c r="BW94" s="195"/>
      <c r="BX94" s="195"/>
    </row>
    <row r="95" spans="1:76" x14ac:dyDescent="0.2">
      <c r="A95" s="195"/>
      <c r="B95" s="317"/>
      <c r="C95" s="314"/>
      <c r="D95" s="146"/>
      <c r="E95" s="142"/>
      <c r="F95" s="142"/>
      <c r="G95" s="293"/>
      <c r="H95" s="309"/>
      <c r="I95" s="142"/>
      <c r="J95" s="142"/>
      <c r="K95" s="195"/>
      <c r="L95" s="253">
        <f t="shared" si="2"/>
        <v>71</v>
      </c>
      <c r="M95" s="288" t="str">
        <f ca="1">IF(CODE3=1,"",IFERROR(IF('CALCUL-XYZ'!BM71="","",'CALCUL-XYZ'!BM71),""))</f>
        <v/>
      </c>
      <c r="N95" s="288" t="str">
        <f ca="1">IF(CODE3=1,"",IFERROR(IF('CALCUL-XYZ'!BQ71="","",'CALCUL-XYZ'!BQ71),""))</f>
        <v/>
      </c>
      <c r="O95" s="261" t="str">
        <f ca="1">IF(CODE3=1,"",IFERROR(IF('CALCUL-XYZ'!BN71="","",'CALCUL-XYZ'!BN71),""))</f>
        <v/>
      </c>
      <c r="P95" s="261" t="str">
        <f ca="1">IF(CODE3=1,"",IFERROR(IF('CALCUL-XYZ'!CI71="","",'CALCUL-XYZ'!CI71),""))</f>
        <v/>
      </c>
      <c r="Q95" s="288" t="str">
        <f ca="1">IF(CODE3=1,"",IFERROR(IF('CALCUL-XYZ'!BY71="","",'CALCUL-XYZ'!BY71),""))</f>
        <v/>
      </c>
      <c r="R95" s="195"/>
      <c r="S95" s="288" t="str">
        <f ca="1">IF(CODE3=1,"",IFERROR(IF('CALCUL-XYZ'!BQ71="","",'CALCUL-XYZ'!BQ71),""))</f>
        <v/>
      </c>
      <c r="T95" s="216" t="str">
        <f ca="1">IF(CODE3=1,"",IFERROR(IF($T$24='RAPPORT-XYZ'!$C$7,IF('CALCUL-XYZ'!CM71="","",'CALCUL-XYZ'!CM71),IF('CALCUL-XYZ'!CN71="","",'CALCUL-XYZ'!CN71)),""))</f>
        <v/>
      </c>
      <c r="U95" s="216" t="str">
        <f ca="1">IF(CODE3=1,"",IFERROR(IF($T$24='RAPPORT-XYZ'!$C$7,IF('CALCUL-XYZ'!CN71="","",'CALCUL-XYZ'!CN71),IF('CALCUL-XYZ'!CM71="","",'CALCUL-XYZ'!CM71)),""))</f>
        <v/>
      </c>
      <c r="V95" s="216" t="str">
        <f ca="1">IF(CODE3=1,"",IFERROR(IF('CALCUL-XYZ'!CA71="","",'CALCUL-XYZ'!CA71),""))</f>
        <v/>
      </c>
      <c r="W95" s="195"/>
      <c r="X95" s="288" t="str">
        <f ca="1">IF(CODE3=1,"",IFERROR(IF('CALCUL-XYZ'!BM71="","",'CALCUL-XYZ'!BM71),""))</f>
        <v/>
      </c>
      <c r="Y95" s="216" t="str">
        <f ca="1">IF(CODE3=1,"",IFERROR(IF('CALCUL-XYZ'!EH71="","",'CALCUL-XYZ'!EH71),""))</f>
        <v/>
      </c>
      <c r="Z95" s="216" t="str">
        <f ca="1">IF(CODE3=1,"",IFERROR(IF('CALCUL-XYZ'!EI71="","",'CALCUL-XYZ'!EI71),""))</f>
        <v/>
      </c>
      <c r="AA95" s="195"/>
      <c r="AB95" s="253">
        <f t="shared" si="3"/>
        <v>71</v>
      </c>
      <c r="AC95" s="288" t="str">
        <f ca="1">IF(CODE3=1,"",IFERROR(IF('CALCUL-XYZ'!BM71="","",'CALCUL-XYZ'!BM71),""))</f>
        <v/>
      </c>
      <c r="AD95" s="288" t="str">
        <f ca="1">IF(CODE3=1,"",IFERROR(IF('CALCUL-XYZ'!BQ71="","",'CALCUL-XYZ'!BQ71),""))</f>
        <v/>
      </c>
      <c r="AE95" s="261" t="str">
        <f ca="1">IF(CODE3=1,"",IFERROR(IF('CALCUL-XYZ'!DL71="","",'CALCUL-XYZ'!DL71),""))</f>
        <v/>
      </c>
      <c r="AF95" s="261" t="str">
        <f ca="1">IF(CODE3=1,"",IFERROR(IF('CALCUL-XYZ'!DK71="","",'CALCUL-XYZ'!DK71),""))</f>
        <v/>
      </c>
      <c r="AG95" s="216" t="str">
        <f ca="1">IF(CODE3=1,"",IFERROR(IF('CALCUL-XYZ'!DB71="","",'CALCUL-XYZ'!DB71),""))</f>
        <v/>
      </c>
      <c r="AH95" s="195"/>
      <c r="AI95" s="288" t="str">
        <f ca="1">IF(CODE3=1,"",IFERROR(IF('CALCUL-XYZ'!BQ71="","",'CALCUL-XYZ'!BQ71),""))</f>
        <v/>
      </c>
      <c r="AJ95" s="216" t="str">
        <f ca="1">IF(CODE3=1,"",IFERROR(IF($T$24='RAPPORT-XYZ'!$C$7,IF('CALCUL-XYZ'!DP71="","",'CALCUL-XYZ'!DP71),IF('CALCUL-XYZ'!DQ71="","",'CALCUL-XYZ'!DQ71)),""))</f>
        <v/>
      </c>
      <c r="AK95" s="216" t="str">
        <f ca="1">IF(CODE3=1,"",IFERROR(IF($T$24='RAPPORT-XYZ'!$C$7,IF('CALCUL-XYZ'!DQ71="","",'CALCUL-XYZ'!DQ71),IF('CALCUL-XYZ'!DP71="","",'CALCUL-XYZ'!DP71)),""))</f>
        <v/>
      </c>
      <c r="AL95" s="216" t="str">
        <f ca="1">IF(CODE3=1,"",IFERROR(IF('CALCUL-XYZ'!DD71="","",'CALCUL-XYZ'!DD71),""))</f>
        <v/>
      </c>
      <c r="AM95" s="142"/>
      <c r="AN95" s="195"/>
      <c r="AO95" s="263" t="str">
        <f ca="1">IF(CODE3=1,"",IFERROR(IF('CALCUL-XYZ'!DS71="","",'CALCUL-XYZ'!DS71&amp;'CALCUL-XYZ'!DT71&amp;'CALCUL-XYZ'!DU71&amp;'CALCUL-XYZ'!DV71&amp;'CALCUL-XYZ'!DW71),""))</f>
        <v/>
      </c>
      <c r="AP95" s="195"/>
      <c r="AQ95" s="195"/>
      <c r="AR95" s="195"/>
      <c r="AS95" s="195"/>
      <c r="AT95" s="195"/>
      <c r="AU95" s="195"/>
      <c r="AV95" s="195"/>
      <c r="AW95" s="195"/>
      <c r="AX95" s="195"/>
      <c r="AY95" s="195"/>
      <c r="AZ95" s="195"/>
      <c r="BA95" s="195"/>
      <c r="BB95" s="195"/>
      <c r="BC95" s="195"/>
      <c r="BD95" s="195"/>
      <c r="BE95" s="195"/>
      <c r="BF95" s="195"/>
      <c r="BG95" s="195"/>
      <c r="BH95" s="195"/>
      <c r="BI95" s="195"/>
      <c r="BJ95" s="195"/>
      <c r="BK95" s="195"/>
      <c r="BL95" s="195"/>
      <c r="BM95" s="195"/>
      <c r="BN95" s="195"/>
      <c r="BO95" s="195"/>
      <c r="BP95" s="195"/>
      <c r="BQ95" s="195"/>
      <c r="BR95" s="195"/>
      <c r="BS95" s="195"/>
      <c r="BT95" s="195"/>
      <c r="BU95" s="195"/>
      <c r="BV95" s="195"/>
      <c r="BW95" s="195"/>
      <c r="BX95" s="195"/>
    </row>
    <row r="96" spans="1:76" x14ac:dyDescent="0.2">
      <c r="A96" s="195"/>
      <c r="B96" s="317"/>
      <c r="C96" s="314"/>
      <c r="D96" s="146"/>
      <c r="E96" s="142"/>
      <c r="F96" s="142"/>
      <c r="G96" s="293"/>
      <c r="H96" s="309"/>
      <c r="I96" s="142"/>
      <c r="J96" s="142"/>
      <c r="K96" s="195"/>
      <c r="L96" s="253">
        <f t="shared" si="2"/>
        <v>72</v>
      </c>
      <c r="M96" s="288" t="str">
        <f ca="1">IF(CODE3=1,"",IFERROR(IF('CALCUL-XYZ'!BM72="","",'CALCUL-XYZ'!BM72),""))</f>
        <v/>
      </c>
      <c r="N96" s="288" t="str">
        <f ca="1">IF(CODE3=1,"",IFERROR(IF('CALCUL-XYZ'!BQ72="","",'CALCUL-XYZ'!BQ72),""))</f>
        <v/>
      </c>
      <c r="O96" s="261" t="str">
        <f ca="1">IF(CODE3=1,"",IFERROR(IF('CALCUL-XYZ'!BN72="","",'CALCUL-XYZ'!BN72),""))</f>
        <v/>
      </c>
      <c r="P96" s="261" t="str">
        <f ca="1">IF(CODE3=1,"",IFERROR(IF('CALCUL-XYZ'!CI72="","",'CALCUL-XYZ'!CI72),""))</f>
        <v/>
      </c>
      <c r="Q96" s="288" t="str">
        <f ca="1">IF(CODE3=1,"",IFERROR(IF('CALCUL-XYZ'!BY72="","",'CALCUL-XYZ'!BY72),""))</f>
        <v/>
      </c>
      <c r="R96" s="195"/>
      <c r="S96" s="288" t="str">
        <f ca="1">IF(CODE3=1,"",IFERROR(IF('CALCUL-XYZ'!BQ72="","",'CALCUL-XYZ'!BQ72),""))</f>
        <v/>
      </c>
      <c r="T96" s="216" t="str">
        <f ca="1">IF(CODE3=1,"",IFERROR(IF($T$24='RAPPORT-XYZ'!$C$7,IF('CALCUL-XYZ'!CM72="","",'CALCUL-XYZ'!CM72),IF('CALCUL-XYZ'!CN72="","",'CALCUL-XYZ'!CN72)),""))</f>
        <v/>
      </c>
      <c r="U96" s="216" t="str">
        <f ca="1">IF(CODE3=1,"",IFERROR(IF($T$24='RAPPORT-XYZ'!$C$7,IF('CALCUL-XYZ'!CN72="","",'CALCUL-XYZ'!CN72),IF('CALCUL-XYZ'!CM72="","",'CALCUL-XYZ'!CM72)),""))</f>
        <v/>
      </c>
      <c r="V96" s="216" t="str">
        <f ca="1">IF(CODE3=1,"",IFERROR(IF('CALCUL-XYZ'!CA72="","",'CALCUL-XYZ'!CA72),""))</f>
        <v/>
      </c>
      <c r="W96" s="195"/>
      <c r="X96" s="288" t="str">
        <f ca="1">IF(CODE3=1,"",IFERROR(IF('CALCUL-XYZ'!BM72="","",'CALCUL-XYZ'!BM72),""))</f>
        <v/>
      </c>
      <c r="Y96" s="216" t="str">
        <f ca="1">IF(CODE3=1,"",IFERROR(IF('CALCUL-XYZ'!EH72="","",'CALCUL-XYZ'!EH72),""))</f>
        <v/>
      </c>
      <c r="Z96" s="216" t="str">
        <f ca="1">IF(CODE3=1,"",IFERROR(IF('CALCUL-XYZ'!EI72="","",'CALCUL-XYZ'!EI72),""))</f>
        <v/>
      </c>
      <c r="AA96" s="195"/>
      <c r="AB96" s="253">
        <f t="shared" si="3"/>
        <v>72</v>
      </c>
      <c r="AC96" s="288" t="str">
        <f ca="1">IF(CODE3=1,"",IFERROR(IF('CALCUL-XYZ'!BM72="","",'CALCUL-XYZ'!BM72),""))</f>
        <v/>
      </c>
      <c r="AD96" s="288" t="str">
        <f ca="1">IF(CODE3=1,"",IFERROR(IF('CALCUL-XYZ'!BQ72="","",'CALCUL-XYZ'!BQ72),""))</f>
        <v/>
      </c>
      <c r="AE96" s="261" t="str">
        <f ca="1">IF(CODE3=1,"",IFERROR(IF('CALCUL-XYZ'!DL72="","",'CALCUL-XYZ'!DL72),""))</f>
        <v/>
      </c>
      <c r="AF96" s="261" t="str">
        <f ca="1">IF(CODE3=1,"",IFERROR(IF('CALCUL-XYZ'!DK72="","",'CALCUL-XYZ'!DK72),""))</f>
        <v/>
      </c>
      <c r="AG96" s="216" t="str">
        <f ca="1">IF(CODE3=1,"",IFERROR(IF('CALCUL-XYZ'!DB72="","",'CALCUL-XYZ'!DB72),""))</f>
        <v/>
      </c>
      <c r="AH96" s="195"/>
      <c r="AI96" s="288" t="str">
        <f ca="1">IF(CODE3=1,"",IFERROR(IF('CALCUL-XYZ'!BQ72="","",'CALCUL-XYZ'!BQ72),""))</f>
        <v/>
      </c>
      <c r="AJ96" s="216" t="str">
        <f ca="1">IF(CODE3=1,"",IFERROR(IF($T$24='RAPPORT-XYZ'!$C$7,IF('CALCUL-XYZ'!DP72="","",'CALCUL-XYZ'!DP72),IF('CALCUL-XYZ'!DQ72="","",'CALCUL-XYZ'!DQ72)),""))</f>
        <v/>
      </c>
      <c r="AK96" s="216" t="str">
        <f ca="1">IF(CODE3=1,"",IFERROR(IF($T$24='RAPPORT-XYZ'!$C$7,IF('CALCUL-XYZ'!DQ72="","",'CALCUL-XYZ'!DQ72),IF('CALCUL-XYZ'!DP72="","",'CALCUL-XYZ'!DP72)),""))</f>
        <v/>
      </c>
      <c r="AL96" s="216" t="str">
        <f ca="1">IF(CODE3=1,"",IFERROR(IF('CALCUL-XYZ'!DD72="","",'CALCUL-XYZ'!DD72),""))</f>
        <v/>
      </c>
      <c r="AM96" s="142"/>
      <c r="AN96" s="195"/>
      <c r="AO96" s="263" t="str">
        <f ca="1">IF(CODE3=1,"",IFERROR(IF('CALCUL-XYZ'!DS72="","",'CALCUL-XYZ'!DS72&amp;'CALCUL-XYZ'!DT72&amp;'CALCUL-XYZ'!DU72&amp;'CALCUL-XYZ'!DV72&amp;'CALCUL-XYZ'!DW72),""))</f>
        <v/>
      </c>
      <c r="AP96" s="195"/>
      <c r="AQ96" s="195"/>
      <c r="AR96" s="195"/>
      <c r="AS96" s="195"/>
      <c r="AT96" s="195"/>
      <c r="AU96" s="195"/>
      <c r="AV96" s="195"/>
      <c r="AW96" s="195"/>
      <c r="AX96" s="195"/>
      <c r="AY96" s="195"/>
      <c r="AZ96" s="195"/>
      <c r="BA96" s="195"/>
      <c r="BB96" s="195"/>
      <c r="BC96" s="195"/>
      <c r="BD96" s="195"/>
      <c r="BE96" s="195"/>
      <c r="BF96" s="195"/>
      <c r="BG96" s="195"/>
      <c r="BH96" s="195"/>
      <c r="BI96" s="195"/>
      <c r="BJ96" s="195"/>
      <c r="BK96" s="195"/>
      <c r="BL96" s="195"/>
      <c r="BM96" s="195"/>
      <c r="BN96" s="195"/>
      <c r="BO96" s="195"/>
      <c r="BP96" s="195"/>
      <c r="BQ96" s="195"/>
      <c r="BR96" s="195"/>
      <c r="BS96" s="195"/>
      <c r="BT96" s="195"/>
      <c r="BU96" s="195"/>
      <c r="BV96" s="195"/>
      <c r="BW96" s="195"/>
      <c r="BX96" s="195"/>
    </row>
    <row r="97" spans="1:76" x14ac:dyDescent="0.2">
      <c r="A97" s="195"/>
      <c r="B97" s="317"/>
      <c r="C97" s="314"/>
      <c r="D97" s="146"/>
      <c r="E97" s="142"/>
      <c r="F97" s="142"/>
      <c r="G97" s="293"/>
      <c r="H97" s="309"/>
      <c r="I97" s="142"/>
      <c r="J97" s="142"/>
      <c r="K97" s="195"/>
      <c r="L97" s="253">
        <f t="shared" si="2"/>
        <v>73</v>
      </c>
      <c r="M97" s="288" t="str">
        <f ca="1">IF(CODE3=1,"",IFERROR(IF('CALCUL-XYZ'!BM73="","",'CALCUL-XYZ'!BM73),""))</f>
        <v/>
      </c>
      <c r="N97" s="288" t="str">
        <f ca="1">IF(CODE3=1,"",IFERROR(IF('CALCUL-XYZ'!BQ73="","",'CALCUL-XYZ'!BQ73),""))</f>
        <v/>
      </c>
      <c r="O97" s="261" t="str">
        <f ca="1">IF(CODE3=1,"",IFERROR(IF('CALCUL-XYZ'!BN73="","",'CALCUL-XYZ'!BN73),""))</f>
        <v/>
      </c>
      <c r="P97" s="261" t="str">
        <f ca="1">IF(CODE3=1,"",IFERROR(IF('CALCUL-XYZ'!CI73="","",'CALCUL-XYZ'!CI73),""))</f>
        <v/>
      </c>
      <c r="Q97" s="288" t="str">
        <f ca="1">IF(CODE3=1,"",IFERROR(IF('CALCUL-XYZ'!BY73="","",'CALCUL-XYZ'!BY73),""))</f>
        <v/>
      </c>
      <c r="R97" s="195"/>
      <c r="S97" s="288" t="str">
        <f ca="1">IF(CODE3=1,"",IFERROR(IF('CALCUL-XYZ'!BQ73="","",'CALCUL-XYZ'!BQ73),""))</f>
        <v/>
      </c>
      <c r="T97" s="216" t="str">
        <f ca="1">IF(CODE3=1,"",IFERROR(IF($T$24='RAPPORT-XYZ'!$C$7,IF('CALCUL-XYZ'!CM73="","",'CALCUL-XYZ'!CM73),IF('CALCUL-XYZ'!CN73="","",'CALCUL-XYZ'!CN73)),""))</f>
        <v/>
      </c>
      <c r="U97" s="216" t="str">
        <f ca="1">IF(CODE3=1,"",IFERROR(IF($T$24='RAPPORT-XYZ'!$C$7,IF('CALCUL-XYZ'!CN73="","",'CALCUL-XYZ'!CN73),IF('CALCUL-XYZ'!CM73="","",'CALCUL-XYZ'!CM73)),""))</f>
        <v/>
      </c>
      <c r="V97" s="216" t="str">
        <f ca="1">IF(CODE3=1,"",IFERROR(IF('CALCUL-XYZ'!CA73="","",'CALCUL-XYZ'!CA73),""))</f>
        <v/>
      </c>
      <c r="W97" s="195"/>
      <c r="X97" s="288" t="str">
        <f ca="1">IF(CODE3=1,"",IFERROR(IF('CALCUL-XYZ'!BM73="","",'CALCUL-XYZ'!BM73),""))</f>
        <v/>
      </c>
      <c r="Y97" s="216" t="str">
        <f ca="1">IF(CODE3=1,"",IFERROR(IF('CALCUL-XYZ'!EH73="","",'CALCUL-XYZ'!EH73),""))</f>
        <v/>
      </c>
      <c r="Z97" s="216" t="str">
        <f ca="1">IF(CODE3=1,"",IFERROR(IF('CALCUL-XYZ'!EI73="","",'CALCUL-XYZ'!EI73),""))</f>
        <v/>
      </c>
      <c r="AA97" s="195"/>
      <c r="AB97" s="253">
        <f t="shared" si="3"/>
        <v>73</v>
      </c>
      <c r="AC97" s="288" t="str">
        <f ca="1">IF(CODE3=1,"",IFERROR(IF('CALCUL-XYZ'!BM73="","",'CALCUL-XYZ'!BM73),""))</f>
        <v/>
      </c>
      <c r="AD97" s="288" t="str">
        <f ca="1">IF(CODE3=1,"",IFERROR(IF('CALCUL-XYZ'!BQ73="","",'CALCUL-XYZ'!BQ73),""))</f>
        <v/>
      </c>
      <c r="AE97" s="261" t="str">
        <f ca="1">IF(CODE3=1,"",IFERROR(IF('CALCUL-XYZ'!DL73="","",'CALCUL-XYZ'!DL73),""))</f>
        <v/>
      </c>
      <c r="AF97" s="261" t="str">
        <f ca="1">IF(CODE3=1,"",IFERROR(IF('CALCUL-XYZ'!DK73="","",'CALCUL-XYZ'!DK73),""))</f>
        <v/>
      </c>
      <c r="AG97" s="216" t="str">
        <f ca="1">IF(CODE3=1,"",IFERROR(IF('CALCUL-XYZ'!DB73="","",'CALCUL-XYZ'!DB73),""))</f>
        <v/>
      </c>
      <c r="AH97" s="195"/>
      <c r="AI97" s="288" t="str">
        <f ca="1">IF(CODE3=1,"",IFERROR(IF('CALCUL-XYZ'!BQ73="","",'CALCUL-XYZ'!BQ73),""))</f>
        <v/>
      </c>
      <c r="AJ97" s="216" t="str">
        <f ca="1">IF(CODE3=1,"",IFERROR(IF($T$24='RAPPORT-XYZ'!$C$7,IF('CALCUL-XYZ'!DP73="","",'CALCUL-XYZ'!DP73),IF('CALCUL-XYZ'!DQ73="","",'CALCUL-XYZ'!DQ73)),""))</f>
        <v/>
      </c>
      <c r="AK97" s="216" t="str">
        <f ca="1">IF(CODE3=1,"",IFERROR(IF($T$24='RAPPORT-XYZ'!$C$7,IF('CALCUL-XYZ'!DQ73="","",'CALCUL-XYZ'!DQ73),IF('CALCUL-XYZ'!DP73="","",'CALCUL-XYZ'!DP73)),""))</f>
        <v/>
      </c>
      <c r="AL97" s="216" t="str">
        <f ca="1">IF(CODE3=1,"",IFERROR(IF('CALCUL-XYZ'!DD73="","",'CALCUL-XYZ'!DD73),""))</f>
        <v/>
      </c>
      <c r="AM97" s="142"/>
      <c r="AN97" s="195"/>
      <c r="AO97" s="263" t="str">
        <f ca="1">IF(CODE3=1,"",IFERROR(IF('CALCUL-XYZ'!DS73="","",'CALCUL-XYZ'!DS73&amp;'CALCUL-XYZ'!DT73&amp;'CALCUL-XYZ'!DU73&amp;'CALCUL-XYZ'!DV73&amp;'CALCUL-XYZ'!DW73),""))</f>
        <v/>
      </c>
      <c r="AP97" s="195"/>
      <c r="AQ97" s="195"/>
      <c r="AR97" s="195"/>
      <c r="AS97" s="195"/>
      <c r="AT97" s="195"/>
      <c r="AU97" s="195"/>
      <c r="AV97" s="195"/>
      <c r="AW97" s="195"/>
      <c r="AX97" s="195"/>
      <c r="AY97" s="195"/>
      <c r="AZ97" s="195"/>
      <c r="BA97" s="195"/>
      <c r="BB97" s="195"/>
      <c r="BC97" s="195"/>
      <c r="BD97" s="195"/>
      <c r="BE97" s="195"/>
      <c r="BF97" s="195"/>
      <c r="BG97" s="195"/>
      <c r="BH97" s="195"/>
      <c r="BI97" s="195"/>
      <c r="BJ97" s="195"/>
      <c r="BK97" s="195"/>
      <c r="BL97" s="195"/>
      <c r="BM97" s="195"/>
      <c r="BN97" s="195"/>
      <c r="BO97" s="195"/>
      <c r="BP97" s="195"/>
      <c r="BQ97" s="195"/>
      <c r="BR97" s="195"/>
      <c r="BS97" s="195"/>
      <c r="BT97" s="195"/>
      <c r="BU97" s="195"/>
      <c r="BV97" s="195"/>
      <c r="BW97" s="195"/>
      <c r="BX97" s="195"/>
    </row>
    <row r="98" spans="1:76" x14ac:dyDescent="0.2">
      <c r="A98" s="195"/>
      <c r="B98" s="317"/>
      <c r="C98" s="314"/>
      <c r="D98" s="146"/>
      <c r="E98" s="142"/>
      <c r="F98" s="142"/>
      <c r="G98" s="293"/>
      <c r="H98" s="309"/>
      <c r="I98" s="142"/>
      <c r="J98" s="142"/>
      <c r="K98" s="195"/>
      <c r="L98" s="253">
        <f t="shared" si="2"/>
        <v>74</v>
      </c>
      <c r="M98" s="288" t="str">
        <f ca="1">IF(CODE3=1,"",IFERROR(IF('CALCUL-XYZ'!BM74="","",'CALCUL-XYZ'!BM74),""))</f>
        <v/>
      </c>
      <c r="N98" s="288" t="str">
        <f ca="1">IF(CODE3=1,"",IFERROR(IF('CALCUL-XYZ'!BQ74="","",'CALCUL-XYZ'!BQ74),""))</f>
        <v/>
      </c>
      <c r="O98" s="261" t="str">
        <f ca="1">IF(CODE3=1,"",IFERROR(IF('CALCUL-XYZ'!BN74="","",'CALCUL-XYZ'!BN74),""))</f>
        <v/>
      </c>
      <c r="P98" s="261" t="str">
        <f ca="1">IF(CODE3=1,"",IFERROR(IF('CALCUL-XYZ'!CI74="","",'CALCUL-XYZ'!CI74),""))</f>
        <v/>
      </c>
      <c r="Q98" s="288" t="str">
        <f ca="1">IF(CODE3=1,"",IFERROR(IF('CALCUL-XYZ'!BY74="","",'CALCUL-XYZ'!BY74),""))</f>
        <v/>
      </c>
      <c r="R98" s="195"/>
      <c r="S98" s="288" t="str">
        <f ca="1">IF(CODE3=1,"",IFERROR(IF('CALCUL-XYZ'!BQ74="","",'CALCUL-XYZ'!BQ74),""))</f>
        <v/>
      </c>
      <c r="T98" s="216" t="str">
        <f ca="1">IF(CODE3=1,"",IFERROR(IF($T$24='RAPPORT-XYZ'!$C$7,IF('CALCUL-XYZ'!CM74="","",'CALCUL-XYZ'!CM74),IF('CALCUL-XYZ'!CN74="","",'CALCUL-XYZ'!CN74)),""))</f>
        <v/>
      </c>
      <c r="U98" s="216" t="str">
        <f ca="1">IF(CODE3=1,"",IFERROR(IF($T$24='RAPPORT-XYZ'!$C$7,IF('CALCUL-XYZ'!CN74="","",'CALCUL-XYZ'!CN74),IF('CALCUL-XYZ'!CM74="","",'CALCUL-XYZ'!CM74)),""))</f>
        <v/>
      </c>
      <c r="V98" s="216" t="str">
        <f ca="1">IF(CODE3=1,"",IFERROR(IF('CALCUL-XYZ'!CA74="","",'CALCUL-XYZ'!CA74),""))</f>
        <v/>
      </c>
      <c r="W98" s="195"/>
      <c r="X98" s="288" t="str">
        <f ca="1">IF(CODE3=1,"",IFERROR(IF('CALCUL-XYZ'!BM74="","",'CALCUL-XYZ'!BM74),""))</f>
        <v/>
      </c>
      <c r="Y98" s="216" t="str">
        <f ca="1">IF(CODE3=1,"",IFERROR(IF('CALCUL-XYZ'!EH74="","",'CALCUL-XYZ'!EH74),""))</f>
        <v/>
      </c>
      <c r="Z98" s="216" t="str">
        <f ca="1">IF(CODE3=1,"",IFERROR(IF('CALCUL-XYZ'!EI74="","",'CALCUL-XYZ'!EI74),""))</f>
        <v/>
      </c>
      <c r="AA98" s="195"/>
      <c r="AB98" s="253">
        <f t="shared" si="3"/>
        <v>74</v>
      </c>
      <c r="AC98" s="288" t="str">
        <f ca="1">IF(CODE3=1,"",IFERROR(IF('CALCUL-XYZ'!BM74="","",'CALCUL-XYZ'!BM74),""))</f>
        <v/>
      </c>
      <c r="AD98" s="288" t="str">
        <f ca="1">IF(CODE3=1,"",IFERROR(IF('CALCUL-XYZ'!BQ74="","",'CALCUL-XYZ'!BQ74),""))</f>
        <v/>
      </c>
      <c r="AE98" s="261" t="str">
        <f ca="1">IF(CODE3=1,"",IFERROR(IF('CALCUL-XYZ'!DL74="","",'CALCUL-XYZ'!DL74),""))</f>
        <v/>
      </c>
      <c r="AF98" s="261" t="str">
        <f ca="1">IF(CODE3=1,"",IFERROR(IF('CALCUL-XYZ'!DK74="","",'CALCUL-XYZ'!DK74),""))</f>
        <v/>
      </c>
      <c r="AG98" s="216" t="str">
        <f ca="1">IF(CODE3=1,"",IFERROR(IF('CALCUL-XYZ'!DB74="","",'CALCUL-XYZ'!DB74),""))</f>
        <v/>
      </c>
      <c r="AH98" s="195"/>
      <c r="AI98" s="288" t="str">
        <f ca="1">IF(CODE3=1,"",IFERROR(IF('CALCUL-XYZ'!BQ74="","",'CALCUL-XYZ'!BQ74),""))</f>
        <v/>
      </c>
      <c r="AJ98" s="216" t="str">
        <f ca="1">IF(CODE3=1,"",IFERROR(IF($T$24='RAPPORT-XYZ'!$C$7,IF('CALCUL-XYZ'!DP74="","",'CALCUL-XYZ'!DP74),IF('CALCUL-XYZ'!DQ74="","",'CALCUL-XYZ'!DQ74)),""))</f>
        <v/>
      </c>
      <c r="AK98" s="216" t="str">
        <f ca="1">IF(CODE3=1,"",IFERROR(IF($T$24='RAPPORT-XYZ'!$C$7,IF('CALCUL-XYZ'!DQ74="","",'CALCUL-XYZ'!DQ74),IF('CALCUL-XYZ'!DP74="","",'CALCUL-XYZ'!DP74)),""))</f>
        <v/>
      </c>
      <c r="AL98" s="216" t="str">
        <f ca="1">IF(CODE3=1,"",IFERROR(IF('CALCUL-XYZ'!DD74="","",'CALCUL-XYZ'!DD74),""))</f>
        <v/>
      </c>
      <c r="AM98" s="142"/>
      <c r="AN98" s="195"/>
      <c r="AO98" s="263" t="str">
        <f ca="1">IF(CODE3=1,"",IFERROR(IF('CALCUL-XYZ'!DS74="","",'CALCUL-XYZ'!DS74&amp;'CALCUL-XYZ'!DT74&amp;'CALCUL-XYZ'!DU74&amp;'CALCUL-XYZ'!DV74&amp;'CALCUL-XYZ'!DW74),""))</f>
        <v/>
      </c>
      <c r="AP98" s="195"/>
      <c r="AQ98" s="195"/>
      <c r="AR98" s="195"/>
      <c r="AS98" s="195"/>
      <c r="AT98" s="195"/>
      <c r="AU98" s="195"/>
      <c r="AV98" s="195"/>
      <c r="AW98" s="195"/>
      <c r="AX98" s="195"/>
      <c r="AY98" s="195"/>
      <c r="AZ98" s="195"/>
      <c r="BA98" s="195"/>
      <c r="BB98" s="195"/>
      <c r="BC98" s="195"/>
      <c r="BD98" s="195"/>
      <c r="BE98" s="195"/>
      <c r="BF98" s="195"/>
      <c r="BG98" s="195"/>
      <c r="BH98" s="195"/>
      <c r="BI98" s="195"/>
      <c r="BJ98" s="195"/>
      <c r="BK98" s="195"/>
      <c r="BL98" s="195"/>
      <c r="BM98" s="195"/>
      <c r="BN98" s="195"/>
      <c r="BO98" s="195"/>
      <c r="BP98" s="195"/>
      <c r="BQ98" s="195"/>
      <c r="BR98" s="195"/>
      <c r="BS98" s="195"/>
      <c r="BT98" s="195"/>
      <c r="BU98" s="195"/>
      <c r="BV98" s="195"/>
      <c r="BW98" s="195"/>
      <c r="BX98" s="195"/>
    </row>
    <row r="99" spans="1:76" x14ac:dyDescent="0.2">
      <c r="A99" s="195"/>
      <c r="B99" s="317"/>
      <c r="C99" s="314"/>
      <c r="D99" s="146"/>
      <c r="E99" s="142"/>
      <c r="F99" s="142"/>
      <c r="G99" s="293"/>
      <c r="H99" s="309"/>
      <c r="I99" s="142"/>
      <c r="J99" s="142"/>
      <c r="K99" s="195"/>
      <c r="L99" s="253">
        <f t="shared" si="2"/>
        <v>75</v>
      </c>
      <c r="M99" s="288" t="str">
        <f ca="1">IF(CODE3=1,"",IFERROR(IF('CALCUL-XYZ'!BM75="","",'CALCUL-XYZ'!BM75),""))</f>
        <v/>
      </c>
      <c r="N99" s="288" t="str">
        <f ca="1">IF(CODE3=1,"",IFERROR(IF('CALCUL-XYZ'!BQ75="","",'CALCUL-XYZ'!BQ75),""))</f>
        <v/>
      </c>
      <c r="O99" s="261" t="str">
        <f ca="1">IF(CODE3=1,"",IFERROR(IF('CALCUL-XYZ'!BN75="","",'CALCUL-XYZ'!BN75),""))</f>
        <v/>
      </c>
      <c r="P99" s="261" t="str">
        <f ca="1">IF(CODE3=1,"",IFERROR(IF('CALCUL-XYZ'!CI75="","",'CALCUL-XYZ'!CI75),""))</f>
        <v/>
      </c>
      <c r="Q99" s="288" t="str">
        <f ca="1">IF(CODE3=1,"",IFERROR(IF('CALCUL-XYZ'!BY75="","",'CALCUL-XYZ'!BY75),""))</f>
        <v/>
      </c>
      <c r="R99" s="195"/>
      <c r="S99" s="288" t="str">
        <f ca="1">IF(CODE3=1,"",IFERROR(IF('CALCUL-XYZ'!BQ75="","",'CALCUL-XYZ'!BQ75),""))</f>
        <v/>
      </c>
      <c r="T99" s="216" t="str">
        <f ca="1">IF(CODE3=1,"",IFERROR(IF($T$24='RAPPORT-XYZ'!$C$7,IF('CALCUL-XYZ'!CM75="","",'CALCUL-XYZ'!CM75),IF('CALCUL-XYZ'!CN75="","",'CALCUL-XYZ'!CN75)),""))</f>
        <v/>
      </c>
      <c r="U99" s="216" t="str">
        <f ca="1">IF(CODE3=1,"",IFERROR(IF($T$24='RAPPORT-XYZ'!$C$7,IF('CALCUL-XYZ'!CN75="","",'CALCUL-XYZ'!CN75),IF('CALCUL-XYZ'!CM75="","",'CALCUL-XYZ'!CM75)),""))</f>
        <v/>
      </c>
      <c r="V99" s="216" t="str">
        <f ca="1">IF(CODE3=1,"",IFERROR(IF('CALCUL-XYZ'!CA75="","",'CALCUL-XYZ'!CA75),""))</f>
        <v/>
      </c>
      <c r="W99" s="195"/>
      <c r="X99" s="288" t="str">
        <f ca="1">IF(CODE3=1,"",IFERROR(IF('CALCUL-XYZ'!BM75="","",'CALCUL-XYZ'!BM75),""))</f>
        <v/>
      </c>
      <c r="Y99" s="216" t="str">
        <f ca="1">IF(CODE3=1,"",IFERROR(IF('CALCUL-XYZ'!EH75="","",'CALCUL-XYZ'!EH75),""))</f>
        <v/>
      </c>
      <c r="Z99" s="216" t="str">
        <f ca="1">IF(CODE3=1,"",IFERROR(IF('CALCUL-XYZ'!EI75="","",'CALCUL-XYZ'!EI75),""))</f>
        <v/>
      </c>
      <c r="AA99" s="195"/>
      <c r="AB99" s="253">
        <f t="shared" si="3"/>
        <v>75</v>
      </c>
      <c r="AC99" s="288" t="str">
        <f ca="1">IF(CODE3=1,"",IFERROR(IF('CALCUL-XYZ'!BM75="","",'CALCUL-XYZ'!BM75),""))</f>
        <v/>
      </c>
      <c r="AD99" s="288" t="str">
        <f ca="1">IF(CODE3=1,"",IFERROR(IF('CALCUL-XYZ'!BQ75="","",'CALCUL-XYZ'!BQ75),""))</f>
        <v/>
      </c>
      <c r="AE99" s="261" t="str">
        <f ca="1">IF(CODE3=1,"",IFERROR(IF('CALCUL-XYZ'!DL75="","",'CALCUL-XYZ'!DL75),""))</f>
        <v/>
      </c>
      <c r="AF99" s="261" t="str">
        <f ca="1">IF(CODE3=1,"",IFERROR(IF('CALCUL-XYZ'!DK75="","",'CALCUL-XYZ'!DK75),""))</f>
        <v/>
      </c>
      <c r="AG99" s="216" t="str">
        <f ca="1">IF(CODE3=1,"",IFERROR(IF('CALCUL-XYZ'!DB75="","",'CALCUL-XYZ'!DB75),""))</f>
        <v/>
      </c>
      <c r="AH99" s="195"/>
      <c r="AI99" s="288" t="str">
        <f ca="1">IF(CODE3=1,"",IFERROR(IF('CALCUL-XYZ'!BQ75="","",'CALCUL-XYZ'!BQ75),""))</f>
        <v/>
      </c>
      <c r="AJ99" s="216" t="str">
        <f ca="1">IF(CODE3=1,"",IFERROR(IF($T$24='RAPPORT-XYZ'!$C$7,IF('CALCUL-XYZ'!DP75="","",'CALCUL-XYZ'!DP75),IF('CALCUL-XYZ'!DQ75="","",'CALCUL-XYZ'!DQ75)),""))</f>
        <v/>
      </c>
      <c r="AK99" s="216" t="str">
        <f ca="1">IF(CODE3=1,"",IFERROR(IF($T$24='RAPPORT-XYZ'!$C$7,IF('CALCUL-XYZ'!DQ75="","",'CALCUL-XYZ'!DQ75),IF('CALCUL-XYZ'!DP75="","",'CALCUL-XYZ'!DP75)),""))</f>
        <v/>
      </c>
      <c r="AL99" s="216" t="str">
        <f ca="1">IF(CODE3=1,"",IFERROR(IF('CALCUL-XYZ'!DD75="","",'CALCUL-XYZ'!DD75),""))</f>
        <v/>
      </c>
      <c r="AM99" s="142"/>
      <c r="AN99" s="195"/>
      <c r="AO99" s="263" t="str">
        <f ca="1">IF(CODE3=1,"",IFERROR(IF('CALCUL-XYZ'!DS75="","",'CALCUL-XYZ'!DS75&amp;'CALCUL-XYZ'!DT75&amp;'CALCUL-XYZ'!DU75&amp;'CALCUL-XYZ'!DV75&amp;'CALCUL-XYZ'!DW75),""))</f>
        <v/>
      </c>
      <c r="AP99" s="195"/>
      <c r="AQ99" s="195"/>
      <c r="AR99" s="195"/>
      <c r="AS99" s="195"/>
      <c r="AT99" s="195"/>
      <c r="AU99" s="195"/>
      <c r="AV99" s="195"/>
      <c r="AW99" s="195"/>
      <c r="AX99" s="195"/>
      <c r="AY99" s="195"/>
      <c r="AZ99" s="195"/>
      <c r="BA99" s="195"/>
      <c r="BB99" s="195"/>
      <c r="BC99" s="195"/>
      <c r="BD99" s="195"/>
      <c r="BE99" s="195"/>
      <c r="BF99" s="195"/>
      <c r="BG99" s="195"/>
      <c r="BH99" s="195"/>
      <c r="BI99" s="195"/>
      <c r="BJ99" s="195"/>
      <c r="BK99" s="195"/>
      <c r="BL99" s="195"/>
      <c r="BM99" s="195"/>
      <c r="BN99" s="195"/>
      <c r="BO99" s="195"/>
      <c r="BP99" s="195"/>
      <c r="BQ99" s="195"/>
      <c r="BR99" s="195"/>
      <c r="BS99" s="195"/>
      <c r="BT99" s="195"/>
      <c r="BU99" s="195"/>
      <c r="BV99" s="195"/>
      <c r="BW99" s="195"/>
      <c r="BX99" s="195"/>
    </row>
    <row r="100" spans="1:76" x14ac:dyDescent="0.2">
      <c r="A100" s="195"/>
      <c r="B100" s="317"/>
      <c r="C100" s="314"/>
      <c r="D100" s="146"/>
      <c r="E100" s="142"/>
      <c r="F100" s="142"/>
      <c r="G100" s="293"/>
      <c r="H100" s="309"/>
      <c r="I100" s="142"/>
      <c r="J100" s="142"/>
      <c r="K100" s="195"/>
      <c r="L100" s="253">
        <f t="shared" si="2"/>
        <v>76</v>
      </c>
      <c r="M100" s="288" t="str">
        <f ca="1">IF(CODE3=1,"",IFERROR(IF('CALCUL-XYZ'!BM76="","",'CALCUL-XYZ'!BM76),""))</f>
        <v/>
      </c>
      <c r="N100" s="288" t="str">
        <f ca="1">IF(CODE3=1,"",IFERROR(IF('CALCUL-XYZ'!BQ76="","",'CALCUL-XYZ'!BQ76),""))</f>
        <v/>
      </c>
      <c r="O100" s="261" t="str">
        <f ca="1">IF(CODE3=1,"",IFERROR(IF('CALCUL-XYZ'!BN76="","",'CALCUL-XYZ'!BN76),""))</f>
        <v/>
      </c>
      <c r="P100" s="261" t="str">
        <f ca="1">IF(CODE3=1,"",IFERROR(IF('CALCUL-XYZ'!CI76="","",'CALCUL-XYZ'!CI76),""))</f>
        <v/>
      </c>
      <c r="Q100" s="288" t="str">
        <f ca="1">IF(CODE3=1,"",IFERROR(IF('CALCUL-XYZ'!BY76="","",'CALCUL-XYZ'!BY76),""))</f>
        <v/>
      </c>
      <c r="R100" s="195"/>
      <c r="S100" s="288" t="str">
        <f ca="1">IF(CODE3=1,"",IFERROR(IF('CALCUL-XYZ'!BQ76="","",'CALCUL-XYZ'!BQ76),""))</f>
        <v/>
      </c>
      <c r="T100" s="216" t="str">
        <f ca="1">IF(CODE3=1,"",IFERROR(IF($T$24='RAPPORT-XYZ'!$C$7,IF('CALCUL-XYZ'!CM76="","",'CALCUL-XYZ'!CM76),IF('CALCUL-XYZ'!CN76="","",'CALCUL-XYZ'!CN76)),""))</f>
        <v/>
      </c>
      <c r="U100" s="216" t="str">
        <f ca="1">IF(CODE3=1,"",IFERROR(IF($T$24='RAPPORT-XYZ'!$C$7,IF('CALCUL-XYZ'!CN76="","",'CALCUL-XYZ'!CN76),IF('CALCUL-XYZ'!CM76="","",'CALCUL-XYZ'!CM76)),""))</f>
        <v/>
      </c>
      <c r="V100" s="216" t="str">
        <f ca="1">IF(CODE3=1,"",IFERROR(IF('CALCUL-XYZ'!CA76="","",'CALCUL-XYZ'!CA76),""))</f>
        <v/>
      </c>
      <c r="W100" s="195"/>
      <c r="X100" s="288" t="str">
        <f ca="1">IF(CODE3=1,"",IFERROR(IF('CALCUL-XYZ'!BM76="","",'CALCUL-XYZ'!BM76),""))</f>
        <v/>
      </c>
      <c r="Y100" s="216" t="str">
        <f ca="1">IF(CODE3=1,"",IFERROR(IF('CALCUL-XYZ'!EH76="","",'CALCUL-XYZ'!EH76),""))</f>
        <v/>
      </c>
      <c r="Z100" s="216" t="str">
        <f ca="1">IF(CODE3=1,"",IFERROR(IF('CALCUL-XYZ'!EI76="","",'CALCUL-XYZ'!EI76),""))</f>
        <v/>
      </c>
      <c r="AA100" s="195"/>
      <c r="AB100" s="253">
        <f t="shared" si="3"/>
        <v>76</v>
      </c>
      <c r="AC100" s="288" t="str">
        <f ca="1">IF(CODE3=1,"",IFERROR(IF('CALCUL-XYZ'!BM76="","",'CALCUL-XYZ'!BM76),""))</f>
        <v/>
      </c>
      <c r="AD100" s="288" t="str">
        <f ca="1">IF(CODE3=1,"",IFERROR(IF('CALCUL-XYZ'!BQ76="","",'CALCUL-XYZ'!BQ76),""))</f>
        <v/>
      </c>
      <c r="AE100" s="261" t="str">
        <f ca="1">IF(CODE3=1,"",IFERROR(IF('CALCUL-XYZ'!DL76="","",'CALCUL-XYZ'!DL76),""))</f>
        <v/>
      </c>
      <c r="AF100" s="261" t="str">
        <f ca="1">IF(CODE3=1,"",IFERROR(IF('CALCUL-XYZ'!DK76="","",'CALCUL-XYZ'!DK76),""))</f>
        <v/>
      </c>
      <c r="AG100" s="216" t="str">
        <f ca="1">IF(CODE3=1,"",IFERROR(IF('CALCUL-XYZ'!DB76="","",'CALCUL-XYZ'!DB76),""))</f>
        <v/>
      </c>
      <c r="AH100" s="195"/>
      <c r="AI100" s="288" t="str">
        <f ca="1">IF(CODE3=1,"",IFERROR(IF('CALCUL-XYZ'!BQ76="","",'CALCUL-XYZ'!BQ76),""))</f>
        <v/>
      </c>
      <c r="AJ100" s="216" t="str">
        <f ca="1">IF(CODE3=1,"",IFERROR(IF($T$24='RAPPORT-XYZ'!$C$7,IF('CALCUL-XYZ'!DP76="","",'CALCUL-XYZ'!DP76),IF('CALCUL-XYZ'!DQ76="","",'CALCUL-XYZ'!DQ76)),""))</f>
        <v/>
      </c>
      <c r="AK100" s="216" t="str">
        <f ca="1">IF(CODE3=1,"",IFERROR(IF($T$24='RAPPORT-XYZ'!$C$7,IF('CALCUL-XYZ'!DQ76="","",'CALCUL-XYZ'!DQ76),IF('CALCUL-XYZ'!DP76="","",'CALCUL-XYZ'!DP76)),""))</f>
        <v/>
      </c>
      <c r="AL100" s="216" t="str">
        <f ca="1">IF(CODE3=1,"",IFERROR(IF('CALCUL-XYZ'!DD76="","",'CALCUL-XYZ'!DD76),""))</f>
        <v/>
      </c>
      <c r="AM100" s="142"/>
      <c r="AN100" s="195"/>
      <c r="AO100" s="263" t="str">
        <f ca="1">IF(CODE3=1,"",IFERROR(IF('CALCUL-XYZ'!DS76="","",'CALCUL-XYZ'!DS76&amp;'CALCUL-XYZ'!DT76&amp;'CALCUL-XYZ'!DU76&amp;'CALCUL-XYZ'!DV76&amp;'CALCUL-XYZ'!DW76),""))</f>
        <v/>
      </c>
      <c r="AP100" s="195"/>
      <c r="AQ100" s="195"/>
      <c r="AR100" s="195"/>
      <c r="AS100" s="195"/>
      <c r="AT100" s="195"/>
      <c r="AU100" s="195"/>
      <c r="AV100" s="195"/>
      <c r="AW100" s="195"/>
      <c r="AX100" s="195"/>
      <c r="AY100" s="195"/>
      <c r="AZ100" s="195"/>
      <c r="BA100" s="195"/>
      <c r="BB100" s="195"/>
      <c r="BC100" s="195"/>
      <c r="BD100" s="195"/>
      <c r="BE100" s="195"/>
      <c r="BF100" s="195"/>
      <c r="BG100" s="195"/>
      <c r="BH100" s="195"/>
      <c r="BI100" s="195"/>
      <c r="BJ100" s="195"/>
      <c r="BK100" s="195"/>
      <c r="BL100" s="195"/>
      <c r="BM100" s="195"/>
      <c r="BN100" s="195"/>
      <c r="BO100" s="195"/>
      <c r="BP100" s="195"/>
      <c r="BQ100" s="195"/>
      <c r="BR100" s="195"/>
      <c r="BS100" s="195"/>
      <c r="BT100" s="195"/>
      <c r="BU100" s="195"/>
      <c r="BV100" s="195"/>
      <c r="BW100" s="195"/>
      <c r="BX100" s="195"/>
    </row>
    <row r="101" spans="1:76" x14ac:dyDescent="0.2">
      <c r="A101" s="195"/>
      <c r="B101" s="317"/>
      <c r="C101" s="314"/>
      <c r="D101" s="146"/>
      <c r="E101" s="142"/>
      <c r="F101" s="142"/>
      <c r="G101" s="293"/>
      <c r="H101" s="309"/>
      <c r="I101" s="142"/>
      <c r="J101" s="142"/>
      <c r="K101" s="195"/>
      <c r="L101" s="253">
        <f t="shared" si="2"/>
        <v>77</v>
      </c>
      <c r="M101" s="288" t="str">
        <f ca="1">IF(CODE3=1,"",IFERROR(IF('CALCUL-XYZ'!BM77="","",'CALCUL-XYZ'!BM77),""))</f>
        <v/>
      </c>
      <c r="N101" s="288" t="str">
        <f ca="1">IF(CODE3=1,"",IFERROR(IF('CALCUL-XYZ'!BQ77="","",'CALCUL-XYZ'!BQ77),""))</f>
        <v/>
      </c>
      <c r="O101" s="261" t="str">
        <f ca="1">IF(CODE3=1,"",IFERROR(IF('CALCUL-XYZ'!BN77="","",'CALCUL-XYZ'!BN77),""))</f>
        <v/>
      </c>
      <c r="P101" s="261" t="str">
        <f ca="1">IF(CODE3=1,"",IFERROR(IF('CALCUL-XYZ'!CI77="","",'CALCUL-XYZ'!CI77),""))</f>
        <v/>
      </c>
      <c r="Q101" s="288" t="str">
        <f ca="1">IF(CODE3=1,"",IFERROR(IF('CALCUL-XYZ'!BY77="","",'CALCUL-XYZ'!BY77),""))</f>
        <v/>
      </c>
      <c r="R101" s="195"/>
      <c r="S101" s="288" t="str">
        <f ca="1">IF(CODE3=1,"",IFERROR(IF('CALCUL-XYZ'!BQ77="","",'CALCUL-XYZ'!BQ77),""))</f>
        <v/>
      </c>
      <c r="T101" s="216" t="str">
        <f ca="1">IF(CODE3=1,"",IFERROR(IF($T$24='RAPPORT-XYZ'!$C$7,IF('CALCUL-XYZ'!CM77="","",'CALCUL-XYZ'!CM77),IF('CALCUL-XYZ'!CN77="","",'CALCUL-XYZ'!CN77)),""))</f>
        <v/>
      </c>
      <c r="U101" s="216" t="str">
        <f ca="1">IF(CODE3=1,"",IFERROR(IF($T$24='RAPPORT-XYZ'!$C$7,IF('CALCUL-XYZ'!CN77="","",'CALCUL-XYZ'!CN77),IF('CALCUL-XYZ'!CM77="","",'CALCUL-XYZ'!CM77)),""))</f>
        <v/>
      </c>
      <c r="V101" s="216" t="str">
        <f ca="1">IF(CODE3=1,"",IFERROR(IF('CALCUL-XYZ'!CA77="","",'CALCUL-XYZ'!CA77),""))</f>
        <v/>
      </c>
      <c r="W101" s="195"/>
      <c r="X101" s="288" t="str">
        <f ca="1">IF(CODE3=1,"",IFERROR(IF('CALCUL-XYZ'!BM77="","",'CALCUL-XYZ'!BM77),""))</f>
        <v/>
      </c>
      <c r="Y101" s="216" t="str">
        <f ca="1">IF(CODE3=1,"",IFERROR(IF('CALCUL-XYZ'!EH77="","",'CALCUL-XYZ'!EH77),""))</f>
        <v/>
      </c>
      <c r="Z101" s="216" t="str">
        <f ca="1">IF(CODE3=1,"",IFERROR(IF('CALCUL-XYZ'!EI77="","",'CALCUL-XYZ'!EI77),""))</f>
        <v/>
      </c>
      <c r="AA101" s="195"/>
      <c r="AB101" s="253">
        <f t="shared" si="3"/>
        <v>77</v>
      </c>
      <c r="AC101" s="288" t="str">
        <f ca="1">IF(CODE3=1,"",IFERROR(IF('CALCUL-XYZ'!BM77="","",'CALCUL-XYZ'!BM77),""))</f>
        <v/>
      </c>
      <c r="AD101" s="288" t="str">
        <f ca="1">IF(CODE3=1,"",IFERROR(IF('CALCUL-XYZ'!BQ77="","",'CALCUL-XYZ'!BQ77),""))</f>
        <v/>
      </c>
      <c r="AE101" s="261" t="str">
        <f ca="1">IF(CODE3=1,"",IFERROR(IF('CALCUL-XYZ'!DL77="","",'CALCUL-XYZ'!DL77),""))</f>
        <v/>
      </c>
      <c r="AF101" s="261" t="str">
        <f ca="1">IF(CODE3=1,"",IFERROR(IF('CALCUL-XYZ'!DK77="","",'CALCUL-XYZ'!DK77),""))</f>
        <v/>
      </c>
      <c r="AG101" s="216" t="str">
        <f ca="1">IF(CODE3=1,"",IFERROR(IF('CALCUL-XYZ'!DB77="","",'CALCUL-XYZ'!DB77),""))</f>
        <v/>
      </c>
      <c r="AH101" s="195"/>
      <c r="AI101" s="288" t="str">
        <f ca="1">IF(CODE3=1,"",IFERROR(IF('CALCUL-XYZ'!BQ77="","",'CALCUL-XYZ'!BQ77),""))</f>
        <v/>
      </c>
      <c r="AJ101" s="216" t="str">
        <f ca="1">IF(CODE3=1,"",IFERROR(IF($T$24='RAPPORT-XYZ'!$C$7,IF('CALCUL-XYZ'!DP77="","",'CALCUL-XYZ'!DP77),IF('CALCUL-XYZ'!DQ77="","",'CALCUL-XYZ'!DQ77)),""))</f>
        <v/>
      </c>
      <c r="AK101" s="216" t="str">
        <f ca="1">IF(CODE3=1,"",IFERROR(IF($T$24='RAPPORT-XYZ'!$C$7,IF('CALCUL-XYZ'!DQ77="","",'CALCUL-XYZ'!DQ77),IF('CALCUL-XYZ'!DP77="","",'CALCUL-XYZ'!DP77)),""))</f>
        <v/>
      </c>
      <c r="AL101" s="216" t="str">
        <f ca="1">IF(CODE3=1,"",IFERROR(IF('CALCUL-XYZ'!DD77="","",'CALCUL-XYZ'!DD77),""))</f>
        <v/>
      </c>
      <c r="AM101" s="142"/>
      <c r="AN101" s="195"/>
      <c r="AO101" s="263" t="str">
        <f ca="1">IF(CODE3=1,"",IFERROR(IF('CALCUL-XYZ'!DS77="","",'CALCUL-XYZ'!DS77&amp;'CALCUL-XYZ'!DT77&amp;'CALCUL-XYZ'!DU77&amp;'CALCUL-XYZ'!DV77&amp;'CALCUL-XYZ'!DW77),""))</f>
        <v/>
      </c>
      <c r="AP101" s="195"/>
      <c r="AQ101" s="195"/>
      <c r="AR101" s="195"/>
      <c r="AS101" s="195"/>
      <c r="AT101" s="195"/>
      <c r="AU101" s="195"/>
      <c r="AV101" s="195"/>
      <c r="AW101" s="195"/>
      <c r="AX101" s="195"/>
      <c r="AY101" s="195"/>
      <c r="AZ101" s="195"/>
      <c r="BA101" s="195"/>
      <c r="BB101" s="195"/>
      <c r="BC101" s="195"/>
      <c r="BD101" s="195"/>
      <c r="BE101" s="195"/>
      <c r="BF101" s="195"/>
      <c r="BG101" s="195"/>
      <c r="BH101" s="195"/>
      <c r="BI101" s="195"/>
      <c r="BJ101" s="195"/>
      <c r="BK101" s="195"/>
      <c r="BL101" s="195"/>
      <c r="BM101" s="195"/>
      <c r="BN101" s="195"/>
      <c r="BO101" s="195"/>
      <c r="BP101" s="195"/>
      <c r="BQ101" s="195"/>
      <c r="BR101" s="195"/>
      <c r="BS101" s="195"/>
      <c r="BT101" s="195"/>
      <c r="BU101" s="195"/>
      <c r="BV101" s="195"/>
      <c r="BW101" s="195"/>
      <c r="BX101" s="195"/>
    </row>
    <row r="102" spans="1:76" x14ac:dyDescent="0.2">
      <c r="A102" s="195"/>
      <c r="B102" s="317"/>
      <c r="C102" s="314"/>
      <c r="D102" s="146"/>
      <c r="E102" s="142"/>
      <c r="F102" s="142"/>
      <c r="G102" s="293"/>
      <c r="H102" s="309"/>
      <c r="I102" s="142"/>
      <c r="J102" s="142"/>
      <c r="K102" s="195"/>
      <c r="L102" s="253">
        <f t="shared" si="2"/>
        <v>78</v>
      </c>
      <c r="M102" s="288" t="str">
        <f ca="1">IF(CODE3=1,"",IFERROR(IF('CALCUL-XYZ'!BM78="","",'CALCUL-XYZ'!BM78),""))</f>
        <v/>
      </c>
      <c r="N102" s="288" t="str">
        <f ca="1">IF(CODE3=1,"",IFERROR(IF('CALCUL-XYZ'!BQ78="","",'CALCUL-XYZ'!BQ78),""))</f>
        <v/>
      </c>
      <c r="O102" s="261" t="str">
        <f ca="1">IF(CODE3=1,"",IFERROR(IF('CALCUL-XYZ'!BN78="","",'CALCUL-XYZ'!BN78),""))</f>
        <v/>
      </c>
      <c r="P102" s="261" t="str">
        <f ca="1">IF(CODE3=1,"",IFERROR(IF('CALCUL-XYZ'!CI78="","",'CALCUL-XYZ'!CI78),""))</f>
        <v/>
      </c>
      <c r="Q102" s="288" t="str">
        <f ca="1">IF(CODE3=1,"",IFERROR(IF('CALCUL-XYZ'!BY78="","",'CALCUL-XYZ'!BY78),""))</f>
        <v/>
      </c>
      <c r="R102" s="195"/>
      <c r="S102" s="288" t="str">
        <f ca="1">IF(CODE3=1,"",IFERROR(IF('CALCUL-XYZ'!BQ78="","",'CALCUL-XYZ'!BQ78),""))</f>
        <v/>
      </c>
      <c r="T102" s="216" t="str">
        <f ca="1">IF(CODE3=1,"",IFERROR(IF($T$24='RAPPORT-XYZ'!$C$7,IF('CALCUL-XYZ'!CM78="","",'CALCUL-XYZ'!CM78),IF('CALCUL-XYZ'!CN78="","",'CALCUL-XYZ'!CN78)),""))</f>
        <v/>
      </c>
      <c r="U102" s="216" t="str">
        <f ca="1">IF(CODE3=1,"",IFERROR(IF($T$24='RAPPORT-XYZ'!$C$7,IF('CALCUL-XYZ'!CN78="","",'CALCUL-XYZ'!CN78),IF('CALCUL-XYZ'!CM78="","",'CALCUL-XYZ'!CM78)),""))</f>
        <v/>
      </c>
      <c r="V102" s="216" t="str">
        <f ca="1">IF(CODE3=1,"",IFERROR(IF('CALCUL-XYZ'!CA78="","",'CALCUL-XYZ'!CA78),""))</f>
        <v/>
      </c>
      <c r="W102" s="195"/>
      <c r="X102" s="288" t="str">
        <f ca="1">IF(CODE3=1,"",IFERROR(IF('CALCUL-XYZ'!BM78="","",'CALCUL-XYZ'!BM78),""))</f>
        <v/>
      </c>
      <c r="Y102" s="216" t="str">
        <f ca="1">IF(CODE3=1,"",IFERROR(IF('CALCUL-XYZ'!EH78="","",'CALCUL-XYZ'!EH78),""))</f>
        <v/>
      </c>
      <c r="Z102" s="216" t="str">
        <f ca="1">IF(CODE3=1,"",IFERROR(IF('CALCUL-XYZ'!EI78="","",'CALCUL-XYZ'!EI78),""))</f>
        <v/>
      </c>
      <c r="AA102" s="195"/>
      <c r="AB102" s="253">
        <f t="shared" si="3"/>
        <v>78</v>
      </c>
      <c r="AC102" s="288" t="str">
        <f ca="1">IF(CODE3=1,"",IFERROR(IF('CALCUL-XYZ'!BM78="","",'CALCUL-XYZ'!BM78),""))</f>
        <v/>
      </c>
      <c r="AD102" s="288" t="str">
        <f ca="1">IF(CODE3=1,"",IFERROR(IF('CALCUL-XYZ'!BQ78="","",'CALCUL-XYZ'!BQ78),""))</f>
        <v/>
      </c>
      <c r="AE102" s="261" t="str">
        <f ca="1">IF(CODE3=1,"",IFERROR(IF('CALCUL-XYZ'!DL78="","",'CALCUL-XYZ'!DL78),""))</f>
        <v/>
      </c>
      <c r="AF102" s="261" t="str">
        <f ca="1">IF(CODE3=1,"",IFERROR(IF('CALCUL-XYZ'!DK78="","",'CALCUL-XYZ'!DK78),""))</f>
        <v/>
      </c>
      <c r="AG102" s="216" t="str">
        <f ca="1">IF(CODE3=1,"",IFERROR(IF('CALCUL-XYZ'!DB78="","",'CALCUL-XYZ'!DB78),""))</f>
        <v/>
      </c>
      <c r="AH102" s="195"/>
      <c r="AI102" s="288" t="str">
        <f ca="1">IF(CODE3=1,"",IFERROR(IF('CALCUL-XYZ'!BQ78="","",'CALCUL-XYZ'!BQ78),""))</f>
        <v/>
      </c>
      <c r="AJ102" s="216" t="str">
        <f ca="1">IF(CODE3=1,"",IFERROR(IF($T$24='RAPPORT-XYZ'!$C$7,IF('CALCUL-XYZ'!DP78="","",'CALCUL-XYZ'!DP78),IF('CALCUL-XYZ'!DQ78="","",'CALCUL-XYZ'!DQ78)),""))</f>
        <v/>
      </c>
      <c r="AK102" s="216" t="str">
        <f ca="1">IF(CODE3=1,"",IFERROR(IF($T$24='RAPPORT-XYZ'!$C$7,IF('CALCUL-XYZ'!DQ78="","",'CALCUL-XYZ'!DQ78),IF('CALCUL-XYZ'!DP78="","",'CALCUL-XYZ'!DP78)),""))</f>
        <v/>
      </c>
      <c r="AL102" s="216" t="str">
        <f ca="1">IF(CODE3=1,"",IFERROR(IF('CALCUL-XYZ'!DD78="","",'CALCUL-XYZ'!DD78),""))</f>
        <v/>
      </c>
      <c r="AM102" s="142"/>
      <c r="AN102" s="195"/>
      <c r="AO102" s="263" t="str">
        <f ca="1">IF(CODE3=1,"",IFERROR(IF('CALCUL-XYZ'!DS78="","",'CALCUL-XYZ'!DS78&amp;'CALCUL-XYZ'!DT78&amp;'CALCUL-XYZ'!DU78&amp;'CALCUL-XYZ'!DV78&amp;'CALCUL-XYZ'!DW78),""))</f>
        <v/>
      </c>
      <c r="AP102" s="195"/>
      <c r="AQ102" s="195"/>
      <c r="AR102" s="195"/>
      <c r="AS102" s="195"/>
      <c r="AT102" s="195"/>
      <c r="AU102" s="195"/>
      <c r="AV102" s="195"/>
      <c r="AW102" s="195"/>
      <c r="AX102" s="195"/>
      <c r="AY102" s="195"/>
      <c r="AZ102" s="195"/>
      <c r="BA102" s="195"/>
      <c r="BB102" s="195"/>
      <c r="BC102" s="195"/>
      <c r="BD102" s="195"/>
      <c r="BE102" s="195"/>
      <c r="BF102" s="195"/>
      <c r="BG102" s="195"/>
      <c r="BH102" s="195"/>
      <c r="BI102" s="195"/>
      <c r="BJ102" s="195"/>
      <c r="BK102" s="195"/>
      <c r="BL102" s="195"/>
      <c r="BM102" s="195"/>
      <c r="BN102" s="195"/>
      <c r="BO102" s="195"/>
      <c r="BP102" s="195"/>
      <c r="BQ102" s="195"/>
      <c r="BR102" s="195"/>
      <c r="BS102" s="195"/>
      <c r="BT102" s="195"/>
      <c r="BU102" s="195"/>
      <c r="BV102" s="195"/>
      <c r="BW102" s="195"/>
      <c r="BX102" s="195"/>
    </row>
    <row r="103" spans="1:76" x14ac:dyDescent="0.2">
      <c r="A103" s="195"/>
      <c r="B103" s="317"/>
      <c r="C103" s="314"/>
      <c r="D103" s="146"/>
      <c r="E103" s="142"/>
      <c r="F103" s="142"/>
      <c r="G103" s="293"/>
      <c r="H103" s="309"/>
      <c r="I103" s="142"/>
      <c r="J103" s="142"/>
      <c r="K103" s="195"/>
      <c r="L103" s="253">
        <f t="shared" si="2"/>
        <v>79</v>
      </c>
      <c r="M103" s="288" t="str">
        <f ca="1">IF(CODE3=1,"",IFERROR(IF('CALCUL-XYZ'!BM79="","",'CALCUL-XYZ'!BM79),""))</f>
        <v/>
      </c>
      <c r="N103" s="288" t="str">
        <f ca="1">IF(CODE3=1,"",IFERROR(IF('CALCUL-XYZ'!BQ79="","",'CALCUL-XYZ'!BQ79),""))</f>
        <v/>
      </c>
      <c r="O103" s="261" t="str">
        <f ca="1">IF(CODE3=1,"",IFERROR(IF('CALCUL-XYZ'!BN79="","",'CALCUL-XYZ'!BN79),""))</f>
        <v/>
      </c>
      <c r="P103" s="261" t="str">
        <f ca="1">IF(CODE3=1,"",IFERROR(IF('CALCUL-XYZ'!CI79="","",'CALCUL-XYZ'!CI79),""))</f>
        <v/>
      </c>
      <c r="Q103" s="288" t="str">
        <f ca="1">IF(CODE3=1,"",IFERROR(IF('CALCUL-XYZ'!BY79="","",'CALCUL-XYZ'!BY79),""))</f>
        <v/>
      </c>
      <c r="R103" s="195"/>
      <c r="S103" s="288" t="str">
        <f ca="1">IF(CODE3=1,"",IFERROR(IF('CALCUL-XYZ'!BQ79="","",'CALCUL-XYZ'!BQ79),""))</f>
        <v/>
      </c>
      <c r="T103" s="216" t="str">
        <f ca="1">IF(CODE3=1,"",IFERROR(IF($T$24='RAPPORT-XYZ'!$C$7,IF('CALCUL-XYZ'!CM79="","",'CALCUL-XYZ'!CM79),IF('CALCUL-XYZ'!CN79="","",'CALCUL-XYZ'!CN79)),""))</f>
        <v/>
      </c>
      <c r="U103" s="216" t="str">
        <f ca="1">IF(CODE3=1,"",IFERROR(IF($T$24='RAPPORT-XYZ'!$C$7,IF('CALCUL-XYZ'!CN79="","",'CALCUL-XYZ'!CN79),IF('CALCUL-XYZ'!CM79="","",'CALCUL-XYZ'!CM79)),""))</f>
        <v/>
      </c>
      <c r="V103" s="216" t="str">
        <f ca="1">IF(CODE3=1,"",IFERROR(IF('CALCUL-XYZ'!CA79="","",'CALCUL-XYZ'!CA79),""))</f>
        <v/>
      </c>
      <c r="W103" s="195"/>
      <c r="X103" s="288" t="str">
        <f ca="1">IF(CODE3=1,"",IFERROR(IF('CALCUL-XYZ'!BM79="","",'CALCUL-XYZ'!BM79),""))</f>
        <v/>
      </c>
      <c r="Y103" s="216" t="str">
        <f ca="1">IF(CODE3=1,"",IFERROR(IF('CALCUL-XYZ'!EH79="","",'CALCUL-XYZ'!EH79),""))</f>
        <v/>
      </c>
      <c r="Z103" s="216" t="str">
        <f ca="1">IF(CODE3=1,"",IFERROR(IF('CALCUL-XYZ'!EI79="","",'CALCUL-XYZ'!EI79),""))</f>
        <v/>
      </c>
      <c r="AA103" s="195"/>
      <c r="AB103" s="253">
        <f t="shared" si="3"/>
        <v>79</v>
      </c>
      <c r="AC103" s="288" t="str">
        <f ca="1">IF(CODE3=1,"",IFERROR(IF('CALCUL-XYZ'!BM79="","",'CALCUL-XYZ'!BM79),""))</f>
        <v/>
      </c>
      <c r="AD103" s="288" t="str">
        <f ca="1">IF(CODE3=1,"",IFERROR(IF('CALCUL-XYZ'!BQ79="","",'CALCUL-XYZ'!BQ79),""))</f>
        <v/>
      </c>
      <c r="AE103" s="261" t="str">
        <f ca="1">IF(CODE3=1,"",IFERROR(IF('CALCUL-XYZ'!DL79="","",'CALCUL-XYZ'!DL79),""))</f>
        <v/>
      </c>
      <c r="AF103" s="261" t="str">
        <f ca="1">IF(CODE3=1,"",IFERROR(IF('CALCUL-XYZ'!DK79="","",'CALCUL-XYZ'!DK79),""))</f>
        <v/>
      </c>
      <c r="AG103" s="216" t="str">
        <f ca="1">IF(CODE3=1,"",IFERROR(IF('CALCUL-XYZ'!DB79="","",'CALCUL-XYZ'!DB79),""))</f>
        <v/>
      </c>
      <c r="AH103" s="195"/>
      <c r="AI103" s="288" t="str">
        <f ca="1">IF(CODE3=1,"",IFERROR(IF('CALCUL-XYZ'!BQ79="","",'CALCUL-XYZ'!BQ79),""))</f>
        <v/>
      </c>
      <c r="AJ103" s="216" t="str">
        <f ca="1">IF(CODE3=1,"",IFERROR(IF($T$24='RAPPORT-XYZ'!$C$7,IF('CALCUL-XYZ'!DP79="","",'CALCUL-XYZ'!DP79),IF('CALCUL-XYZ'!DQ79="","",'CALCUL-XYZ'!DQ79)),""))</f>
        <v/>
      </c>
      <c r="AK103" s="216" t="str">
        <f ca="1">IF(CODE3=1,"",IFERROR(IF($T$24='RAPPORT-XYZ'!$C$7,IF('CALCUL-XYZ'!DQ79="","",'CALCUL-XYZ'!DQ79),IF('CALCUL-XYZ'!DP79="","",'CALCUL-XYZ'!DP79)),""))</f>
        <v/>
      </c>
      <c r="AL103" s="216" t="str">
        <f ca="1">IF(CODE3=1,"",IFERROR(IF('CALCUL-XYZ'!DD79="","",'CALCUL-XYZ'!DD79),""))</f>
        <v/>
      </c>
      <c r="AM103" s="142"/>
      <c r="AN103" s="195"/>
      <c r="AO103" s="263" t="str">
        <f ca="1">IF(CODE3=1,"",IFERROR(IF('CALCUL-XYZ'!DS79="","",'CALCUL-XYZ'!DS79&amp;'CALCUL-XYZ'!DT79&amp;'CALCUL-XYZ'!DU79&amp;'CALCUL-XYZ'!DV79&amp;'CALCUL-XYZ'!DW79),""))</f>
        <v/>
      </c>
      <c r="AP103" s="195"/>
      <c r="AQ103" s="195"/>
      <c r="AR103" s="195"/>
      <c r="AS103" s="195"/>
      <c r="AT103" s="195"/>
      <c r="AU103" s="195"/>
      <c r="AV103" s="195"/>
      <c r="AW103" s="195"/>
      <c r="AX103" s="195"/>
      <c r="AY103" s="195"/>
      <c r="AZ103" s="195"/>
      <c r="BA103" s="195"/>
      <c r="BB103" s="195"/>
      <c r="BC103" s="195"/>
      <c r="BD103" s="195"/>
      <c r="BE103" s="195"/>
      <c r="BF103" s="195"/>
      <c r="BG103" s="195"/>
      <c r="BH103" s="195"/>
      <c r="BI103" s="195"/>
      <c r="BJ103" s="195"/>
      <c r="BK103" s="195"/>
      <c r="BL103" s="195"/>
      <c r="BM103" s="195"/>
      <c r="BN103" s="195"/>
      <c r="BO103" s="195"/>
      <c r="BP103" s="195"/>
      <c r="BQ103" s="195"/>
      <c r="BR103" s="195"/>
      <c r="BS103" s="195"/>
      <c r="BT103" s="195"/>
      <c r="BU103" s="195"/>
      <c r="BV103" s="195"/>
      <c r="BW103" s="195"/>
      <c r="BX103" s="195"/>
    </row>
    <row r="104" spans="1:76" x14ac:dyDescent="0.2">
      <c r="A104" s="195"/>
      <c r="B104" s="317"/>
      <c r="C104" s="314"/>
      <c r="D104" s="146"/>
      <c r="E104" s="142"/>
      <c r="F104" s="142"/>
      <c r="G104" s="293"/>
      <c r="H104" s="309"/>
      <c r="I104" s="142"/>
      <c r="J104" s="142"/>
      <c r="K104" s="195"/>
      <c r="L104" s="253">
        <f t="shared" si="2"/>
        <v>80</v>
      </c>
      <c r="M104" s="288" t="str">
        <f ca="1">IF(CODE3=1,"",IFERROR(IF('CALCUL-XYZ'!BM80="","",'CALCUL-XYZ'!BM80),""))</f>
        <v/>
      </c>
      <c r="N104" s="288" t="str">
        <f ca="1">IF(CODE3=1,"",IFERROR(IF('CALCUL-XYZ'!BQ80="","",'CALCUL-XYZ'!BQ80),""))</f>
        <v/>
      </c>
      <c r="O104" s="261" t="str">
        <f ca="1">IF(CODE3=1,"",IFERROR(IF('CALCUL-XYZ'!BN80="","",'CALCUL-XYZ'!BN80),""))</f>
        <v/>
      </c>
      <c r="P104" s="261" t="str">
        <f ca="1">IF(CODE3=1,"",IFERROR(IF('CALCUL-XYZ'!CI80="","",'CALCUL-XYZ'!CI80),""))</f>
        <v/>
      </c>
      <c r="Q104" s="288" t="str">
        <f ca="1">IF(CODE3=1,"",IFERROR(IF('CALCUL-XYZ'!BY80="","",'CALCUL-XYZ'!BY80),""))</f>
        <v/>
      </c>
      <c r="R104" s="195"/>
      <c r="S104" s="288" t="str">
        <f ca="1">IF(CODE3=1,"",IFERROR(IF('CALCUL-XYZ'!BQ80="","",'CALCUL-XYZ'!BQ80),""))</f>
        <v/>
      </c>
      <c r="T104" s="216" t="str">
        <f ca="1">IF(CODE3=1,"",IFERROR(IF($T$24='RAPPORT-XYZ'!$C$7,IF('CALCUL-XYZ'!CM80="","",'CALCUL-XYZ'!CM80),IF('CALCUL-XYZ'!CN80="","",'CALCUL-XYZ'!CN80)),""))</f>
        <v/>
      </c>
      <c r="U104" s="216" t="str">
        <f ca="1">IF(CODE3=1,"",IFERROR(IF($T$24='RAPPORT-XYZ'!$C$7,IF('CALCUL-XYZ'!CN80="","",'CALCUL-XYZ'!CN80),IF('CALCUL-XYZ'!CM80="","",'CALCUL-XYZ'!CM80)),""))</f>
        <v/>
      </c>
      <c r="V104" s="216" t="str">
        <f ca="1">IF(CODE3=1,"",IFERROR(IF('CALCUL-XYZ'!CA80="","",'CALCUL-XYZ'!CA80),""))</f>
        <v/>
      </c>
      <c r="W104" s="195"/>
      <c r="X104" s="288" t="str">
        <f ca="1">IF(CODE3=1,"",IFERROR(IF('CALCUL-XYZ'!BM80="","",'CALCUL-XYZ'!BM80),""))</f>
        <v/>
      </c>
      <c r="Y104" s="216" t="str">
        <f ca="1">IF(CODE3=1,"",IFERROR(IF('CALCUL-XYZ'!EH80="","",'CALCUL-XYZ'!EH80),""))</f>
        <v/>
      </c>
      <c r="Z104" s="216" t="str">
        <f ca="1">IF(CODE3=1,"",IFERROR(IF('CALCUL-XYZ'!EI80="","",'CALCUL-XYZ'!EI80),""))</f>
        <v/>
      </c>
      <c r="AA104" s="195"/>
      <c r="AB104" s="253">
        <f t="shared" si="3"/>
        <v>80</v>
      </c>
      <c r="AC104" s="288" t="str">
        <f ca="1">IF(CODE3=1,"",IFERROR(IF('CALCUL-XYZ'!BM80="","",'CALCUL-XYZ'!BM80),""))</f>
        <v/>
      </c>
      <c r="AD104" s="288" t="str">
        <f ca="1">IF(CODE3=1,"",IFERROR(IF('CALCUL-XYZ'!BQ80="","",'CALCUL-XYZ'!BQ80),""))</f>
        <v/>
      </c>
      <c r="AE104" s="261" t="str">
        <f ca="1">IF(CODE3=1,"",IFERROR(IF('CALCUL-XYZ'!DL80="","",'CALCUL-XYZ'!DL80),""))</f>
        <v/>
      </c>
      <c r="AF104" s="261" t="str">
        <f ca="1">IF(CODE3=1,"",IFERROR(IF('CALCUL-XYZ'!DK80="","",'CALCUL-XYZ'!DK80),""))</f>
        <v/>
      </c>
      <c r="AG104" s="216" t="str">
        <f ca="1">IF(CODE3=1,"",IFERROR(IF('CALCUL-XYZ'!DB80="","",'CALCUL-XYZ'!DB80),""))</f>
        <v/>
      </c>
      <c r="AH104" s="195"/>
      <c r="AI104" s="288" t="str">
        <f ca="1">IF(CODE3=1,"",IFERROR(IF('CALCUL-XYZ'!BQ80="","",'CALCUL-XYZ'!BQ80),""))</f>
        <v/>
      </c>
      <c r="AJ104" s="216" t="str">
        <f ca="1">IF(CODE3=1,"",IFERROR(IF($T$24='RAPPORT-XYZ'!$C$7,IF('CALCUL-XYZ'!DP80="","",'CALCUL-XYZ'!DP80),IF('CALCUL-XYZ'!DQ80="","",'CALCUL-XYZ'!DQ80)),""))</f>
        <v/>
      </c>
      <c r="AK104" s="216" t="str">
        <f ca="1">IF(CODE3=1,"",IFERROR(IF($T$24='RAPPORT-XYZ'!$C$7,IF('CALCUL-XYZ'!DQ80="","",'CALCUL-XYZ'!DQ80),IF('CALCUL-XYZ'!DP80="","",'CALCUL-XYZ'!DP80)),""))</f>
        <v/>
      </c>
      <c r="AL104" s="216" t="str">
        <f ca="1">IF(CODE3=1,"",IFERROR(IF('CALCUL-XYZ'!DD80="","",'CALCUL-XYZ'!DD80),""))</f>
        <v/>
      </c>
      <c r="AM104" s="142"/>
      <c r="AN104" s="195"/>
      <c r="AO104" s="263" t="str">
        <f ca="1">IF(CODE3=1,"",IFERROR(IF('CALCUL-XYZ'!DS80="","",'CALCUL-XYZ'!DS80&amp;'CALCUL-XYZ'!DT80&amp;'CALCUL-XYZ'!DU80&amp;'CALCUL-XYZ'!DV80&amp;'CALCUL-XYZ'!DW80),""))</f>
        <v/>
      </c>
      <c r="AP104" s="195"/>
      <c r="AQ104" s="195"/>
      <c r="AR104" s="195"/>
      <c r="AS104" s="195"/>
      <c r="AT104" s="195"/>
      <c r="AU104" s="195"/>
      <c r="AV104" s="195"/>
      <c r="AW104" s="195"/>
      <c r="AX104" s="195"/>
      <c r="AY104" s="195"/>
      <c r="AZ104" s="195"/>
      <c r="BA104" s="195"/>
      <c r="BB104" s="195"/>
      <c r="BC104" s="195"/>
      <c r="BD104" s="195"/>
      <c r="BE104" s="195"/>
      <c r="BF104" s="195"/>
      <c r="BG104" s="195"/>
      <c r="BH104" s="195"/>
      <c r="BI104" s="195"/>
      <c r="BJ104" s="195"/>
      <c r="BK104" s="195"/>
      <c r="BL104" s="195"/>
      <c r="BM104" s="195"/>
      <c r="BN104" s="195"/>
      <c r="BO104" s="195"/>
      <c r="BP104" s="195"/>
      <c r="BQ104" s="195"/>
      <c r="BR104" s="195"/>
      <c r="BS104" s="195"/>
      <c r="BT104" s="195"/>
      <c r="BU104" s="195"/>
      <c r="BV104" s="195"/>
      <c r="BW104" s="195"/>
      <c r="BX104" s="195"/>
    </row>
    <row r="105" spans="1:76" x14ac:dyDescent="0.2">
      <c r="A105" s="195"/>
      <c r="B105" s="317"/>
      <c r="C105" s="314"/>
      <c r="D105" s="146"/>
      <c r="E105" s="142"/>
      <c r="F105" s="142"/>
      <c r="G105" s="293"/>
      <c r="H105" s="309"/>
      <c r="I105" s="142"/>
      <c r="J105" s="142"/>
      <c r="K105" s="195"/>
      <c r="L105" s="253">
        <f t="shared" si="2"/>
        <v>81</v>
      </c>
      <c r="M105" s="288" t="str">
        <f ca="1">IF(CODE3=1,"",IFERROR(IF('CALCUL-XYZ'!BM81="","",'CALCUL-XYZ'!BM81),""))</f>
        <v/>
      </c>
      <c r="N105" s="288" t="str">
        <f ca="1">IF(CODE3=1,"",IFERROR(IF('CALCUL-XYZ'!BQ81="","",'CALCUL-XYZ'!BQ81),""))</f>
        <v/>
      </c>
      <c r="O105" s="261" t="str">
        <f ca="1">IF(CODE3=1,"",IFERROR(IF('CALCUL-XYZ'!BN81="","",'CALCUL-XYZ'!BN81),""))</f>
        <v/>
      </c>
      <c r="P105" s="261" t="str">
        <f ca="1">IF(CODE3=1,"",IFERROR(IF('CALCUL-XYZ'!CI81="","",'CALCUL-XYZ'!CI81),""))</f>
        <v/>
      </c>
      <c r="Q105" s="288" t="str">
        <f ca="1">IF(CODE3=1,"",IFERROR(IF('CALCUL-XYZ'!BY81="","",'CALCUL-XYZ'!BY81),""))</f>
        <v/>
      </c>
      <c r="R105" s="195"/>
      <c r="S105" s="288" t="str">
        <f ca="1">IF(CODE3=1,"",IFERROR(IF('CALCUL-XYZ'!BQ81="","",'CALCUL-XYZ'!BQ81),""))</f>
        <v/>
      </c>
      <c r="T105" s="216" t="str">
        <f ca="1">IF(CODE3=1,"",IFERROR(IF($T$24='RAPPORT-XYZ'!$C$7,IF('CALCUL-XYZ'!CM81="","",'CALCUL-XYZ'!CM81),IF('CALCUL-XYZ'!CN81="","",'CALCUL-XYZ'!CN81)),""))</f>
        <v/>
      </c>
      <c r="U105" s="216" t="str">
        <f ca="1">IF(CODE3=1,"",IFERROR(IF($T$24='RAPPORT-XYZ'!$C$7,IF('CALCUL-XYZ'!CN81="","",'CALCUL-XYZ'!CN81),IF('CALCUL-XYZ'!CM81="","",'CALCUL-XYZ'!CM81)),""))</f>
        <v/>
      </c>
      <c r="V105" s="216" t="str">
        <f ca="1">IF(CODE3=1,"",IFERROR(IF('CALCUL-XYZ'!CA81="","",'CALCUL-XYZ'!CA81),""))</f>
        <v/>
      </c>
      <c r="W105" s="195"/>
      <c r="X105" s="288" t="str">
        <f ca="1">IF(CODE3=1,"",IFERROR(IF('CALCUL-XYZ'!BM81="","",'CALCUL-XYZ'!BM81),""))</f>
        <v/>
      </c>
      <c r="Y105" s="216" t="str">
        <f ca="1">IF(CODE3=1,"",IFERROR(IF('CALCUL-XYZ'!EH81="","",'CALCUL-XYZ'!EH81),""))</f>
        <v/>
      </c>
      <c r="Z105" s="216" t="str">
        <f ca="1">IF(CODE3=1,"",IFERROR(IF('CALCUL-XYZ'!EI81="","",'CALCUL-XYZ'!EI81),""))</f>
        <v/>
      </c>
      <c r="AA105" s="195"/>
      <c r="AB105" s="253">
        <f t="shared" si="3"/>
        <v>81</v>
      </c>
      <c r="AC105" s="288" t="str">
        <f ca="1">IF(CODE3=1,"",IFERROR(IF('CALCUL-XYZ'!BM81="","",'CALCUL-XYZ'!BM81),""))</f>
        <v/>
      </c>
      <c r="AD105" s="288" t="str">
        <f ca="1">IF(CODE3=1,"",IFERROR(IF('CALCUL-XYZ'!BQ81="","",'CALCUL-XYZ'!BQ81),""))</f>
        <v/>
      </c>
      <c r="AE105" s="261" t="str">
        <f ca="1">IF(CODE3=1,"",IFERROR(IF('CALCUL-XYZ'!DL81="","",'CALCUL-XYZ'!DL81),""))</f>
        <v/>
      </c>
      <c r="AF105" s="261" t="str">
        <f ca="1">IF(CODE3=1,"",IFERROR(IF('CALCUL-XYZ'!DK81="","",'CALCUL-XYZ'!DK81),""))</f>
        <v/>
      </c>
      <c r="AG105" s="216" t="str">
        <f ca="1">IF(CODE3=1,"",IFERROR(IF('CALCUL-XYZ'!DB81="","",'CALCUL-XYZ'!DB81),""))</f>
        <v/>
      </c>
      <c r="AH105" s="195"/>
      <c r="AI105" s="288" t="str">
        <f ca="1">IF(CODE3=1,"",IFERROR(IF('CALCUL-XYZ'!BQ81="","",'CALCUL-XYZ'!BQ81),""))</f>
        <v/>
      </c>
      <c r="AJ105" s="216" t="str">
        <f ca="1">IF(CODE3=1,"",IFERROR(IF($T$24='RAPPORT-XYZ'!$C$7,IF('CALCUL-XYZ'!DP81="","",'CALCUL-XYZ'!DP81),IF('CALCUL-XYZ'!DQ81="","",'CALCUL-XYZ'!DQ81)),""))</f>
        <v/>
      </c>
      <c r="AK105" s="216" t="str">
        <f ca="1">IF(CODE3=1,"",IFERROR(IF($T$24='RAPPORT-XYZ'!$C$7,IF('CALCUL-XYZ'!DQ81="","",'CALCUL-XYZ'!DQ81),IF('CALCUL-XYZ'!DP81="","",'CALCUL-XYZ'!DP81)),""))</f>
        <v/>
      </c>
      <c r="AL105" s="216" t="str">
        <f ca="1">IF(CODE3=1,"",IFERROR(IF('CALCUL-XYZ'!DD81="","",'CALCUL-XYZ'!DD81),""))</f>
        <v/>
      </c>
      <c r="AM105" s="142"/>
      <c r="AN105" s="195"/>
      <c r="AO105" s="263" t="str">
        <f ca="1">IF(CODE3=1,"",IFERROR(IF('CALCUL-XYZ'!DS81="","",'CALCUL-XYZ'!DS81&amp;'CALCUL-XYZ'!DT81&amp;'CALCUL-XYZ'!DU81&amp;'CALCUL-XYZ'!DV81&amp;'CALCUL-XYZ'!DW81),""))</f>
        <v/>
      </c>
      <c r="AP105" s="195"/>
      <c r="AQ105" s="195"/>
      <c r="AR105" s="195"/>
      <c r="AS105" s="195"/>
      <c r="AT105" s="195"/>
      <c r="AU105" s="195"/>
      <c r="AV105" s="195"/>
      <c r="AW105" s="195"/>
      <c r="AX105" s="195"/>
      <c r="AY105" s="195"/>
      <c r="AZ105" s="195"/>
      <c r="BA105" s="195"/>
      <c r="BB105" s="195"/>
      <c r="BC105" s="195"/>
      <c r="BD105" s="195"/>
      <c r="BE105" s="195"/>
      <c r="BF105" s="195"/>
      <c r="BG105" s="195"/>
      <c r="BH105" s="195"/>
      <c r="BI105" s="195"/>
      <c r="BJ105" s="195"/>
      <c r="BK105" s="195"/>
      <c r="BL105" s="195"/>
      <c r="BM105" s="195"/>
      <c r="BN105" s="195"/>
      <c r="BO105" s="195"/>
      <c r="BP105" s="195"/>
      <c r="BQ105" s="195"/>
      <c r="BR105" s="195"/>
      <c r="BS105" s="195"/>
      <c r="BT105" s="195"/>
      <c r="BU105" s="195"/>
      <c r="BV105" s="195"/>
      <c r="BW105" s="195"/>
      <c r="BX105" s="195"/>
    </row>
    <row r="106" spans="1:76" x14ac:dyDescent="0.2">
      <c r="A106" s="195"/>
      <c r="B106" s="317"/>
      <c r="C106" s="314"/>
      <c r="D106" s="146"/>
      <c r="E106" s="142"/>
      <c r="F106" s="142"/>
      <c r="G106" s="293"/>
      <c r="H106" s="309"/>
      <c r="I106" s="142"/>
      <c r="J106" s="142"/>
      <c r="K106" s="195"/>
      <c r="L106" s="253">
        <f t="shared" si="2"/>
        <v>82</v>
      </c>
      <c r="M106" s="288" t="str">
        <f ca="1">IF(CODE3=1,"",IFERROR(IF('CALCUL-XYZ'!BM82="","",'CALCUL-XYZ'!BM82),""))</f>
        <v/>
      </c>
      <c r="N106" s="288" t="str">
        <f ca="1">IF(CODE3=1,"",IFERROR(IF('CALCUL-XYZ'!BQ82="","",'CALCUL-XYZ'!BQ82),""))</f>
        <v/>
      </c>
      <c r="O106" s="261" t="str">
        <f ca="1">IF(CODE3=1,"",IFERROR(IF('CALCUL-XYZ'!BN82="","",'CALCUL-XYZ'!BN82),""))</f>
        <v/>
      </c>
      <c r="P106" s="261" t="str">
        <f ca="1">IF(CODE3=1,"",IFERROR(IF('CALCUL-XYZ'!CI82="","",'CALCUL-XYZ'!CI82),""))</f>
        <v/>
      </c>
      <c r="Q106" s="288" t="str">
        <f ca="1">IF(CODE3=1,"",IFERROR(IF('CALCUL-XYZ'!BY82="","",'CALCUL-XYZ'!BY82),""))</f>
        <v/>
      </c>
      <c r="R106" s="195"/>
      <c r="S106" s="288" t="str">
        <f ca="1">IF(CODE3=1,"",IFERROR(IF('CALCUL-XYZ'!BQ82="","",'CALCUL-XYZ'!BQ82),""))</f>
        <v/>
      </c>
      <c r="T106" s="216" t="str">
        <f ca="1">IF(CODE3=1,"",IFERROR(IF($T$24='RAPPORT-XYZ'!$C$7,IF('CALCUL-XYZ'!CM82="","",'CALCUL-XYZ'!CM82),IF('CALCUL-XYZ'!CN82="","",'CALCUL-XYZ'!CN82)),""))</f>
        <v/>
      </c>
      <c r="U106" s="216" t="str">
        <f ca="1">IF(CODE3=1,"",IFERROR(IF($T$24='RAPPORT-XYZ'!$C$7,IF('CALCUL-XYZ'!CN82="","",'CALCUL-XYZ'!CN82),IF('CALCUL-XYZ'!CM82="","",'CALCUL-XYZ'!CM82)),""))</f>
        <v/>
      </c>
      <c r="V106" s="216" t="str">
        <f ca="1">IF(CODE3=1,"",IFERROR(IF('CALCUL-XYZ'!CA82="","",'CALCUL-XYZ'!CA82),""))</f>
        <v/>
      </c>
      <c r="W106" s="195"/>
      <c r="X106" s="288" t="str">
        <f ca="1">IF(CODE3=1,"",IFERROR(IF('CALCUL-XYZ'!BM82="","",'CALCUL-XYZ'!BM82),""))</f>
        <v/>
      </c>
      <c r="Y106" s="216" t="str">
        <f ca="1">IF(CODE3=1,"",IFERROR(IF('CALCUL-XYZ'!EH82="","",'CALCUL-XYZ'!EH82),""))</f>
        <v/>
      </c>
      <c r="Z106" s="216" t="str">
        <f ca="1">IF(CODE3=1,"",IFERROR(IF('CALCUL-XYZ'!EI82="","",'CALCUL-XYZ'!EI82),""))</f>
        <v/>
      </c>
      <c r="AA106" s="195"/>
      <c r="AB106" s="253">
        <f t="shared" si="3"/>
        <v>82</v>
      </c>
      <c r="AC106" s="288" t="str">
        <f ca="1">IF(CODE3=1,"",IFERROR(IF('CALCUL-XYZ'!BM82="","",'CALCUL-XYZ'!BM82),""))</f>
        <v/>
      </c>
      <c r="AD106" s="288" t="str">
        <f ca="1">IF(CODE3=1,"",IFERROR(IF('CALCUL-XYZ'!BQ82="","",'CALCUL-XYZ'!BQ82),""))</f>
        <v/>
      </c>
      <c r="AE106" s="261" t="str">
        <f ca="1">IF(CODE3=1,"",IFERROR(IF('CALCUL-XYZ'!DL82="","",'CALCUL-XYZ'!DL82),""))</f>
        <v/>
      </c>
      <c r="AF106" s="261" t="str">
        <f ca="1">IF(CODE3=1,"",IFERROR(IF('CALCUL-XYZ'!DK82="","",'CALCUL-XYZ'!DK82),""))</f>
        <v/>
      </c>
      <c r="AG106" s="216" t="str">
        <f ca="1">IF(CODE3=1,"",IFERROR(IF('CALCUL-XYZ'!DB82="","",'CALCUL-XYZ'!DB82),""))</f>
        <v/>
      </c>
      <c r="AH106" s="195"/>
      <c r="AI106" s="288" t="str">
        <f ca="1">IF(CODE3=1,"",IFERROR(IF('CALCUL-XYZ'!BQ82="","",'CALCUL-XYZ'!BQ82),""))</f>
        <v/>
      </c>
      <c r="AJ106" s="216" t="str">
        <f ca="1">IF(CODE3=1,"",IFERROR(IF($T$24='RAPPORT-XYZ'!$C$7,IF('CALCUL-XYZ'!DP82="","",'CALCUL-XYZ'!DP82),IF('CALCUL-XYZ'!DQ82="","",'CALCUL-XYZ'!DQ82)),""))</f>
        <v/>
      </c>
      <c r="AK106" s="216" t="str">
        <f ca="1">IF(CODE3=1,"",IFERROR(IF($T$24='RAPPORT-XYZ'!$C$7,IF('CALCUL-XYZ'!DQ82="","",'CALCUL-XYZ'!DQ82),IF('CALCUL-XYZ'!DP82="","",'CALCUL-XYZ'!DP82)),""))</f>
        <v/>
      </c>
      <c r="AL106" s="216" t="str">
        <f ca="1">IF(CODE3=1,"",IFERROR(IF('CALCUL-XYZ'!DD82="","",'CALCUL-XYZ'!DD82),""))</f>
        <v/>
      </c>
      <c r="AM106" s="142"/>
      <c r="AN106" s="195"/>
      <c r="AO106" s="263" t="str">
        <f ca="1">IF(CODE3=1,"",IFERROR(IF('CALCUL-XYZ'!DS82="","",'CALCUL-XYZ'!DS82&amp;'CALCUL-XYZ'!DT82&amp;'CALCUL-XYZ'!DU82&amp;'CALCUL-XYZ'!DV82&amp;'CALCUL-XYZ'!DW82),""))</f>
        <v/>
      </c>
      <c r="AP106" s="195"/>
      <c r="AQ106" s="195"/>
      <c r="AR106" s="195"/>
      <c r="AS106" s="195"/>
      <c r="AT106" s="195"/>
      <c r="AU106" s="195"/>
      <c r="AV106" s="195"/>
      <c r="AW106" s="195"/>
      <c r="AX106" s="195"/>
      <c r="AY106" s="195"/>
      <c r="AZ106" s="195"/>
      <c r="BA106" s="195"/>
      <c r="BB106" s="195"/>
      <c r="BC106" s="195"/>
      <c r="BD106" s="195"/>
      <c r="BE106" s="195"/>
      <c r="BF106" s="195"/>
      <c r="BG106" s="195"/>
      <c r="BH106" s="195"/>
      <c r="BI106" s="195"/>
      <c r="BJ106" s="195"/>
      <c r="BK106" s="195"/>
      <c r="BL106" s="195"/>
      <c r="BM106" s="195"/>
      <c r="BN106" s="195"/>
      <c r="BO106" s="195"/>
      <c r="BP106" s="195"/>
      <c r="BQ106" s="195"/>
      <c r="BR106" s="195"/>
      <c r="BS106" s="195"/>
      <c r="BT106" s="195"/>
      <c r="BU106" s="195"/>
      <c r="BV106" s="195"/>
      <c r="BW106" s="195"/>
      <c r="BX106" s="195"/>
    </row>
    <row r="107" spans="1:76" x14ac:dyDescent="0.2">
      <c r="A107" s="195"/>
      <c r="B107" s="317"/>
      <c r="C107" s="314"/>
      <c r="D107" s="146"/>
      <c r="E107" s="142"/>
      <c r="F107" s="142"/>
      <c r="G107" s="293"/>
      <c r="H107" s="309"/>
      <c r="I107" s="142"/>
      <c r="J107" s="142"/>
      <c r="K107" s="195"/>
      <c r="L107" s="253">
        <f t="shared" si="2"/>
        <v>83</v>
      </c>
      <c r="M107" s="288" t="str">
        <f ca="1">IF(CODE3=1,"",IFERROR(IF('CALCUL-XYZ'!BM83="","",'CALCUL-XYZ'!BM83),""))</f>
        <v/>
      </c>
      <c r="N107" s="288" t="str">
        <f ca="1">IF(CODE3=1,"",IFERROR(IF('CALCUL-XYZ'!BQ83="","",'CALCUL-XYZ'!BQ83),""))</f>
        <v/>
      </c>
      <c r="O107" s="261" t="str">
        <f ca="1">IF(CODE3=1,"",IFERROR(IF('CALCUL-XYZ'!BN83="","",'CALCUL-XYZ'!BN83),""))</f>
        <v/>
      </c>
      <c r="P107" s="261" t="str">
        <f ca="1">IF(CODE3=1,"",IFERROR(IF('CALCUL-XYZ'!CI83="","",'CALCUL-XYZ'!CI83),""))</f>
        <v/>
      </c>
      <c r="Q107" s="288" t="str">
        <f ca="1">IF(CODE3=1,"",IFERROR(IF('CALCUL-XYZ'!BY83="","",'CALCUL-XYZ'!BY83),""))</f>
        <v/>
      </c>
      <c r="R107" s="195"/>
      <c r="S107" s="288" t="str">
        <f ca="1">IF(CODE3=1,"",IFERROR(IF('CALCUL-XYZ'!BQ83="","",'CALCUL-XYZ'!BQ83),""))</f>
        <v/>
      </c>
      <c r="T107" s="216" t="str">
        <f ca="1">IF(CODE3=1,"",IFERROR(IF($T$24='RAPPORT-XYZ'!$C$7,IF('CALCUL-XYZ'!CM83="","",'CALCUL-XYZ'!CM83),IF('CALCUL-XYZ'!CN83="","",'CALCUL-XYZ'!CN83)),""))</f>
        <v/>
      </c>
      <c r="U107" s="216" t="str">
        <f ca="1">IF(CODE3=1,"",IFERROR(IF($T$24='RAPPORT-XYZ'!$C$7,IF('CALCUL-XYZ'!CN83="","",'CALCUL-XYZ'!CN83),IF('CALCUL-XYZ'!CM83="","",'CALCUL-XYZ'!CM83)),""))</f>
        <v/>
      </c>
      <c r="V107" s="216" t="str">
        <f ca="1">IF(CODE3=1,"",IFERROR(IF('CALCUL-XYZ'!CA83="","",'CALCUL-XYZ'!CA83),""))</f>
        <v/>
      </c>
      <c r="W107" s="195"/>
      <c r="X107" s="288" t="str">
        <f ca="1">IF(CODE3=1,"",IFERROR(IF('CALCUL-XYZ'!BM83="","",'CALCUL-XYZ'!BM83),""))</f>
        <v/>
      </c>
      <c r="Y107" s="216" t="str">
        <f ca="1">IF(CODE3=1,"",IFERROR(IF('CALCUL-XYZ'!EH83="","",'CALCUL-XYZ'!EH83),""))</f>
        <v/>
      </c>
      <c r="Z107" s="216" t="str">
        <f ca="1">IF(CODE3=1,"",IFERROR(IF('CALCUL-XYZ'!EI83="","",'CALCUL-XYZ'!EI83),""))</f>
        <v/>
      </c>
      <c r="AA107" s="195"/>
      <c r="AB107" s="253">
        <f t="shared" si="3"/>
        <v>83</v>
      </c>
      <c r="AC107" s="288" t="str">
        <f ca="1">IF(CODE3=1,"",IFERROR(IF('CALCUL-XYZ'!BM83="","",'CALCUL-XYZ'!BM83),""))</f>
        <v/>
      </c>
      <c r="AD107" s="288" t="str">
        <f ca="1">IF(CODE3=1,"",IFERROR(IF('CALCUL-XYZ'!BQ83="","",'CALCUL-XYZ'!BQ83),""))</f>
        <v/>
      </c>
      <c r="AE107" s="261" t="str">
        <f ca="1">IF(CODE3=1,"",IFERROR(IF('CALCUL-XYZ'!DL83="","",'CALCUL-XYZ'!DL83),""))</f>
        <v/>
      </c>
      <c r="AF107" s="261" t="str">
        <f ca="1">IF(CODE3=1,"",IFERROR(IF('CALCUL-XYZ'!DK83="","",'CALCUL-XYZ'!DK83),""))</f>
        <v/>
      </c>
      <c r="AG107" s="216" t="str">
        <f ca="1">IF(CODE3=1,"",IFERROR(IF('CALCUL-XYZ'!DB83="","",'CALCUL-XYZ'!DB83),""))</f>
        <v/>
      </c>
      <c r="AH107" s="195"/>
      <c r="AI107" s="288" t="str">
        <f ca="1">IF(CODE3=1,"",IFERROR(IF('CALCUL-XYZ'!BQ83="","",'CALCUL-XYZ'!BQ83),""))</f>
        <v/>
      </c>
      <c r="AJ107" s="216" t="str">
        <f ca="1">IF(CODE3=1,"",IFERROR(IF($T$24='RAPPORT-XYZ'!$C$7,IF('CALCUL-XYZ'!DP83="","",'CALCUL-XYZ'!DP83),IF('CALCUL-XYZ'!DQ83="","",'CALCUL-XYZ'!DQ83)),""))</f>
        <v/>
      </c>
      <c r="AK107" s="216" t="str">
        <f ca="1">IF(CODE3=1,"",IFERROR(IF($T$24='RAPPORT-XYZ'!$C$7,IF('CALCUL-XYZ'!DQ83="","",'CALCUL-XYZ'!DQ83),IF('CALCUL-XYZ'!DP83="","",'CALCUL-XYZ'!DP83)),""))</f>
        <v/>
      </c>
      <c r="AL107" s="216" t="str">
        <f ca="1">IF(CODE3=1,"",IFERROR(IF('CALCUL-XYZ'!DD83="","",'CALCUL-XYZ'!DD83),""))</f>
        <v/>
      </c>
      <c r="AM107" s="142"/>
      <c r="AN107" s="195"/>
      <c r="AO107" s="263" t="str">
        <f ca="1">IF(CODE3=1,"",IFERROR(IF('CALCUL-XYZ'!DS83="","",'CALCUL-XYZ'!DS83&amp;'CALCUL-XYZ'!DT83&amp;'CALCUL-XYZ'!DU83&amp;'CALCUL-XYZ'!DV83&amp;'CALCUL-XYZ'!DW83),""))</f>
        <v/>
      </c>
      <c r="AP107" s="195"/>
      <c r="AQ107" s="195"/>
      <c r="AR107" s="195"/>
      <c r="AS107" s="195"/>
      <c r="AT107" s="195"/>
      <c r="AU107" s="195"/>
      <c r="AV107" s="195"/>
      <c r="AW107" s="195"/>
      <c r="AX107" s="195"/>
      <c r="AY107" s="195"/>
      <c r="AZ107" s="195"/>
      <c r="BA107" s="195"/>
      <c r="BB107" s="195"/>
      <c r="BC107" s="195"/>
      <c r="BD107" s="195"/>
      <c r="BE107" s="195"/>
      <c r="BF107" s="195"/>
      <c r="BG107" s="195"/>
      <c r="BH107" s="195"/>
      <c r="BI107" s="195"/>
      <c r="BJ107" s="195"/>
      <c r="BK107" s="195"/>
      <c r="BL107" s="195"/>
      <c r="BM107" s="195"/>
      <c r="BN107" s="195"/>
      <c r="BO107" s="195"/>
      <c r="BP107" s="195"/>
      <c r="BQ107" s="195"/>
      <c r="BR107" s="195"/>
      <c r="BS107" s="195"/>
      <c r="BT107" s="195"/>
      <c r="BU107" s="195"/>
      <c r="BV107" s="195"/>
      <c r="BW107" s="195"/>
      <c r="BX107" s="195"/>
    </row>
    <row r="108" spans="1:76" x14ac:dyDescent="0.2">
      <c r="A108" s="195"/>
      <c r="B108" s="317"/>
      <c r="C108" s="314"/>
      <c r="D108" s="146"/>
      <c r="E108" s="142"/>
      <c r="F108" s="142"/>
      <c r="G108" s="293"/>
      <c r="H108" s="309"/>
      <c r="I108" s="142"/>
      <c r="J108" s="142"/>
      <c r="K108" s="195"/>
      <c r="L108" s="253">
        <f t="shared" si="2"/>
        <v>84</v>
      </c>
      <c r="M108" s="288" t="str">
        <f ca="1">IF(CODE3=1,"",IFERROR(IF('CALCUL-XYZ'!BM84="","",'CALCUL-XYZ'!BM84),""))</f>
        <v/>
      </c>
      <c r="N108" s="288" t="str">
        <f ca="1">IF(CODE3=1,"",IFERROR(IF('CALCUL-XYZ'!BQ84="","",'CALCUL-XYZ'!BQ84),""))</f>
        <v/>
      </c>
      <c r="O108" s="261" t="str">
        <f ca="1">IF(CODE3=1,"",IFERROR(IF('CALCUL-XYZ'!BN84="","",'CALCUL-XYZ'!BN84),""))</f>
        <v/>
      </c>
      <c r="P108" s="261" t="str">
        <f ca="1">IF(CODE3=1,"",IFERROR(IF('CALCUL-XYZ'!CI84="","",'CALCUL-XYZ'!CI84),""))</f>
        <v/>
      </c>
      <c r="Q108" s="288" t="str">
        <f ca="1">IF(CODE3=1,"",IFERROR(IF('CALCUL-XYZ'!BY84="","",'CALCUL-XYZ'!BY84),""))</f>
        <v/>
      </c>
      <c r="R108" s="195"/>
      <c r="S108" s="288" t="str">
        <f ca="1">IF(CODE3=1,"",IFERROR(IF('CALCUL-XYZ'!BQ84="","",'CALCUL-XYZ'!BQ84),""))</f>
        <v/>
      </c>
      <c r="T108" s="216" t="str">
        <f ca="1">IF(CODE3=1,"",IFERROR(IF($T$24='RAPPORT-XYZ'!$C$7,IF('CALCUL-XYZ'!CM84="","",'CALCUL-XYZ'!CM84),IF('CALCUL-XYZ'!CN84="","",'CALCUL-XYZ'!CN84)),""))</f>
        <v/>
      </c>
      <c r="U108" s="216" t="str">
        <f ca="1">IF(CODE3=1,"",IFERROR(IF($T$24='RAPPORT-XYZ'!$C$7,IF('CALCUL-XYZ'!CN84="","",'CALCUL-XYZ'!CN84),IF('CALCUL-XYZ'!CM84="","",'CALCUL-XYZ'!CM84)),""))</f>
        <v/>
      </c>
      <c r="V108" s="216" t="str">
        <f ca="1">IF(CODE3=1,"",IFERROR(IF('CALCUL-XYZ'!CA84="","",'CALCUL-XYZ'!CA84),""))</f>
        <v/>
      </c>
      <c r="W108" s="195"/>
      <c r="X108" s="288" t="str">
        <f ca="1">IF(CODE3=1,"",IFERROR(IF('CALCUL-XYZ'!BM84="","",'CALCUL-XYZ'!BM84),""))</f>
        <v/>
      </c>
      <c r="Y108" s="216" t="str">
        <f ca="1">IF(CODE3=1,"",IFERROR(IF('CALCUL-XYZ'!EH84="","",'CALCUL-XYZ'!EH84),""))</f>
        <v/>
      </c>
      <c r="Z108" s="216" t="str">
        <f ca="1">IF(CODE3=1,"",IFERROR(IF('CALCUL-XYZ'!EI84="","",'CALCUL-XYZ'!EI84),""))</f>
        <v/>
      </c>
      <c r="AA108" s="195"/>
      <c r="AB108" s="253">
        <f t="shared" si="3"/>
        <v>84</v>
      </c>
      <c r="AC108" s="288" t="str">
        <f ca="1">IF(CODE3=1,"",IFERROR(IF('CALCUL-XYZ'!BM84="","",'CALCUL-XYZ'!BM84),""))</f>
        <v/>
      </c>
      <c r="AD108" s="288" t="str">
        <f ca="1">IF(CODE3=1,"",IFERROR(IF('CALCUL-XYZ'!BQ84="","",'CALCUL-XYZ'!BQ84),""))</f>
        <v/>
      </c>
      <c r="AE108" s="261" t="str">
        <f ca="1">IF(CODE3=1,"",IFERROR(IF('CALCUL-XYZ'!DL84="","",'CALCUL-XYZ'!DL84),""))</f>
        <v/>
      </c>
      <c r="AF108" s="261" t="str">
        <f ca="1">IF(CODE3=1,"",IFERROR(IF('CALCUL-XYZ'!DK84="","",'CALCUL-XYZ'!DK84),""))</f>
        <v/>
      </c>
      <c r="AG108" s="216" t="str">
        <f ca="1">IF(CODE3=1,"",IFERROR(IF('CALCUL-XYZ'!DB84="","",'CALCUL-XYZ'!DB84),""))</f>
        <v/>
      </c>
      <c r="AH108" s="195"/>
      <c r="AI108" s="288" t="str">
        <f ca="1">IF(CODE3=1,"",IFERROR(IF('CALCUL-XYZ'!BQ84="","",'CALCUL-XYZ'!BQ84),""))</f>
        <v/>
      </c>
      <c r="AJ108" s="216" t="str">
        <f ca="1">IF(CODE3=1,"",IFERROR(IF($T$24='RAPPORT-XYZ'!$C$7,IF('CALCUL-XYZ'!DP84="","",'CALCUL-XYZ'!DP84),IF('CALCUL-XYZ'!DQ84="","",'CALCUL-XYZ'!DQ84)),""))</f>
        <v/>
      </c>
      <c r="AK108" s="216" t="str">
        <f ca="1">IF(CODE3=1,"",IFERROR(IF($T$24='RAPPORT-XYZ'!$C$7,IF('CALCUL-XYZ'!DQ84="","",'CALCUL-XYZ'!DQ84),IF('CALCUL-XYZ'!DP84="","",'CALCUL-XYZ'!DP84)),""))</f>
        <v/>
      </c>
      <c r="AL108" s="216" t="str">
        <f ca="1">IF(CODE3=1,"",IFERROR(IF('CALCUL-XYZ'!DD84="","",'CALCUL-XYZ'!DD84),""))</f>
        <v/>
      </c>
      <c r="AM108" s="142"/>
      <c r="AN108" s="195"/>
      <c r="AO108" s="263" t="str">
        <f ca="1">IF(CODE3=1,"",IFERROR(IF('CALCUL-XYZ'!DS84="","",'CALCUL-XYZ'!DS84&amp;'CALCUL-XYZ'!DT84&amp;'CALCUL-XYZ'!DU84&amp;'CALCUL-XYZ'!DV84&amp;'CALCUL-XYZ'!DW84),""))</f>
        <v/>
      </c>
      <c r="AP108" s="195"/>
      <c r="AQ108" s="195"/>
      <c r="AR108" s="195"/>
      <c r="AS108" s="195"/>
      <c r="AT108" s="195"/>
      <c r="AU108" s="195"/>
      <c r="AV108" s="195"/>
      <c r="AW108" s="195"/>
      <c r="AX108" s="195"/>
      <c r="AY108" s="195"/>
      <c r="AZ108" s="195"/>
      <c r="BA108" s="195"/>
      <c r="BB108" s="195"/>
      <c r="BC108" s="195"/>
      <c r="BD108" s="195"/>
      <c r="BE108" s="195"/>
      <c r="BF108" s="195"/>
      <c r="BG108" s="195"/>
      <c r="BH108" s="195"/>
      <c r="BI108" s="195"/>
      <c r="BJ108" s="195"/>
      <c r="BK108" s="195"/>
      <c r="BL108" s="195"/>
      <c r="BM108" s="195"/>
      <c r="BN108" s="195"/>
      <c r="BO108" s="195"/>
      <c r="BP108" s="195"/>
      <c r="BQ108" s="195"/>
      <c r="BR108" s="195"/>
      <c r="BS108" s="195"/>
      <c r="BT108" s="195"/>
      <c r="BU108" s="195"/>
      <c r="BV108" s="195"/>
      <c r="BW108" s="195"/>
      <c r="BX108" s="195"/>
    </row>
    <row r="109" spans="1:76" x14ac:dyDescent="0.2">
      <c r="A109" s="195"/>
      <c r="B109" s="317"/>
      <c r="C109" s="314"/>
      <c r="D109" s="146"/>
      <c r="E109" s="142"/>
      <c r="F109" s="142"/>
      <c r="G109" s="293"/>
      <c r="H109" s="309"/>
      <c r="I109" s="142"/>
      <c r="J109" s="142"/>
      <c r="K109" s="195"/>
      <c r="L109" s="253">
        <f t="shared" si="2"/>
        <v>85</v>
      </c>
      <c r="M109" s="288" t="str">
        <f ca="1">IF(CODE3=1,"",IFERROR(IF('CALCUL-XYZ'!BM85="","",'CALCUL-XYZ'!BM85),""))</f>
        <v/>
      </c>
      <c r="N109" s="288" t="str">
        <f ca="1">IF(CODE3=1,"",IFERROR(IF('CALCUL-XYZ'!BQ85="","",'CALCUL-XYZ'!BQ85),""))</f>
        <v/>
      </c>
      <c r="O109" s="261" t="str">
        <f ca="1">IF(CODE3=1,"",IFERROR(IF('CALCUL-XYZ'!BN85="","",'CALCUL-XYZ'!BN85),""))</f>
        <v/>
      </c>
      <c r="P109" s="261" t="str">
        <f ca="1">IF(CODE3=1,"",IFERROR(IF('CALCUL-XYZ'!CI85="","",'CALCUL-XYZ'!CI85),""))</f>
        <v/>
      </c>
      <c r="Q109" s="288" t="str">
        <f ca="1">IF(CODE3=1,"",IFERROR(IF('CALCUL-XYZ'!BY85="","",'CALCUL-XYZ'!BY85),""))</f>
        <v/>
      </c>
      <c r="R109" s="195"/>
      <c r="S109" s="288" t="str">
        <f ca="1">IF(CODE3=1,"",IFERROR(IF('CALCUL-XYZ'!BQ85="","",'CALCUL-XYZ'!BQ85),""))</f>
        <v/>
      </c>
      <c r="T109" s="216" t="str">
        <f ca="1">IF(CODE3=1,"",IFERROR(IF($T$24='RAPPORT-XYZ'!$C$7,IF('CALCUL-XYZ'!CM85="","",'CALCUL-XYZ'!CM85),IF('CALCUL-XYZ'!CN85="","",'CALCUL-XYZ'!CN85)),""))</f>
        <v/>
      </c>
      <c r="U109" s="216" t="str">
        <f ca="1">IF(CODE3=1,"",IFERROR(IF($T$24='RAPPORT-XYZ'!$C$7,IF('CALCUL-XYZ'!CN85="","",'CALCUL-XYZ'!CN85),IF('CALCUL-XYZ'!CM85="","",'CALCUL-XYZ'!CM85)),""))</f>
        <v/>
      </c>
      <c r="V109" s="216" t="str">
        <f ca="1">IF(CODE3=1,"",IFERROR(IF('CALCUL-XYZ'!CA85="","",'CALCUL-XYZ'!CA85),""))</f>
        <v/>
      </c>
      <c r="W109" s="195"/>
      <c r="X109" s="288" t="str">
        <f ca="1">IF(CODE3=1,"",IFERROR(IF('CALCUL-XYZ'!BM85="","",'CALCUL-XYZ'!BM85),""))</f>
        <v/>
      </c>
      <c r="Y109" s="216" t="str">
        <f ca="1">IF(CODE3=1,"",IFERROR(IF('CALCUL-XYZ'!EH85="","",'CALCUL-XYZ'!EH85),""))</f>
        <v/>
      </c>
      <c r="Z109" s="216" t="str">
        <f ca="1">IF(CODE3=1,"",IFERROR(IF('CALCUL-XYZ'!EI85="","",'CALCUL-XYZ'!EI85),""))</f>
        <v/>
      </c>
      <c r="AA109" s="195"/>
      <c r="AB109" s="253">
        <f t="shared" si="3"/>
        <v>85</v>
      </c>
      <c r="AC109" s="288" t="str">
        <f ca="1">IF(CODE3=1,"",IFERROR(IF('CALCUL-XYZ'!BM85="","",'CALCUL-XYZ'!BM85),""))</f>
        <v/>
      </c>
      <c r="AD109" s="288" t="str">
        <f ca="1">IF(CODE3=1,"",IFERROR(IF('CALCUL-XYZ'!BQ85="","",'CALCUL-XYZ'!BQ85),""))</f>
        <v/>
      </c>
      <c r="AE109" s="261" t="str">
        <f ca="1">IF(CODE3=1,"",IFERROR(IF('CALCUL-XYZ'!DL85="","",'CALCUL-XYZ'!DL85),""))</f>
        <v/>
      </c>
      <c r="AF109" s="261" t="str">
        <f ca="1">IF(CODE3=1,"",IFERROR(IF('CALCUL-XYZ'!DK85="","",'CALCUL-XYZ'!DK85),""))</f>
        <v/>
      </c>
      <c r="AG109" s="216" t="str">
        <f ca="1">IF(CODE3=1,"",IFERROR(IF('CALCUL-XYZ'!DB85="","",'CALCUL-XYZ'!DB85),""))</f>
        <v/>
      </c>
      <c r="AH109" s="195"/>
      <c r="AI109" s="288" t="str">
        <f ca="1">IF(CODE3=1,"",IFERROR(IF('CALCUL-XYZ'!BQ85="","",'CALCUL-XYZ'!BQ85),""))</f>
        <v/>
      </c>
      <c r="AJ109" s="216" t="str">
        <f ca="1">IF(CODE3=1,"",IFERROR(IF($T$24='RAPPORT-XYZ'!$C$7,IF('CALCUL-XYZ'!DP85="","",'CALCUL-XYZ'!DP85),IF('CALCUL-XYZ'!DQ85="","",'CALCUL-XYZ'!DQ85)),""))</f>
        <v/>
      </c>
      <c r="AK109" s="216" t="str">
        <f ca="1">IF(CODE3=1,"",IFERROR(IF($T$24='RAPPORT-XYZ'!$C$7,IF('CALCUL-XYZ'!DQ85="","",'CALCUL-XYZ'!DQ85),IF('CALCUL-XYZ'!DP85="","",'CALCUL-XYZ'!DP85)),""))</f>
        <v/>
      </c>
      <c r="AL109" s="216" t="str">
        <f ca="1">IF(CODE3=1,"",IFERROR(IF('CALCUL-XYZ'!DD85="","",'CALCUL-XYZ'!DD85),""))</f>
        <v/>
      </c>
      <c r="AM109" s="142"/>
      <c r="AN109" s="195"/>
      <c r="AO109" s="263" t="str">
        <f ca="1">IF(CODE3=1,"",IFERROR(IF('CALCUL-XYZ'!DS85="","",'CALCUL-XYZ'!DS85&amp;'CALCUL-XYZ'!DT85&amp;'CALCUL-XYZ'!DU85&amp;'CALCUL-XYZ'!DV85&amp;'CALCUL-XYZ'!DW85),""))</f>
        <v/>
      </c>
      <c r="AP109" s="195"/>
      <c r="AQ109" s="195"/>
      <c r="AR109" s="195"/>
      <c r="AS109" s="195"/>
      <c r="AT109" s="195"/>
      <c r="AU109" s="195"/>
      <c r="AV109" s="195"/>
      <c r="AW109" s="195"/>
      <c r="AX109" s="195"/>
      <c r="AY109" s="195"/>
      <c r="AZ109" s="195"/>
      <c r="BA109" s="195"/>
      <c r="BB109" s="195"/>
      <c r="BC109" s="195"/>
      <c r="BD109" s="195"/>
      <c r="BE109" s="195"/>
      <c r="BF109" s="195"/>
      <c r="BG109" s="195"/>
      <c r="BH109" s="195"/>
      <c r="BI109" s="195"/>
      <c r="BJ109" s="195"/>
      <c r="BK109" s="195"/>
      <c r="BL109" s="195"/>
      <c r="BM109" s="195"/>
      <c r="BN109" s="195"/>
      <c r="BO109" s="195"/>
      <c r="BP109" s="195"/>
      <c r="BQ109" s="195"/>
      <c r="BR109" s="195"/>
      <c r="BS109" s="195"/>
      <c r="BT109" s="195"/>
      <c r="BU109" s="195"/>
      <c r="BV109" s="195"/>
      <c r="BW109" s="195"/>
      <c r="BX109" s="195"/>
    </row>
    <row r="110" spans="1:76" x14ac:dyDescent="0.2">
      <c r="A110" s="195"/>
      <c r="B110" s="317"/>
      <c r="C110" s="314"/>
      <c r="D110" s="146"/>
      <c r="E110" s="142"/>
      <c r="F110" s="142"/>
      <c r="G110" s="293"/>
      <c r="H110" s="309"/>
      <c r="I110" s="142"/>
      <c r="J110" s="142"/>
      <c r="K110" s="195"/>
      <c r="L110" s="253">
        <f t="shared" si="2"/>
        <v>86</v>
      </c>
      <c r="M110" s="288" t="str">
        <f ca="1">IF(CODE3=1,"",IFERROR(IF('CALCUL-XYZ'!BM86="","",'CALCUL-XYZ'!BM86),""))</f>
        <v/>
      </c>
      <c r="N110" s="288" t="str">
        <f ca="1">IF(CODE3=1,"",IFERROR(IF('CALCUL-XYZ'!BQ86="","",'CALCUL-XYZ'!BQ86),""))</f>
        <v/>
      </c>
      <c r="O110" s="261" t="str">
        <f ca="1">IF(CODE3=1,"",IFERROR(IF('CALCUL-XYZ'!BN86="","",'CALCUL-XYZ'!BN86),""))</f>
        <v/>
      </c>
      <c r="P110" s="261" t="str">
        <f ca="1">IF(CODE3=1,"",IFERROR(IF('CALCUL-XYZ'!CI86="","",'CALCUL-XYZ'!CI86),""))</f>
        <v/>
      </c>
      <c r="Q110" s="288" t="str">
        <f ca="1">IF(CODE3=1,"",IFERROR(IF('CALCUL-XYZ'!BY86="","",'CALCUL-XYZ'!BY86),""))</f>
        <v/>
      </c>
      <c r="R110" s="195"/>
      <c r="S110" s="288" t="str">
        <f ca="1">IF(CODE3=1,"",IFERROR(IF('CALCUL-XYZ'!BQ86="","",'CALCUL-XYZ'!BQ86),""))</f>
        <v/>
      </c>
      <c r="T110" s="216" t="str">
        <f ca="1">IF(CODE3=1,"",IFERROR(IF($T$24='RAPPORT-XYZ'!$C$7,IF('CALCUL-XYZ'!CM86="","",'CALCUL-XYZ'!CM86),IF('CALCUL-XYZ'!CN86="","",'CALCUL-XYZ'!CN86)),""))</f>
        <v/>
      </c>
      <c r="U110" s="216" t="str">
        <f ca="1">IF(CODE3=1,"",IFERROR(IF($T$24='RAPPORT-XYZ'!$C$7,IF('CALCUL-XYZ'!CN86="","",'CALCUL-XYZ'!CN86),IF('CALCUL-XYZ'!CM86="","",'CALCUL-XYZ'!CM86)),""))</f>
        <v/>
      </c>
      <c r="V110" s="216" t="str">
        <f ca="1">IF(CODE3=1,"",IFERROR(IF('CALCUL-XYZ'!CA86="","",'CALCUL-XYZ'!CA86),""))</f>
        <v/>
      </c>
      <c r="W110" s="195"/>
      <c r="X110" s="288" t="str">
        <f ca="1">IF(CODE3=1,"",IFERROR(IF('CALCUL-XYZ'!BM86="","",'CALCUL-XYZ'!BM86),""))</f>
        <v/>
      </c>
      <c r="Y110" s="216" t="str">
        <f ca="1">IF(CODE3=1,"",IFERROR(IF('CALCUL-XYZ'!EH86="","",'CALCUL-XYZ'!EH86),""))</f>
        <v/>
      </c>
      <c r="Z110" s="216" t="str">
        <f ca="1">IF(CODE3=1,"",IFERROR(IF('CALCUL-XYZ'!EI86="","",'CALCUL-XYZ'!EI86),""))</f>
        <v/>
      </c>
      <c r="AA110" s="195"/>
      <c r="AB110" s="253">
        <f t="shared" si="3"/>
        <v>86</v>
      </c>
      <c r="AC110" s="288" t="str">
        <f ca="1">IF(CODE3=1,"",IFERROR(IF('CALCUL-XYZ'!BM86="","",'CALCUL-XYZ'!BM86),""))</f>
        <v/>
      </c>
      <c r="AD110" s="288" t="str">
        <f ca="1">IF(CODE3=1,"",IFERROR(IF('CALCUL-XYZ'!BQ86="","",'CALCUL-XYZ'!BQ86),""))</f>
        <v/>
      </c>
      <c r="AE110" s="261" t="str">
        <f ca="1">IF(CODE3=1,"",IFERROR(IF('CALCUL-XYZ'!DL86="","",'CALCUL-XYZ'!DL86),""))</f>
        <v/>
      </c>
      <c r="AF110" s="261" t="str">
        <f ca="1">IF(CODE3=1,"",IFERROR(IF('CALCUL-XYZ'!DK86="","",'CALCUL-XYZ'!DK86),""))</f>
        <v/>
      </c>
      <c r="AG110" s="216" t="str">
        <f ca="1">IF(CODE3=1,"",IFERROR(IF('CALCUL-XYZ'!DB86="","",'CALCUL-XYZ'!DB86),""))</f>
        <v/>
      </c>
      <c r="AH110" s="195"/>
      <c r="AI110" s="288" t="str">
        <f ca="1">IF(CODE3=1,"",IFERROR(IF('CALCUL-XYZ'!BQ86="","",'CALCUL-XYZ'!BQ86),""))</f>
        <v/>
      </c>
      <c r="AJ110" s="216" t="str">
        <f ca="1">IF(CODE3=1,"",IFERROR(IF($T$24='RAPPORT-XYZ'!$C$7,IF('CALCUL-XYZ'!DP86="","",'CALCUL-XYZ'!DP86),IF('CALCUL-XYZ'!DQ86="","",'CALCUL-XYZ'!DQ86)),""))</f>
        <v/>
      </c>
      <c r="AK110" s="216" t="str">
        <f ca="1">IF(CODE3=1,"",IFERROR(IF($T$24='RAPPORT-XYZ'!$C$7,IF('CALCUL-XYZ'!DQ86="","",'CALCUL-XYZ'!DQ86),IF('CALCUL-XYZ'!DP86="","",'CALCUL-XYZ'!DP86)),""))</f>
        <v/>
      </c>
      <c r="AL110" s="216" t="str">
        <f ca="1">IF(CODE3=1,"",IFERROR(IF('CALCUL-XYZ'!DD86="","",'CALCUL-XYZ'!DD86),""))</f>
        <v/>
      </c>
      <c r="AM110" s="142"/>
      <c r="AN110" s="195"/>
      <c r="AO110" s="263" t="str">
        <f ca="1">IF(CODE3=1,"",IFERROR(IF('CALCUL-XYZ'!DS86="","",'CALCUL-XYZ'!DS86&amp;'CALCUL-XYZ'!DT86&amp;'CALCUL-XYZ'!DU86&amp;'CALCUL-XYZ'!DV86&amp;'CALCUL-XYZ'!DW86),""))</f>
        <v/>
      </c>
      <c r="AP110" s="195"/>
      <c r="AQ110" s="195"/>
      <c r="AR110" s="195"/>
      <c r="AS110" s="195"/>
      <c r="AT110" s="195"/>
      <c r="AU110" s="195"/>
      <c r="AV110" s="195"/>
      <c r="AW110" s="195"/>
      <c r="AX110" s="195"/>
      <c r="AY110" s="195"/>
      <c r="AZ110" s="195"/>
      <c r="BA110" s="195"/>
      <c r="BB110" s="195"/>
      <c r="BC110" s="195"/>
      <c r="BD110" s="195"/>
      <c r="BE110" s="195"/>
      <c r="BF110" s="195"/>
      <c r="BG110" s="195"/>
      <c r="BH110" s="195"/>
      <c r="BI110" s="195"/>
      <c r="BJ110" s="195"/>
      <c r="BK110" s="195"/>
      <c r="BL110" s="195"/>
      <c r="BM110" s="195"/>
      <c r="BN110" s="195"/>
      <c r="BO110" s="195"/>
      <c r="BP110" s="195"/>
      <c r="BQ110" s="195"/>
      <c r="BR110" s="195"/>
      <c r="BS110" s="195"/>
      <c r="BT110" s="195"/>
      <c r="BU110" s="195"/>
      <c r="BV110" s="195"/>
      <c r="BW110" s="195"/>
      <c r="BX110" s="195"/>
    </row>
    <row r="111" spans="1:76" x14ac:dyDescent="0.2">
      <c r="A111" s="195"/>
      <c r="B111" s="317"/>
      <c r="C111" s="314"/>
      <c r="D111" s="146"/>
      <c r="E111" s="142"/>
      <c r="F111" s="142"/>
      <c r="G111" s="293"/>
      <c r="H111" s="309"/>
      <c r="I111" s="142"/>
      <c r="J111" s="142"/>
      <c r="K111" s="195"/>
      <c r="L111" s="253">
        <f t="shared" si="2"/>
        <v>87</v>
      </c>
      <c r="M111" s="288" t="str">
        <f ca="1">IF(CODE3=1,"",IFERROR(IF('CALCUL-XYZ'!BM87="","",'CALCUL-XYZ'!BM87),""))</f>
        <v/>
      </c>
      <c r="N111" s="288" t="str">
        <f ca="1">IF(CODE3=1,"",IFERROR(IF('CALCUL-XYZ'!BQ87="","",'CALCUL-XYZ'!BQ87),""))</f>
        <v/>
      </c>
      <c r="O111" s="261" t="str">
        <f ca="1">IF(CODE3=1,"",IFERROR(IF('CALCUL-XYZ'!BN87="","",'CALCUL-XYZ'!BN87),""))</f>
        <v/>
      </c>
      <c r="P111" s="261" t="str">
        <f ca="1">IF(CODE3=1,"",IFERROR(IF('CALCUL-XYZ'!CI87="","",'CALCUL-XYZ'!CI87),""))</f>
        <v/>
      </c>
      <c r="Q111" s="288" t="str">
        <f ca="1">IF(CODE3=1,"",IFERROR(IF('CALCUL-XYZ'!BY87="","",'CALCUL-XYZ'!BY87),""))</f>
        <v/>
      </c>
      <c r="R111" s="195"/>
      <c r="S111" s="288" t="str">
        <f ca="1">IF(CODE3=1,"",IFERROR(IF('CALCUL-XYZ'!BQ87="","",'CALCUL-XYZ'!BQ87),""))</f>
        <v/>
      </c>
      <c r="T111" s="216" t="str">
        <f ca="1">IF(CODE3=1,"",IFERROR(IF($T$24='RAPPORT-XYZ'!$C$7,IF('CALCUL-XYZ'!CM87="","",'CALCUL-XYZ'!CM87),IF('CALCUL-XYZ'!CN87="","",'CALCUL-XYZ'!CN87)),""))</f>
        <v/>
      </c>
      <c r="U111" s="216" t="str">
        <f ca="1">IF(CODE3=1,"",IFERROR(IF($T$24='RAPPORT-XYZ'!$C$7,IF('CALCUL-XYZ'!CN87="","",'CALCUL-XYZ'!CN87),IF('CALCUL-XYZ'!CM87="","",'CALCUL-XYZ'!CM87)),""))</f>
        <v/>
      </c>
      <c r="V111" s="216" t="str">
        <f ca="1">IF(CODE3=1,"",IFERROR(IF('CALCUL-XYZ'!CA87="","",'CALCUL-XYZ'!CA87),""))</f>
        <v/>
      </c>
      <c r="W111" s="195"/>
      <c r="X111" s="288" t="str">
        <f ca="1">IF(CODE3=1,"",IFERROR(IF('CALCUL-XYZ'!BM87="","",'CALCUL-XYZ'!BM87),""))</f>
        <v/>
      </c>
      <c r="Y111" s="216" t="str">
        <f ca="1">IF(CODE3=1,"",IFERROR(IF('CALCUL-XYZ'!EH87="","",'CALCUL-XYZ'!EH87),""))</f>
        <v/>
      </c>
      <c r="Z111" s="216" t="str">
        <f ca="1">IF(CODE3=1,"",IFERROR(IF('CALCUL-XYZ'!EI87="","",'CALCUL-XYZ'!EI87),""))</f>
        <v/>
      </c>
      <c r="AA111" s="195"/>
      <c r="AB111" s="253">
        <f t="shared" si="3"/>
        <v>87</v>
      </c>
      <c r="AC111" s="288" t="str">
        <f ca="1">IF(CODE3=1,"",IFERROR(IF('CALCUL-XYZ'!BM87="","",'CALCUL-XYZ'!BM87),""))</f>
        <v/>
      </c>
      <c r="AD111" s="288" t="str">
        <f ca="1">IF(CODE3=1,"",IFERROR(IF('CALCUL-XYZ'!BQ87="","",'CALCUL-XYZ'!BQ87),""))</f>
        <v/>
      </c>
      <c r="AE111" s="261" t="str">
        <f ca="1">IF(CODE3=1,"",IFERROR(IF('CALCUL-XYZ'!DL87="","",'CALCUL-XYZ'!DL87),""))</f>
        <v/>
      </c>
      <c r="AF111" s="261" t="str">
        <f ca="1">IF(CODE3=1,"",IFERROR(IF('CALCUL-XYZ'!DK87="","",'CALCUL-XYZ'!DK87),""))</f>
        <v/>
      </c>
      <c r="AG111" s="216" t="str">
        <f ca="1">IF(CODE3=1,"",IFERROR(IF('CALCUL-XYZ'!DB87="","",'CALCUL-XYZ'!DB87),""))</f>
        <v/>
      </c>
      <c r="AH111" s="195"/>
      <c r="AI111" s="288" t="str">
        <f ca="1">IF(CODE3=1,"",IFERROR(IF('CALCUL-XYZ'!BQ87="","",'CALCUL-XYZ'!BQ87),""))</f>
        <v/>
      </c>
      <c r="AJ111" s="216" t="str">
        <f ca="1">IF(CODE3=1,"",IFERROR(IF($T$24='RAPPORT-XYZ'!$C$7,IF('CALCUL-XYZ'!DP87="","",'CALCUL-XYZ'!DP87),IF('CALCUL-XYZ'!DQ87="","",'CALCUL-XYZ'!DQ87)),""))</f>
        <v/>
      </c>
      <c r="AK111" s="216" t="str">
        <f ca="1">IF(CODE3=1,"",IFERROR(IF($T$24='RAPPORT-XYZ'!$C$7,IF('CALCUL-XYZ'!DQ87="","",'CALCUL-XYZ'!DQ87),IF('CALCUL-XYZ'!DP87="","",'CALCUL-XYZ'!DP87)),""))</f>
        <v/>
      </c>
      <c r="AL111" s="216" t="str">
        <f ca="1">IF(CODE3=1,"",IFERROR(IF('CALCUL-XYZ'!DD87="","",'CALCUL-XYZ'!DD87),""))</f>
        <v/>
      </c>
      <c r="AM111" s="142"/>
      <c r="AN111" s="195"/>
      <c r="AO111" s="263" t="str">
        <f ca="1">IF(CODE3=1,"",IFERROR(IF('CALCUL-XYZ'!DS87="","",'CALCUL-XYZ'!DS87&amp;'CALCUL-XYZ'!DT87&amp;'CALCUL-XYZ'!DU87&amp;'CALCUL-XYZ'!DV87&amp;'CALCUL-XYZ'!DW87),""))</f>
        <v/>
      </c>
      <c r="AP111" s="195"/>
      <c r="AQ111" s="195"/>
      <c r="AR111" s="195"/>
      <c r="AS111" s="195"/>
      <c r="AT111" s="195"/>
      <c r="AU111" s="195"/>
      <c r="AV111" s="195"/>
      <c r="AW111" s="195"/>
      <c r="AX111" s="195"/>
      <c r="AY111" s="195"/>
      <c r="AZ111" s="195"/>
      <c r="BA111" s="195"/>
      <c r="BB111" s="195"/>
      <c r="BC111" s="195"/>
      <c r="BD111" s="195"/>
      <c r="BE111" s="195"/>
      <c r="BF111" s="195"/>
      <c r="BG111" s="195"/>
      <c r="BH111" s="195"/>
      <c r="BI111" s="195"/>
      <c r="BJ111" s="195"/>
      <c r="BK111" s="195"/>
      <c r="BL111" s="195"/>
      <c r="BM111" s="195"/>
      <c r="BN111" s="195"/>
      <c r="BO111" s="195"/>
      <c r="BP111" s="195"/>
      <c r="BQ111" s="195"/>
      <c r="BR111" s="195"/>
      <c r="BS111" s="195"/>
      <c r="BT111" s="195"/>
      <c r="BU111" s="195"/>
      <c r="BV111" s="195"/>
      <c r="BW111" s="195"/>
      <c r="BX111" s="195"/>
    </row>
    <row r="112" spans="1:76" x14ac:dyDescent="0.2">
      <c r="A112" s="195"/>
      <c r="B112" s="317"/>
      <c r="C112" s="314"/>
      <c r="D112" s="146"/>
      <c r="E112" s="142"/>
      <c r="F112" s="142"/>
      <c r="G112" s="293"/>
      <c r="H112" s="309"/>
      <c r="I112" s="142"/>
      <c r="J112" s="142"/>
      <c r="K112" s="195"/>
      <c r="L112" s="253">
        <f t="shared" si="2"/>
        <v>88</v>
      </c>
      <c r="M112" s="288" t="str">
        <f ca="1">IF(CODE3=1,"",IFERROR(IF('CALCUL-XYZ'!BM88="","",'CALCUL-XYZ'!BM88),""))</f>
        <v/>
      </c>
      <c r="N112" s="288" t="str">
        <f ca="1">IF(CODE3=1,"",IFERROR(IF('CALCUL-XYZ'!BQ88="","",'CALCUL-XYZ'!BQ88),""))</f>
        <v/>
      </c>
      <c r="O112" s="261" t="str">
        <f ca="1">IF(CODE3=1,"",IFERROR(IF('CALCUL-XYZ'!BN88="","",'CALCUL-XYZ'!BN88),""))</f>
        <v/>
      </c>
      <c r="P112" s="261" t="str">
        <f ca="1">IF(CODE3=1,"",IFERROR(IF('CALCUL-XYZ'!CI88="","",'CALCUL-XYZ'!CI88),""))</f>
        <v/>
      </c>
      <c r="Q112" s="288" t="str">
        <f ca="1">IF(CODE3=1,"",IFERROR(IF('CALCUL-XYZ'!BY88="","",'CALCUL-XYZ'!BY88),""))</f>
        <v/>
      </c>
      <c r="R112" s="195"/>
      <c r="S112" s="288" t="str">
        <f ca="1">IF(CODE3=1,"",IFERROR(IF('CALCUL-XYZ'!BQ88="","",'CALCUL-XYZ'!BQ88),""))</f>
        <v/>
      </c>
      <c r="T112" s="216" t="str">
        <f ca="1">IF(CODE3=1,"",IFERROR(IF($T$24='RAPPORT-XYZ'!$C$7,IF('CALCUL-XYZ'!CM88="","",'CALCUL-XYZ'!CM88),IF('CALCUL-XYZ'!CN88="","",'CALCUL-XYZ'!CN88)),""))</f>
        <v/>
      </c>
      <c r="U112" s="216" t="str">
        <f ca="1">IF(CODE3=1,"",IFERROR(IF($T$24='RAPPORT-XYZ'!$C$7,IF('CALCUL-XYZ'!CN88="","",'CALCUL-XYZ'!CN88),IF('CALCUL-XYZ'!CM88="","",'CALCUL-XYZ'!CM88)),""))</f>
        <v/>
      </c>
      <c r="V112" s="216" t="str">
        <f ca="1">IF(CODE3=1,"",IFERROR(IF('CALCUL-XYZ'!CA88="","",'CALCUL-XYZ'!CA88),""))</f>
        <v/>
      </c>
      <c r="W112" s="195"/>
      <c r="X112" s="288" t="str">
        <f ca="1">IF(CODE3=1,"",IFERROR(IF('CALCUL-XYZ'!BM88="","",'CALCUL-XYZ'!BM88),""))</f>
        <v/>
      </c>
      <c r="Y112" s="216" t="str">
        <f ca="1">IF(CODE3=1,"",IFERROR(IF('CALCUL-XYZ'!EH88="","",'CALCUL-XYZ'!EH88),""))</f>
        <v/>
      </c>
      <c r="Z112" s="216" t="str">
        <f ca="1">IF(CODE3=1,"",IFERROR(IF('CALCUL-XYZ'!EI88="","",'CALCUL-XYZ'!EI88),""))</f>
        <v/>
      </c>
      <c r="AA112" s="195"/>
      <c r="AB112" s="253">
        <f t="shared" si="3"/>
        <v>88</v>
      </c>
      <c r="AC112" s="288" t="str">
        <f ca="1">IF(CODE3=1,"",IFERROR(IF('CALCUL-XYZ'!BM88="","",'CALCUL-XYZ'!BM88),""))</f>
        <v/>
      </c>
      <c r="AD112" s="288" t="str">
        <f ca="1">IF(CODE3=1,"",IFERROR(IF('CALCUL-XYZ'!BQ88="","",'CALCUL-XYZ'!BQ88),""))</f>
        <v/>
      </c>
      <c r="AE112" s="261" t="str">
        <f ca="1">IF(CODE3=1,"",IFERROR(IF('CALCUL-XYZ'!DL88="","",'CALCUL-XYZ'!DL88),""))</f>
        <v/>
      </c>
      <c r="AF112" s="261" t="str">
        <f ca="1">IF(CODE3=1,"",IFERROR(IF('CALCUL-XYZ'!DK88="","",'CALCUL-XYZ'!DK88),""))</f>
        <v/>
      </c>
      <c r="AG112" s="216" t="str">
        <f ca="1">IF(CODE3=1,"",IFERROR(IF('CALCUL-XYZ'!DB88="","",'CALCUL-XYZ'!DB88),""))</f>
        <v/>
      </c>
      <c r="AH112" s="195"/>
      <c r="AI112" s="288" t="str">
        <f ca="1">IF(CODE3=1,"",IFERROR(IF('CALCUL-XYZ'!BQ88="","",'CALCUL-XYZ'!BQ88),""))</f>
        <v/>
      </c>
      <c r="AJ112" s="216" t="str">
        <f ca="1">IF(CODE3=1,"",IFERROR(IF($T$24='RAPPORT-XYZ'!$C$7,IF('CALCUL-XYZ'!DP88="","",'CALCUL-XYZ'!DP88),IF('CALCUL-XYZ'!DQ88="","",'CALCUL-XYZ'!DQ88)),""))</f>
        <v/>
      </c>
      <c r="AK112" s="216" t="str">
        <f ca="1">IF(CODE3=1,"",IFERROR(IF($T$24='RAPPORT-XYZ'!$C$7,IF('CALCUL-XYZ'!DQ88="","",'CALCUL-XYZ'!DQ88),IF('CALCUL-XYZ'!DP88="","",'CALCUL-XYZ'!DP88)),""))</f>
        <v/>
      </c>
      <c r="AL112" s="216" t="str">
        <f ca="1">IF(CODE3=1,"",IFERROR(IF('CALCUL-XYZ'!DD88="","",'CALCUL-XYZ'!DD88),""))</f>
        <v/>
      </c>
      <c r="AM112" s="142"/>
      <c r="AN112" s="195"/>
      <c r="AO112" s="263" t="str">
        <f ca="1">IF(CODE3=1,"",IFERROR(IF('CALCUL-XYZ'!DS88="","",'CALCUL-XYZ'!DS88&amp;'CALCUL-XYZ'!DT88&amp;'CALCUL-XYZ'!DU88&amp;'CALCUL-XYZ'!DV88&amp;'CALCUL-XYZ'!DW88),""))</f>
        <v/>
      </c>
      <c r="AP112" s="195"/>
      <c r="AQ112" s="195"/>
      <c r="AR112" s="195"/>
      <c r="AS112" s="195"/>
      <c r="AT112" s="195"/>
      <c r="AU112" s="195"/>
      <c r="AV112" s="195"/>
      <c r="AW112" s="195"/>
      <c r="AX112" s="195"/>
      <c r="AY112" s="195"/>
      <c r="AZ112" s="195"/>
      <c r="BA112" s="195"/>
      <c r="BB112" s="195"/>
      <c r="BC112" s="195"/>
      <c r="BD112" s="195"/>
      <c r="BE112" s="195"/>
      <c r="BF112" s="195"/>
      <c r="BG112" s="195"/>
      <c r="BH112" s="195"/>
      <c r="BI112" s="195"/>
      <c r="BJ112" s="195"/>
      <c r="BK112" s="195"/>
      <c r="BL112" s="195"/>
      <c r="BM112" s="195"/>
      <c r="BN112" s="195"/>
      <c r="BO112" s="195"/>
      <c r="BP112" s="195"/>
      <c r="BQ112" s="195"/>
      <c r="BR112" s="195"/>
      <c r="BS112" s="195"/>
      <c r="BT112" s="195"/>
      <c r="BU112" s="195"/>
      <c r="BV112" s="195"/>
      <c r="BW112" s="195"/>
      <c r="BX112" s="195"/>
    </row>
    <row r="113" spans="1:76" x14ac:dyDescent="0.2">
      <c r="A113" s="195"/>
      <c r="B113" s="317"/>
      <c r="C113" s="314"/>
      <c r="D113" s="146"/>
      <c r="E113" s="142"/>
      <c r="F113" s="142"/>
      <c r="G113" s="293"/>
      <c r="H113" s="309"/>
      <c r="I113" s="142"/>
      <c r="J113" s="142"/>
      <c r="K113" s="195"/>
      <c r="L113" s="253">
        <f t="shared" si="2"/>
        <v>89</v>
      </c>
      <c r="M113" s="288" t="str">
        <f ca="1">IF(CODE3=1,"",IFERROR(IF('CALCUL-XYZ'!BM89="","",'CALCUL-XYZ'!BM89),""))</f>
        <v/>
      </c>
      <c r="N113" s="288" t="str">
        <f ca="1">IF(CODE3=1,"",IFERROR(IF('CALCUL-XYZ'!BQ89="","",'CALCUL-XYZ'!BQ89),""))</f>
        <v/>
      </c>
      <c r="O113" s="261" t="str">
        <f ca="1">IF(CODE3=1,"",IFERROR(IF('CALCUL-XYZ'!BN89="","",'CALCUL-XYZ'!BN89),""))</f>
        <v/>
      </c>
      <c r="P113" s="261" t="str">
        <f ca="1">IF(CODE3=1,"",IFERROR(IF('CALCUL-XYZ'!CI89="","",'CALCUL-XYZ'!CI89),""))</f>
        <v/>
      </c>
      <c r="Q113" s="288" t="str">
        <f ca="1">IF(CODE3=1,"",IFERROR(IF('CALCUL-XYZ'!BY89="","",'CALCUL-XYZ'!BY89),""))</f>
        <v/>
      </c>
      <c r="R113" s="195"/>
      <c r="S113" s="288" t="str">
        <f ca="1">IF(CODE3=1,"",IFERROR(IF('CALCUL-XYZ'!BQ89="","",'CALCUL-XYZ'!BQ89),""))</f>
        <v/>
      </c>
      <c r="T113" s="216" t="str">
        <f ca="1">IF(CODE3=1,"",IFERROR(IF($T$24='RAPPORT-XYZ'!$C$7,IF('CALCUL-XYZ'!CM89="","",'CALCUL-XYZ'!CM89),IF('CALCUL-XYZ'!CN89="","",'CALCUL-XYZ'!CN89)),""))</f>
        <v/>
      </c>
      <c r="U113" s="216" t="str">
        <f ca="1">IF(CODE3=1,"",IFERROR(IF($T$24='RAPPORT-XYZ'!$C$7,IF('CALCUL-XYZ'!CN89="","",'CALCUL-XYZ'!CN89),IF('CALCUL-XYZ'!CM89="","",'CALCUL-XYZ'!CM89)),""))</f>
        <v/>
      </c>
      <c r="V113" s="216" t="str">
        <f ca="1">IF(CODE3=1,"",IFERROR(IF('CALCUL-XYZ'!CA89="","",'CALCUL-XYZ'!CA89),""))</f>
        <v/>
      </c>
      <c r="W113" s="195"/>
      <c r="X113" s="288" t="str">
        <f ca="1">IF(CODE3=1,"",IFERROR(IF('CALCUL-XYZ'!BM89="","",'CALCUL-XYZ'!BM89),""))</f>
        <v/>
      </c>
      <c r="Y113" s="216" t="str">
        <f ca="1">IF(CODE3=1,"",IFERROR(IF('CALCUL-XYZ'!EH89="","",'CALCUL-XYZ'!EH89),""))</f>
        <v/>
      </c>
      <c r="Z113" s="216" t="str">
        <f ca="1">IF(CODE3=1,"",IFERROR(IF('CALCUL-XYZ'!EI89="","",'CALCUL-XYZ'!EI89),""))</f>
        <v/>
      </c>
      <c r="AA113" s="195"/>
      <c r="AB113" s="253">
        <f t="shared" si="3"/>
        <v>89</v>
      </c>
      <c r="AC113" s="288" t="str">
        <f ca="1">IF(CODE3=1,"",IFERROR(IF('CALCUL-XYZ'!BM89="","",'CALCUL-XYZ'!BM89),""))</f>
        <v/>
      </c>
      <c r="AD113" s="288" t="str">
        <f ca="1">IF(CODE3=1,"",IFERROR(IF('CALCUL-XYZ'!BQ89="","",'CALCUL-XYZ'!BQ89),""))</f>
        <v/>
      </c>
      <c r="AE113" s="261" t="str">
        <f ca="1">IF(CODE3=1,"",IFERROR(IF('CALCUL-XYZ'!DL89="","",'CALCUL-XYZ'!DL89),""))</f>
        <v/>
      </c>
      <c r="AF113" s="261" t="str">
        <f ca="1">IF(CODE3=1,"",IFERROR(IF('CALCUL-XYZ'!DK89="","",'CALCUL-XYZ'!DK89),""))</f>
        <v/>
      </c>
      <c r="AG113" s="216" t="str">
        <f ca="1">IF(CODE3=1,"",IFERROR(IF('CALCUL-XYZ'!DB89="","",'CALCUL-XYZ'!DB89),""))</f>
        <v/>
      </c>
      <c r="AH113" s="195"/>
      <c r="AI113" s="288" t="str">
        <f ca="1">IF(CODE3=1,"",IFERROR(IF('CALCUL-XYZ'!BQ89="","",'CALCUL-XYZ'!BQ89),""))</f>
        <v/>
      </c>
      <c r="AJ113" s="216" t="str">
        <f ca="1">IF(CODE3=1,"",IFERROR(IF($T$24='RAPPORT-XYZ'!$C$7,IF('CALCUL-XYZ'!DP89="","",'CALCUL-XYZ'!DP89),IF('CALCUL-XYZ'!DQ89="","",'CALCUL-XYZ'!DQ89)),""))</f>
        <v/>
      </c>
      <c r="AK113" s="216" t="str">
        <f ca="1">IF(CODE3=1,"",IFERROR(IF($T$24='RAPPORT-XYZ'!$C$7,IF('CALCUL-XYZ'!DQ89="","",'CALCUL-XYZ'!DQ89),IF('CALCUL-XYZ'!DP89="","",'CALCUL-XYZ'!DP89)),""))</f>
        <v/>
      </c>
      <c r="AL113" s="216" t="str">
        <f ca="1">IF(CODE3=1,"",IFERROR(IF('CALCUL-XYZ'!DD89="","",'CALCUL-XYZ'!DD89),""))</f>
        <v/>
      </c>
      <c r="AM113" s="142"/>
      <c r="AN113" s="195"/>
      <c r="AO113" s="263" t="str">
        <f ca="1">IF(CODE3=1,"",IFERROR(IF('CALCUL-XYZ'!DS89="","",'CALCUL-XYZ'!DS89&amp;'CALCUL-XYZ'!DT89&amp;'CALCUL-XYZ'!DU89&amp;'CALCUL-XYZ'!DV89&amp;'CALCUL-XYZ'!DW89),""))</f>
        <v/>
      </c>
      <c r="AP113" s="195"/>
      <c r="AQ113" s="195"/>
      <c r="AR113" s="195"/>
      <c r="AS113" s="195"/>
      <c r="AT113" s="195"/>
      <c r="AU113" s="195"/>
      <c r="AV113" s="195"/>
      <c r="AW113" s="195"/>
      <c r="AX113" s="195"/>
      <c r="AY113" s="195"/>
      <c r="AZ113" s="195"/>
      <c r="BA113" s="195"/>
      <c r="BB113" s="195"/>
      <c r="BC113" s="195"/>
      <c r="BD113" s="195"/>
      <c r="BE113" s="195"/>
      <c r="BF113" s="195"/>
      <c r="BG113" s="195"/>
      <c r="BH113" s="195"/>
      <c r="BI113" s="195"/>
      <c r="BJ113" s="195"/>
      <c r="BK113" s="195"/>
      <c r="BL113" s="195"/>
      <c r="BM113" s="195"/>
      <c r="BN113" s="195"/>
      <c r="BO113" s="195"/>
      <c r="BP113" s="195"/>
      <c r="BQ113" s="195"/>
      <c r="BR113" s="195"/>
      <c r="BS113" s="195"/>
      <c r="BT113" s="195"/>
      <c r="BU113" s="195"/>
      <c r="BV113" s="195"/>
      <c r="BW113" s="195"/>
      <c r="BX113" s="195"/>
    </row>
    <row r="114" spans="1:76" x14ac:dyDescent="0.2">
      <c r="A114" s="195"/>
      <c r="B114" s="317"/>
      <c r="C114" s="314"/>
      <c r="D114" s="146"/>
      <c r="E114" s="142"/>
      <c r="F114" s="142"/>
      <c r="G114" s="293"/>
      <c r="H114" s="309"/>
      <c r="I114" s="142"/>
      <c r="J114" s="142"/>
      <c r="K114" s="195"/>
      <c r="L114" s="253">
        <f t="shared" si="2"/>
        <v>90</v>
      </c>
      <c r="M114" s="288" t="str">
        <f ca="1">IF(CODE3=1,"",IFERROR(IF('CALCUL-XYZ'!BM90="","",'CALCUL-XYZ'!BM90),""))</f>
        <v/>
      </c>
      <c r="N114" s="288" t="str">
        <f ca="1">IF(CODE3=1,"",IFERROR(IF('CALCUL-XYZ'!BQ90="","",'CALCUL-XYZ'!BQ90),""))</f>
        <v/>
      </c>
      <c r="O114" s="261" t="str">
        <f ca="1">IF(CODE3=1,"",IFERROR(IF('CALCUL-XYZ'!BN90="","",'CALCUL-XYZ'!BN90),""))</f>
        <v/>
      </c>
      <c r="P114" s="261" t="str">
        <f ca="1">IF(CODE3=1,"",IFERROR(IF('CALCUL-XYZ'!CI90="","",'CALCUL-XYZ'!CI90),""))</f>
        <v/>
      </c>
      <c r="Q114" s="288" t="str">
        <f ca="1">IF(CODE3=1,"",IFERROR(IF('CALCUL-XYZ'!BY90="","",'CALCUL-XYZ'!BY90),""))</f>
        <v/>
      </c>
      <c r="R114" s="195"/>
      <c r="S114" s="288" t="str">
        <f ca="1">IF(CODE3=1,"",IFERROR(IF('CALCUL-XYZ'!BQ90="","",'CALCUL-XYZ'!BQ90),""))</f>
        <v/>
      </c>
      <c r="T114" s="216" t="str">
        <f ca="1">IF(CODE3=1,"",IFERROR(IF($T$24='RAPPORT-XYZ'!$C$7,IF('CALCUL-XYZ'!CM90="","",'CALCUL-XYZ'!CM90),IF('CALCUL-XYZ'!CN90="","",'CALCUL-XYZ'!CN90)),""))</f>
        <v/>
      </c>
      <c r="U114" s="216" t="str">
        <f ca="1">IF(CODE3=1,"",IFERROR(IF($T$24='RAPPORT-XYZ'!$C$7,IF('CALCUL-XYZ'!CN90="","",'CALCUL-XYZ'!CN90),IF('CALCUL-XYZ'!CM90="","",'CALCUL-XYZ'!CM90)),""))</f>
        <v/>
      </c>
      <c r="V114" s="216" t="str">
        <f ca="1">IF(CODE3=1,"",IFERROR(IF('CALCUL-XYZ'!CA90="","",'CALCUL-XYZ'!CA90),""))</f>
        <v/>
      </c>
      <c r="W114" s="195"/>
      <c r="X114" s="288" t="str">
        <f ca="1">IF(CODE3=1,"",IFERROR(IF('CALCUL-XYZ'!BM90="","",'CALCUL-XYZ'!BM90),""))</f>
        <v/>
      </c>
      <c r="Y114" s="216" t="str">
        <f ca="1">IF(CODE3=1,"",IFERROR(IF('CALCUL-XYZ'!EH90="","",'CALCUL-XYZ'!EH90),""))</f>
        <v/>
      </c>
      <c r="Z114" s="216" t="str">
        <f ca="1">IF(CODE3=1,"",IFERROR(IF('CALCUL-XYZ'!EI90="","",'CALCUL-XYZ'!EI90),""))</f>
        <v/>
      </c>
      <c r="AA114" s="195"/>
      <c r="AB114" s="253">
        <f t="shared" si="3"/>
        <v>90</v>
      </c>
      <c r="AC114" s="288" t="str">
        <f ca="1">IF(CODE3=1,"",IFERROR(IF('CALCUL-XYZ'!BM90="","",'CALCUL-XYZ'!BM90),""))</f>
        <v/>
      </c>
      <c r="AD114" s="288" t="str">
        <f ca="1">IF(CODE3=1,"",IFERROR(IF('CALCUL-XYZ'!BQ90="","",'CALCUL-XYZ'!BQ90),""))</f>
        <v/>
      </c>
      <c r="AE114" s="261" t="str">
        <f ca="1">IF(CODE3=1,"",IFERROR(IF('CALCUL-XYZ'!DL90="","",'CALCUL-XYZ'!DL90),""))</f>
        <v/>
      </c>
      <c r="AF114" s="261" t="str">
        <f ca="1">IF(CODE3=1,"",IFERROR(IF('CALCUL-XYZ'!DK90="","",'CALCUL-XYZ'!DK90),""))</f>
        <v/>
      </c>
      <c r="AG114" s="216" t="str">
        <f ca="1">IF(CODE3=1,"",IFERROR(IF('CALCUL-XYZ'!DB90="","",'CALCUL-XYZ'!DB90),""))</f>
        <v/>
      </c>
      <c r="AH114" s="195"/>
      <c r="AI114" s="288" t="str">
        <f ca="1">IF(CODE3=1,"",IFERROR(IF('CALCUL-XYZ'!BQ90="","",'CALCUL-XYZ'!BQ90),""))</f>
        <v/>
      </c>
      <c r="AJ114" s="216" t="str">
        <f ca="1">IF(CODE3=1,"",IFERROR(IF($T$24='RAPPORT-XYZ'!$C$7,IF('CALCUL-XYZ'!DP90="","",'CALCUL-XYZ'!DP90),IF('CALCUL-XYZ'!DQ90="","",'CALCUL-XYZ'!DQ90)),""))</f>
        <v/>
      </c>
      <c r="AK114" s="216" t="str">
        <f ca="1">IF(CODE3=1,"",IFERROR(IF($T$24='RAPPORT-XYZ'!$C$7,IF('CALCUL-XYZ'!DQ90="","",'CALCUL-XYZ'!DQ90),IF('CALCUL-XYZ'!DP90="","",'CALCUL-XYZ'!DP90)),""))</f>
        <v/>
      </c>
      <c r="AL114" s="216" t="str">
        <f ca="1">IF(CODE3=1,"",IFERROR(IF('CALCUL-XYZ'!DD90="","",'CALCUL-XYZ'!DD90),""))</f>
        <v/>
      </c>
      <c r="AM114" s="142"/>
      <c r="AN114" s="195"/>
      <c r="AO114" s="263" t="str">
        <f ca="1">IF(CODE3=1,"",IFERROR(IF('CALCUL-XYZ'!DS90="","",'CALCUL-XYZ'!DS90&amp;'CALCUL-XYZ'!DT90&amp;'CALCUL-XYZ'!DU90&amp;'CALCUL-XYZ'!DV90&amp;'CALCUL-XYZ'!DW90),""))</f>
        <v/>
      </c>
      <c r="AP114" s="195"/>
      <c r="AQ114" s="195"/>
      <c r="AR114" s="195"/>
      <c r="AS114" s="195"/>
      <c r="AT114" s="195"/>
      <c r="AU114" s="195"/>
      <c r="AV114" s="195"/>
      <c r="AW114" s="195"/>
      <c r="AX114" s="195"/>
      <c r="AY114" s="195"/>
      <c r="AZ114" s="195"/>
      <c r="BA114" s="195"/>
      <c r="BB114" s="195"/>
      <c r="BC114" s="195"/>
      <c r="BD114" s="195"/>
      <c r="BE114" s="195"/>
      <c r="BF114" s="195"/>
      <c r="BG114" s="195"/>
      <c r="BH114" s="195"/>
      <c r="BI114" s="195"/>
      <c r="BJ114" s="195"/>
      <c r="BK114" s="195"/>
      <c r="BL114" s="195"/>
      <c r="BM114" s="195"/>
      <c r="BN114" s="195"/>
      <c r="BO114" s="195"/>
      <c r="BP114" s="195"/>
      <c r="BQ114" s="195"/>
      <c r="BR114" s="195"/>
      <c r="BS114" s="195"/>
      <c r="BT114" s="195"/>
      <c r="BU114" s="195"/>
      <c r="BV114" s="195"/>
      <c r="BW114" s="195"/>
      <c r="BX114" s="195"/>
    </row>
    <row r="115" spans="1:76" x14ac:dyDescent="0.2">
      <c r="A115" s="195"/>
      <c r="B115" s="317"/>
      <c r="C115" s="314"/>
      <c r="D115" s="146"/>
      <c r="E115" s="142"/>
      <c r="F115" s="142"/>
      <c r="G115" s="293"/>
      <c r="H115" s="309"/>
      <c r="I115" s="142"/>
      <c r="J115" s="142"/>
      <c r="K115" s="195"/>
      <c r="L115" s="253">
        <f t="shared" si="2"/>
        <v>91</v>
      </c>
      <c r="M115" s="288" t="str">
        <f ca="1">IF(CODE3=1,"",IFERROR(IF('CALCUL-XYZ'!BM91="","",'CALCUL-XYZ'!BM91),""))</f>
        <v/>
      </c>
      <c r="N115" s="288" t="str">
        <f ca="1">IF(CODE3=1,"",IFERROR(IF('CALCUL-XYZ'!BQ91="","",'CALCUL-XYZ'!BQ91),""))</f>
        <v/>
      </c>
      <c r="O115" s="261" t="str">
        <f ca="1">IF(CODE3=1,"",IFERROR(IF('CALCUL-XYZ'!BN91="","",'CALCUL-XYZ'!BN91),""))</f>
        <v/>
      </c>
      <c r="P115" s="261" t="str">
        <f ca="1">IF(CODE3=1,"",IFERROR(IF('CALCUL-XYZ'!CI91="","",'CALCUL-XYZ'!CI91),""))</f>
        <v/>
      </c>
      <c r="Q115" s="288" t="str">
        <f ca="1">IF(CODE3=1,"",IFERROR(IF('CALCUL-XYZ'!BY91="","",'CALCUL-XYZ'!BY91),""))</f>
        <v/>
      </c>
      <c r="R115" s="195"/>
      <c r="S115" s="288" t="str">
        <f ca="1">IF(CODE3=1,"",IFERROR(IF('CALCUL-XYZ'!BQ91="","",'CALCUL-XYZ'!BQ91),""))</f>
        <v/>
      </c>
      <c r="T115" s="216" t="str">
        <f ca="1">IF(CODE3=1,"",IFERROR(IF($T$24='RAPPORT-XYZ'!$C$7,IF('CALCUL-XYZ'!CM91="","",'CALCUL-XYZ'!CM91),IF('CALCUL-XYZ'!CN91="","",'CALCUL-XYZ'!CN91)),""))</f>
        <v/>
      </c>
      <c r="U115" s="216" t="str">
        <f ca="1">IF(CODE3=1,"",IFERROR(IF($T$24='RAPPORT-XYZ'!$C$7,IF('CALCUL-XYZ'!CN91="","",'CALCUL-XYZ'!CN91),IF('CALCUL-XYZ'!CM91="","",'CALCUL-XYZ'!CM91)),""))</f>
        <v/>
      </c>
      <c r="V115" s="216" t="str">
        <f ca="1">IF(CODE3=1,"",IFERROR(IF('CALCUL-XYZ'!CA91="","",'CALCUL-XYZ'!CA91),""))</f>
        <v/>
      </c>
      <c r="W115" s="195"/>
      <c r="X115" s="288" t="str">
        <f ca="1">IF(CODE3=1,"",IFERROR(IF('CALCUL-XYZ'!BM91="","",'CALCUL-XYZ'!BM91),""))</f>
        <v/>
      </c>
      <c r="Y115" s="216" t="str">
        <f ca="1">IF(CODE3=1,"",IFERROR(IF('CALCUL-XYZ'!EH91="","",'CALCUL-XYZ'!EH91),""))</f>
        <v/>
      </c>
      <c r="Z115" s="216" t="str">
        <f ca="1">IF(CODE3=1,"",IFERROR(IF('CALCUL-XYZ'!EI91="","",'CALCUL-XYZ'!EI91),""))</f>
        <v/>
      </c>
      <c r="AA115" s="195"/>
      <c r="AB115" s="253">
        <f t="shared" si="3"/>
        <v>91</v>
      </c>
      <c r="AC115" s="288" t="str">
        <f ca="1">IF(CODE3=1,"",IFERROR(IF('CALCUL-XYZ'!BM91="","",'CALCUL-XYZ'!BM91),""))</f>
        <v/>
      </c>
      <c r="AD115" s="288" t="str">
        <f ca="1">IF(CODE3=1,"",IFERROR(IF('CALCUL-XYZ'!BQ91="","",'CALCUL-XYZ'!BQ91),""))</f>
        <v/>
      </c>
      <c r="AE115" s="261" t="str">
        <f ca="1">IF(CODE3=1,"",IFERROR(IF('CALCUL-XYZ'!DL91="","",'CALCUL-XYZ'!DL91),""))</f>
        <v/>
      </c>
      <c r="AF115" s="261" t="str">
        <f ca="1">IF(CODE3=1,"",IFERROR(IF('CALCUL-XYZ'!DK91="","",'CALCUL-XYZ'!DK91),""))</f>
        <v/>
      </c>
      <c r="AG115" s="216" t="str">
        <f ca="1">IF(CODE3=1,"",IFERROR(IF('CALCUL-XYZ'!DB91="","",'CALCUL-XYZ'!DB91),""))</f>
        <v/>
      </c>
      <c r="AH115" s="195"/>
      <c r="AI115" s="288" t="str">
        <f ca="1">IF(CODE3=1,"",IFERROR(IF('CALCUL-XYZ'!BQ91="","",'CALCUL-XYZ'!BQ91),""))</f>
        <v/>
      </c>
      <c r="AJ115" s="216" t="str">
        <f ca="1">IF(CODE3=1,"",IFERROR(IF($T$24='RAPPORT-XYZ'!$C$7,IF('CALCUL-XYZ'!DP91="","",'CALCUL-XYZ'!DP91),IF('CALCUL-XYZ'!DQ91="","",'CALCUL-XYZ'!DQ91)),""))</f>
        <v/>
      </c>
      <c r="AK115" s="216" t="str">
        <f ca="1">IF(CODE3=1,"",IFERROR(IF($T$24='RAPPORT-XYZ'!$C$7,IF('CALCUL-XYZ'!DQ91="","",'CALCUL-XYZ'!DQ91),IF('CALCUL-XYZ'!DP91="","",'CALCUL-XYZ'!DP91)),""))</f>
        <v/>
      </c>
      <c r="AL115" s="216" t="str">
        <f ca="1">IF(CODE3=1,"",IFERROR(IF('CALCUL-XYZ'!DD91="","",'CALCUL-XYZ'!DD91),""))</f>
        <v/>
      </c>
      <c r="AM115" s="142"/>
      <c r="AN115" s="195"/>
      <c r="AO115" s="263" t="str">
        <f ca="1">IF(CODE3=1,"",IFERROR(IF('CALCUL-XYZ'!DS91="","",'CALCUL-XYZ'!DS91&amp;'CALCUL-XYZ'!DT91&amp;'CALCUL-XYZ'!DU91&amp;'CALCUL-XYZ'!DV91&amp;'CALCUL-XYZ'!DW91),""))</f>
        <v/>
      </c>
      <c r="AP115" s="195"/>
      <c r="AQ115" s="195"/>
      <c r="AR115" s="195"/>
      <c r="AS115" s="195"/>
      <c r="AT115" s="195"/>
      <c r="AU115" s="195"/>
      <c r="AV115" s="195"/>
      <c r="AW115" s="195"/>
      <c r="AX115" s="195"/>
      <c r="AY115" s="195"/>
      <c r="AZ115" s="195"/>
      <c r="BA115" s="195"/>
      <c r="BB115" s="195"/>
      <c r="BC115" s="195"/>
      <c r="BD115" s="195"/>
      <c r="BE115" s="195"/>
      <c r="BF115" s="195"/>
      <c r="BG115" s="195"/>
      <c r="BH115" s="195"/>
      <c r="BI115" s="195"/>
      <c r="BJ115" s="195"/>
      <c r="BK115" s="195"/>
      <c r="BL115" s="195"/>
      <c r="BM115" s="195"/>
      <c r="BN115" s="195"/>
      <c r="BO115" s="195"/>
      <c r="BP115" s="195"/>
      <c r="BQ115" s="195"/>
      <c r="BR115" s="195"/>
      <c r="BS115" s="195"/>
      <c r="BT115" s="195"/>
      <c r="BU115" s="195"/>
      <c r="BV115" s="195"/>
      <c r="BW115" s="195"/>
      <c r="BX115" s="195"/>
    </row>
    <row r="116" spans="1:76" x14ac:dyDescent="0.2">
      <c r="A116" s="195"/>
      <c r="B116" s="317"/>
      <c r="C116" s="314"/>
      <c r="D116" s="146"/>
      <c r="E116" s="142"/>
      <c r="F116" s="142"/>
      <c r="G116" s="293"/>
      <c r="H116" s="309"/>
      <c r="I116" s="142"/>
      <c r="J116" s="142"/>
      <c r="K116" s="195"/>
      <c r="L116" s="253">
        <f t="shared" si="2"/>
        <v>92</v>
      </c>
      <c r="M116" s="288" t="str">
        <f ca="1">IF(CODE3=1,"",IFERROR(IF('CALCUL-XYZ'!BM92="","",'CALCUL-XYZ'!BM92),""))</f>
        <v/>
      </c>
      <c r="N116" s="288" t="str">
        <f ca="1">IF(CODE3=1,"",IFERROR(IF('CALCUL-XYZ'!BQ92="","",'CALCUL-XYZ'!BQ92),""))</f>
        <v/>
      </c>
      <c r="O116" s="261" t="str">
        <f ca="1">IF(CODE3=1,"",IFERROR(IF('CALCUL-XYZ'!BN92="","",'CALCUL-XYZ'!BN92),""))</f>
        <v/>
      </c>
      <c r="P116" s="261" t="str">
        <f ca="1">IF(CODE3=1,"",IFERROR(IF('CALCUL-XYZ'!CI92="","",'CALCUL-XYZ'!CI92),""))</f>
        <v/>
      </c>
      <c r="Q116" s="288" t="str">
        <f ca="1">IF(CODE3=1,"",IFERROR(IF('CALCUL-XYZ'!BY92="","",'CALCUL-XYZ'!BY92),""))</f>
        <v/>
      </c>
      <c r="R116" s="195"/>
      <c r="S116" s="288" t="str">
        <f ca="1">IF(CODE3=1,"",IFERROR(IF('CALCUL-XYZ'!BQ92="","",'CALCUL-XYZ'!BQ92),""))</f>
        <v/>
      </c>
      <c r="T116" s="216" t="str">
        <f ca="1">IF(CODE3=1,"",IFERROR(IF($T$24='RAPPORT-XYZ'!$C$7,IF('CALCUL-XYZ'!CM92="","",'CALCUL-XYZ'!CM92),IF('CALCUL-XYZ'!CN92="","",'CALCUL-XYZ'!CN92)),""))</f>
        <v/>
      </c>
      <c r="U116" s="216" t="str">
        <f ca="1">IF(CODE3=1,"",IFERROR(IF($T$24='RAPPORT-XYZ'!$C$7,IF('CALCUL-XYZ'!CN92="","",'CALCUL-XYZ'!CN92),IF('CALCUL-XYZ'!CM92="","",'CALCUL-XYZ'!CM92)),""))</f>
        <v/>
      </c>
      <c r="V116" s="216" t="str">
        <f ca="1">IF(CODE3=1,"",IFERROR(IF('CALCUL-XYZ'!CA92="","",'CALCUL-XYZ'!CA92),""))</f>
        <v/>
      </c>
      <c r="W116" s="195"/>
      <c r="X116" s="288" t="str">
        <f ca="1">IF(CODE3=1,"",IFERROR(IF('CALCUL-XYZ'!BM92="","",'CALCUL-XYZ'!BM92),""))</f>
        <v/>
      </c>
      <c r="Y116" s="216" t="str">
        <f ca="1">IF(CODE3=1,"",IFERROR(IF('CALCUL-XYZ'!EH92="","",'CALCUL-XYZ'!EH92),""))</f>
        <v/>
      </c>
      <c r="Z116" s="216" t="str">
        <f ca="1">IF(CODE3=1,"",IFERROR(IF('CALCUL-XYZ'!EI92="","",'CALCUL-XYZ'!EI92),""))</f>
        <v/>
      </c>
      <c r="AA116" s="195"/>
      <c r="AB116" s="253">
        <f t="shared" si="3"/>
        <v>92</v>
      </c>
      <c r="AC116" s="288" t="str">
        <f ca="1">IF(CODE3=1,"",IFERROR(IF('CALCUL-XYZ'!BM92="","",'CALCUL-XYZ'!BM92),""))</f>
        <v/>
      </c>
      <c r="AD116" s="288" t="str">
        <f ca="1">IF(CODE3=1,"",IFERROR(IF('CALCUL-XYZ'!BQ92="","",'CALCUL-XYZ'!BQ92),""))</f>
        <v/>
      </c>
      <c r="AE116" s="261" t="str">
        <f ca="1">IF(CODE3=1,"",IFERROR(IF('CALCUL-XYZ'!DL92="","",'CALCUL-XYZ'!DL92),""))</f>
        <v/>
      </c>
      <c r="AF116" s="261" t="str">
        <f ca="1">IF(CODE3=1,"",IFERROR(IF('CALCUL-XYZ'!DK92="","",'CALCUL-XYZ'!DK92),""))</f>
        <v/>
      </c>
      <c r="AG116" s="216" t="str">
        <f ca="1">IF(CODE3=1,"",IFERROR(IF('CALCUL-XYZ'!DB92="","",'CALCUL-XYZ'!DB92),""))</f>
        <v/>
      </c>
      <c r="AH116" s="195"/>
      <c r="AI116" s="288" t="str">
        <f ca="1">IF(CODE3=1,"",IFERROR(IF('CALCUL-XYZ'!BQ92="","",'CALCUL-XYZ'!BQ92),""))</f>
        <v/>
      </c>
      <c r="AJ116" s="216" t="str">
        <f ca="1">IF(CODE3=1,"",IFERROR(IF($T$24='RAPPORT-XYZ'!$C$7,IF('CALCUL-XYZ'!DP92="","",'CALCUL-XYZ'!DP92),IF('CALCUL-XYZ'!DQ92="","",'CALCUL-XYZ'!DQ92)),""))</f>
        <v/>
      </c>
      <c r="AK116" s="216" t="str">
        <f ca="1">IF(CODE3=1,"",IFERROR(IF($T$24='RAPPORT-XYZ'!$C$7,IF('CALCUL-XYZ'!DQ92="","",'CALCUL-XYZ'!DQ92),IF('CALCUL-XYZ'!DP92="","",'CALCUL-XYZ'!DP92)),""))</f>
        <v/>
      </c>
      <c r="AL116" s="216" t="str">
        <f ca="1">IF(CODE3=1,"",IFERROR(IF('CALCUL-XYZ'!DD92="","",'CALCUL-XYZ'!DD92),""))</f>
        <v/>
      </c>
      <c r="AM116" s="142"/>
      <c r="AN116" s="195"/>
      <c r="AO116" s="263" t="str">
        <f ca="1">IF(CODE3=1,"",IFERROR(IF('CALCUL-XYZ'!DS92="","",'CALCUL-XYZ'!DS92&amp;'CALCUL-XYZ'!DT92&amp;'CALCUL-XYZ'!DU92&amp;'CALCUL-XYZ'!DV92&amp;'CALCUL-XYZ'!DW92),""))</f>
        <v/>
      </c>
      <c r="AP116" s="195"/>
      <c r="AQ116" s="195"/>
      <c r="AR116" s="195"/>
      <c r="AS116" s="195"/>
      <c r="AT116" s="195"/>
      <c r="AU116" s="195"/>
      <c r="AV116" s="195"/>
      <c r="AW116" s="195"/>
      <c r="AX116" s="195"/>
      <c r="AY116" s="195"/>
      <c r="AZ116" s="195"/>
      <c r="BA116" s="195"/>
      <c r="BB116" s="195"/>
      <c r="BC116" s="195"/>
      <c r="BD116" s="195"/>
      <c r="BE116" s="195"/>
      <c r="BF116" s="195"/>
      <c r="BG116" s="195"/>
      <c r="BH116" s="195"/>
      <c r="BI116" s="195"/>
      <c r="BJ116" s="195"/>
      <c r="BK116" s="195"/>
      <c r="BL116" s="195"/>
      <c r="BM116" s="195"/>
      <c r="BN116" s="195"/>
      <c r="BO116" s="195"/>
      <c r="BP116" s="195"/>
      <c r="BQ116" s="195"/>
      <c r="BR116" s="195"/>
      <c r="BS116" s="195"/>
      <c r="BT116" s="195"/>
      <c r="BU116" s="195"/>
      <c r="BV116" s="195"/>
      <c r="BW116" s="195"/>
      <c r="BX116" s="195"/>
    </row>
    <row r="117" spans="1:76" x14ac:dyDescent="0.2">
      <c r="A117" s="195"/>
      <c r="B117" s="317"/>
      <c r="C117" s="314"/>
      <c r="D117" s="146"/>
      <c r="E117" s="142"/>
      <c r="F117" s="142"/>
      <c r="G117" s="293"/>
      <c r="H117" s="309"/>
      <c r="I117" s="142"/>
      <c r="J117" s="142"/>
      <c r="K117" s="195"/>
      <c r="L117" s="253">
        <f t="shared" si="2"/>
        <v>93</v>
      </c>
      <c r="M117" s="288" t="str">
        <f ca="1">IF(CODE3=1,"",IFERROR(IF('CALCUL-XYZ'!BM93="","",'CALCUL-XYZ'!BM93),""))</f>
        <v/>
      </c>
      <c r="N117" s="288" t="str">
        <f ca="1">IF(CODE3=1,"",IFERROR(IF('CALCUL-XYZ'!BQ93="","",'CALCUL-XYZ'!BQ93),""))</f>
        <v/>
      </c>
      <c r="O117" s="261" t="str">
        <f ca="1">IF(CODE3=1,"",IFERROR(IF('CALCUL-XYZ'!BN93="","",'CALCUL-XYZ'!BN93),""))</f>
        <v/>
      </c>
      <c r="P117" s="261" t="str">
        <f ca="1">IF(CODE3=1,"",IFERROR(IF('CALCUL-XYZ'!CI93="","",'CALCUL-XYZ'!CI93),""))</f>
        <v/>
      </c>
      <c r="Q117" s="288" t="str">
        <f ca="1">IF(CODE3=1,"",IFERROR(IF('CALCUL-XYZ'!BY93="","",'CALCUL-XYZ'!BY93),""))</f>
        <v/>
      </c>
      <c r="R117" s="195"/>
      <c r="S117" s="288" t="str">
        <f ca="1">IF(CODE3=1,"",IFERROR(IF('CALCUL-XYZ'!BQ93="","",'CALCUL-XYZ'!BQ93),""))</f>
        <v/>
      </c>
      <c r="T117" s="216" t="str">
        <f ca="1">IF(CODE3=1,"",IFERROR(IF($T$24='RAPPORT-XYZ'!$C$7,IF('CALCUL-XYZ'!CM93="","",'CALCUL-XYZ'!CM93),IF('CALCUL-XYZ'!CN93="","",'CALCUL-XYZ'!CN93)),""))</f>
        <v/>
      </c>
      <c r="U117" s="216" t="str">
        <f ca="1">IF(CODE3=1,"",IFERROR(IF($T$24='RAPPORT-XYZ'!$C$7,IF('CALCUL-XYZ'!CN93="","",'CALCUL-XYZ'!CN93),IF('CALCUL-XYZ'!CM93="","",'CALCUL-XYZ'!CM93)),""))</f>
        <v/>
      </c>
      <c r="V117" s="216" t="str">
        <f ca="1">IF(CODE3=1,"",IFERROR(IF('CALCUL-XYZ'!CA93="","",'CALCUL-XYZ'!CA93),""))</f>
        <v/>
      </c>
      <c r="W117" s="195"/>
      <c r="X117" s="288" t="str">
        <f ca="1">IF(CODE3=1,"",IFERROR(IF('CALCUL-XYZ'!BM93="","",'CALCUL-XYZ'!BM93),""))</f>
        <v/>
      </c>
      <c r="Y117" s="216" t="str">
        <f ca="1">IF(CODE3=1,"",IFERROR(IF('CALCUL-XYZ'!EH93="","",'CALCUL-XYZ'!EH93),""))</f>
        <v/>
      </c>
      <c r="Z117" s="216" t="str">
        <f ca="1">IF(CODE3=1,"",IFERROR(IF('CALCUL-XYZ'!EI93="","",'CALCUL-XYZ'!EI93),""))</f>
        <v/>
      </c>
      <c r="AA117" s="195"/>
      <c r="AB117" s="253">
        <f t="shared" si="3"/>
        <v>93</v>
      </c>
      <c r="AC117" s="288" t="str">
        <f ca="1">IF(CODE3=1,"",IFERROR(IF('CALCUL-XYZ'!BM93="","",'CALCUL-XYZ'!BM93),""))</f>
        <v/>
      </c>
      <c r="AD117" s="288" t="str">
        <f ca="1">IF(CODE3=1,"",IFERROR(IF('CALCUL-XYZ'!BQ93="","",'CALCUL-XYZ'!BQ93),""))</f>
        <v/>
      </c>
      <c r="AE117" s="261" t="str">
        <f ca="1">IF(CODE3=1,"",IFERROR(IF('CALCUL-XYZ'!DL93="","",'CALCUL-XYZ'!DL93),""))</f>
        <v/>
      </c>
      <c r="AF117" s="261" t="str">
        <f ca="1">IF(CODE3=1,"",IFERROR(IF('CALCUL-XYZ'!DK93="","",'CALCUL-XYZ'!DK93),""))</f>
        <v/>
      </c>
      <c r="AG117" s="216" t="str">
        <f ca="1">IF(CODE3=1,"",IFERROR(IF('CALCUL-XYZ'!DB93="","",'CALCUL-XYZ'!DB93),""))</f>
        <v/>
      </c>
      <c r="AH117" s="195"/>
      <c r="AI117" s="288" t="str">
        <f ca="1">IF(CODE3=1,"",IFERROR(IF('CALCUL-XYZ'!BQ93="","",'CALCUL-XYZ'!BQ93),""))</f>
        <v/>
      </c>
      <c r="AJ117" s="216" t="str">
        <f ca="1">IF(CODE3=1,"",IFERROR(IF($T$24='RAPPORT-XYZ'!$C$7,IF('CALCUL-XYZ'!DP93="","",'CALCUL-XYZ'!DP93),IF('CALCUL-XYZ'!DQ93="","",'CALCUL-XYZ'!DQ93)),""))</f>
        <v/>
      </c>
      <c r="AK117" s="216" t="str">
        <f ca="1">IF(CODE3=1,"",IFERROR(IF($T$24='RAPPORT-XYZ'!$C$7,IF('CALCUL-XYZ'!DQ93="","",'CALCUL-XYZ'!DQ93),IF('CALCUL-XYZ'!DP93="","",'CALCUL-XYZ'!DP93)),""))</f>
        <v/>
      </c>
      <c r="AL117" s="216" t="str">
        <f ca="1">IF(CODE3=1,"",IFERROR(IF('CALCUL-XYZ'!DD93="","",'CALCUL-XYZ'!DD93),""))</f>
        <v/>
      </c>
      <c r="AM117" s="142"/>
      <c r="AN117" s="195"/>
      <c r="AO117" s="263" t="str">
        <f ca="1">IF(CODE3=1,"",IFERROR(IF('CALCUL-XYZ'!DS93="","",'CALCUL-XYZ'!DS93&amp;'CALCUL-XYZ'!DT93&amp;'CALCUL-XYZ'!DU93&amp;'CALCUL-XYZ'!DV93&amp;'CALCUL-XYZ'!DW93),""))</f>
        <v/>
      </c>
      <c r="AP117" s="195"/>
      <c r="AQ117" s="195"/>
      <c r="AR117" s="195"/>
      <c r="AS117" s="195"/>
      <c r="AT117" s="195"/>
      <c r="AU117" s="195"/>
      <c r="AV117" s="195"/>
      <c r="AW117" s="195"/>
      <c r="AX117" s="195"/>
      <c r="AY117" s="195"/>
      <c r="AZ117" s="195"/>
      <c r="BA117" s="195"/>
      <c r="BB117" s="195"/>
      <c r="BC117" s="195"/>
      <c r="BD117" s="195"/>
      <c r="BE117" s="195"/>
      <c r="BF117" s="195"/>
      <c r="BG117" s="195"/>
      <c r="BH117" s="195"/>
      <c r="BI117" s="195"/>
      <c r="BJ117" s="195"/>
      <c r="BK117" s="195"/>
      <c r="BL117" s="195"/>
      <c r="BM117" s="195"/>
      <c r="BN117" s="195"/>
      <c r="BO117" s="195"/>
      <c r="BP117" s="195"/>
      <c r="BQ117" s="195"/>
      <c r="BR117" s="195"/>
      <c r="BS117" s="195"/>
      <c r="BT117" s="195"/>
      <c r="BU117" s="195"/>
      <c r="BV117" s="195"/>
      <c r="BW117" s="195"/>
      <c r="BX117" s="195"/>
    </row>
    <row r="118" spans="1:76" x14ac:dyDescent="0.2">
      <c r="A118" s="195"/>
      <c r="B118" s="317"/>
      <c r="C118" s="314"/>
      <c r="D118" s="146"/>
      <c r="E118" s="142"/>
      <c r="F118" s="142"/>
      <c r="G118" s="293"/>
      <c r="H118" s="309"/>
      <c r="I118" s="142"/>
      <c r="J118" s="142"/>
      <c r="K118" s="195"/>
      <c r="L118" s="253">
        <f t="shared" si="2"/>
        <v>94</v>
      </c>
      <c r="M118" s="288" t="str">
        <f ca="1">IF(CODE3=1,"",IFERROR(IF('CALCUL-XYZ'!BM94="","",'CALCUL-XYZ'!BM94),""))</f>
        <v/>
      </c>
      <c r="N118" s="288" t="str">
        <f ca="1">IF(CODE3=1,"",IFERROR(IF('CALCUL-XYZ'!BQ94="","",'CALCUL-XYZ'!BQ94),""))</f>
        <v/>
      </c>
      <c r="O118" s="261" t="str">
        <f ca="1">IF(CODE3=1,"",IFERROR(IF('CALCUL-XYZ'!BN94="","",'CALCUL-XYZ'!BN94),""))</f>
        <v/>
      </c>
      <c r="P118" s="261" t="str">
        <f ca="1">IF(CODE3=1,"",IFERROR(IF('CALCUL-XYZ'!CI94="","",'CALCUL-XYZ'!CI94),""))</f>
        <v/>
      </c>
      <c r="Q118" s="288" t="str">
        <f ca="1">IF(CODE3=1,"",IFERROR(IF('CALCUL-XYZ'!BY94="","",'CALCUL-XYZ'!BY94),""))</f>
        <v/>
      </c>
      <c r="R118" s="195"/>
      <c r="S118" s="288" t="str">
        <f ca="1">IF(CODE3=1,"",IFERROR(IF('CALCUL-XYZ'!BQ94="","",'CALCUL-XYZ'!BQ94),""))</f>
        <v/>
      </c>
      <c r="T118" s="216" t="str">
        <f ca="1">IF(CODE3=1,"",IFERROR(IF($T$24='RAPPORT-XYZ'!$C$7,IF('CALCUL-XYZ'!CM94="","",'CALCUL-XYZ'!CM94),IF('CALCUL-XYZ'!CN94="","",'CALCUL-XYZ'!CN94)),""))</f>
        <v/>
      </c>
      <c r="U118" s="216" t="str">
        <f ca="1">IF(CODE3=1,"",IFERROR(IF($T$24='RAPPORT-XYZ'!$C$7,IF('CALCUL-XYZ'!CN94="","",'CALCUL-XYZ'!CN94),IF('CALCUL-XYZ'!CM94="","",'CALCUL-XYZ'!CM94)),""))</f>
        <v/>
      </c>
      <c r="V118" s="216" t="str">
        <f ca="1">IF(CODE3=1,"",IFERROR(IF('CALCUL-XYZ'!CA94="","",'CALCUL-XYZ'!CA94),""))</f>
        <v/>
      </c>
      <c r="W118" s="195"/>
      <c r="X118" s="288" t="str">
        <f ca="1">IF(CODE3=1,"",IFERROR(IF('CALCUL-XYZ'!BM94="","",'CALCUL-XYZ'!BM94),""))</f>
        <v/>
      </c>
      <c r="Y118" s="216" t="str">
        <f ca="1">IF(CODE3=1,"",IFERROR(IF('CALCUL-XYZ'!EH94="","",'CALCUL-XYZ'!EH94),""))</f>
        <v/>
      </c>
      <c r="Z118" s="216" t="str">
        <f ca="1">IF(CODE3=1,"",IFERROR(IF('CALCUL-XYZ'!EI94="","",'CALCUL-XYZ'!EI94),""))</f>
        <v/>
      </c>
      <c r="AA118" s="195"/>
      <c r="AB118" s="253">
        <f t="shared" si="3"/>
        <v>94</v>
      </c>
      <c r="AC118" s="288" t="str">
        <f ca="1">IF(CODE3=1,"",IFERROR(IF('CALCUL-XYZ'!BM94="","",'CALCUL-XYZ'!BM94),""))</f>
        <v/>
      </c>
      <c r="AD118" s="288" t="str">
        <f ca="1">IF(CODE3=1,"",IFERROR(IF('CALCUL-XYZ'!BQ94="","",'CALCUL-XYZ'!BQ94),""))</f>
        <v/>
      </c>
      <c r="AE118" s="261" t="str">
        <f ca="1">IF(CODE3=1,"",IFERROR(IF('CALCUL-XYZ'!DL94="","",'CALCUL-XYZ'!DL94),""))</f>
        <v/>
      </c>
      <c r="AF118" s="261" t="str">
        <f ca="1">IF(CODE3=1,"",IFERROR(IF('CALCUL-XYZ'!DK94="","",'CALCUL-XYZ'!DK94),""))</f>
        <v/>
      </c>
      <c r="AG118" s="216" t="str">
        <f ca="1">IF(CODE3=1,"",IFERROR(IF('CALCUL-XYZ'!DB94="","",'CALCUL-XYZ'!DB94),""))</f>
        <v/>
      </c>
      <c r="AH118" s="195"/>
      <c r="AI118" s="288" t="str">
        <f ca="1">IF(CODE3=1,"",IFERROR(IF('CALCUL-XYZ'!BQ94="","",'CALCUL-XYZ'!BQ94),""))</f>
        <v/>
      </c>
      <c r="AJ118" s="216" t="str">
        <f ca="1">IF(CODE3=1,"",IFERROR(IF($T$24='RAPPORT-XYZ'!$C$7,IF('CALCUL-XYZ'!DP94="","",'CALCUL-XYZ'!DP94),IF('CALCUL-XYZ'!DQ94="","",'CALCUL-XYZ'!DQ94)),""))</f>
        <v/>
      </c>
      <c r="AK118" s="216" t="str">
        <f ca="1">IF(CODE3=1,"",IFERROR(IF($T$24='RAPPORT-XYZ'!$C$7,IF('CALCUL-XYZ'!DQ94="","",'CALCUL-XYZ'!DQ94),IF('CALCUL-XYZ'!DP94="","",'CALCUL-XYZ'!DP94)),""))</f>
        <v/>
      </c>
      <c r="AL118" s="216" t="str">
        <f ca="1">IF(CODE3=1,"",IFERROR(IF('CALCUL-XYZ'!DD94="","",'CALCUL-XYZ'!DD94),""))</f>
        <v/>
      </c>
      <c r="AM118" s="142"/>
      <c r="AN118" s="195"/>
      <c r="AO118" s="263" t="str">
        <f ca="1">IF(CODE3=1,"",IFERROR(IF('CALCUL-XYZ'!DS94="","",'CALCUL-XYZ'!DS94&amp;'CALCUL-XYZ'!DT94&amp;'CALCUL-XYZ'!DU94&amp;'CALCUL-XYZ'!DV94&amp;'CALCUL-XYZ'!DW94),""))</f>
        <v/>
      </c>
      <c r="AP118" s="195"/>
      <c r="AQ118" s="195"/>
      <c r="AR118" s="195"/>
      <c r="AS118" s="195"/>
      <c r="AT118" s="195"/>
      <c r="AU118" s="195"/>
      <c r="AV118" s="195"/>
      <c r="AW118" s="195"/>
      <c r="AX118" s="195"/>
      <c r="AY118" s="195"/>
      <c r="AZ118" s="195"/>
      <c r="BA118" s="195"/>
      <c r="BB118" s="195"/>
      <c r="BC118" s="195"/>
      <c r="BD118" s="195"/>
      <c r="BE118" s="195"/>
      <c r="BF118" s="195"/>
      <c r="BG118" s="195"/>
      <c r="BH118" s="195"/>
      <c r="BI118" s="195"/>
      <c r="BJ118" s="195"/>
      <c r="BK118" s="195"/>
      <c r="BL118" s="195"/>
      <c r="BM118" s="195"/>
      <c r="BN118" s="195"/>
      <c r="BO118" s="195"/>
      <c r="BP118" s="195"/>
      <c r="BQ118" s="195"/>
      <c r="BR118" s="195"/>
      <c r="BS118" s="195"/>
      <c r="BT118" s="195"/>
      <c r="BU118" s="195"/>
      <c r="BV118" s="195"/>
      <c r="BW118" s="195"/>
      <c r="BX118" s="195"/>
    </row>
    <row r="119" spans="1:76" x14ac:dyDescent="0.2">
      <c r="A119" s="195"/>
      <c r="B119" s="317"/>
      <c r="C119" s="314"/>
      <c r="D119" s="146"/>
      <c r="E119" s="142"/>
      <c r="F119" s="142"/>
      <c r="G119" s="293"/>
      <c r="H119" s="309"/>
      <c r="I119" s="142"/>
      <c r="J119" s="142"/>
      <c r="K119" s="195"/>
      <c r="L119" s="253">
        <f t="shared" si="2"/>
        <v>95</v>
      </c>
      <c r="M119" s="288" t="str">
        <f ca="1">IF(CODE3=1,"",IFERROR(IF('CALCUL-XYZ'!BM95="","",'CALCUL-XYZ'!BM95),""))</f>
        <v/>
      </c>
      <c r="N119" s="288" t="str">
        <f ca="1">IF(CODE3=1,"",IFERROR(IF('CALCUL-XYZ'!BQ95="","",'CALCUL-XYZ'!BQ95),""))</f>
        <v/>
      </c>
      <c r="O119" s="261" t="str">
        <f ca="1">IF(CODE3=1,"",IFERROR(IF('CALCUL-XYZ'!BN95="","",'CALCUL-XYZ'!BN95),""))</f>
        <v/>
      </c>
      <c r="P119" s="261" t="str">
        <f ca="1">IF(CODE3=1,"",IFERROR(IF('CALCUL-XYZ'!CI95="","",'CALCUL-XYZ'!CI95),""))</f>
        <v/>
      </c>
      <c r="Q119" s="288" t="str">
        <f ca="1">IF(CODE3=1,"",IFERROR(IF('CALCUL-XYZ'!BY95="","",'CALCUL-XYZ'!BY95),""))</f>
        <v/>
      </c>
      <c r="R119" s="195"/>
      <c r="S119" s="288" t="str">
        <f ca="1">IF(CODE3=1,"",IFERROR(IF('CALCUL-XYZ'!BQ95="","",'CALCUL-XYZ'!BQ95),""))</f>
        <v/>
      </c>
      <c r="T119" s="216" t="str">
        <f ca="1">IF(CODE3=1,"",IFERROR(IF($T$24='RAPPORT-XYZ'!$C$7,IF('CALCUL-XYZ'!CM95="","",'CALCUL-XYZ'!CM95),IF('CALCUL-XYZ'!CN95="","",'CALCUL-XYZ'!CN95)),""))</f>
        <v/>
      </c>
      <c r="U119" s="216" t="str">
        <f ca="1">IF(CODE3=1,"",IFERROR(IF($T$24='RAPPORT-XYZ'!$C$7,IF('CALCUL-XYZ'!CN95="","",'CALCUL-XYZ'!CN95),IF('CALCUL-XYZ'!CM95="","",'CALCUL-XYZ'!CM95)),""))</f>
        <v/>
      </c>
      <c r="V119" s="216" t="str">
        <f ca="1">IF(CODE3=1,"",IFERROR(IF('CALCUL-XYZ'!CA95="","",'CALCUL-XYZ'!CA95),""))</f>
        <v/>
      </c>
      <c r="W119" s="195"/>
      <c r="X119" s="288" t="str">
        <f ca="1">IF(CODE3=1,"",IFERROR(IF('CALCUL-XYZ'!BM95="","",'CALCUL-XYZ'!BM95),""))</f>
        <v/>
      </c>
      <c r="Y119" s="216" t="str">
        <f ca="1">IF(CODE3=1,"",IFERROR(IF('CALCUL-XYZ'!EH95="","",'CALCUL-XYZ'!EH95),""))</f>
        <v/>
      </c>
      <c r="Z119" s="216" t="str">
        <f ca="1">IF(CODE3=1,"",IFERROR(IF('CALCUL-XYZ'!EI95="","",'CALCUL-XYZ'!EI95),""))</f>
        <v/>
      </c>
      <c r="AA119" s="195"/>
      <c r="AB119" s="253">
        <f t="shared" si="3"/>
        <v>95</v>
      </c>
      <c r="AC119" s="288" t="str">
        <f ca="1">IF(CODE3=1,"",IFERROR(IF('CALCUL-XYZ'!BM95="","",'CALCUL-XYZ'!BM95),""))</f>
        <v/>
      </c>
      <c r="AD119" s="288" t="str">
        <f ca="1">IF(CODE3=1,"",IFERROR(IF('CALCUL-XYZ'!BQ95="","",'CALCUL-XYZ'!BQ95),""))</f>
        <v/>
      </c>
      <c r="AE119" s="261" t="str">
        <f ca="1">IF(CODE3=1,"",IFERROR(IF('CALCUL-XYZ'!DL95="","",'CALCUL-XYZ'!DL95),""))</f>
        <v/>
      </c>
      <c r="AF119" s="261" t="str">
        <f ca="1">IF(CODE3=1,"",IFERROR(IF('CALCUL-XYZ'!DK95="","",'CALCUL-XYZ'!DK95),""))</f>
        <v/>
      </c>
      <c r="AG119" s="216" t="str">
        <f ca="1">IF(CODE3=1,"",IFERROR(IF('CALCUL-XYZ'!DB95="","",'CALCUL-XYZ'!DB95),""))</f>
        <v/>
      </c>
      <c r="AH119" s="195"/>
      <c r="AI119" s="288" t="str">
        <f ca="1">IF(CODE3=1,"",IFERROR(IF('CALCUL-XYZ'!BQ95="","",'CALCUL-XYZ'!BQ95),""))</f>
        <v/>
      </c>
      <c r="AJ119" s="216" t="str">
        <f ca="1">IF(CODE3=1,"",IFERROR(IF($T$24='RAPPORT-XYZ'!$C$7,IF('CALCUL-XYZ'!DP95="","",'CALCUL-XYZ'!DP95),IF('CALCUL-XYZ'!DQ95="","",'CALCUL-XYZ'!DQ95)),""))</f>
        <v/>
      </c>
      <c r="AK119" s="216" t="str">
        <f ca="1">IF(CODE3=1,"",IFERROR(IF($T$24='RAPPORT-XYZ'!$C$7,IF('CALCUL-XYZ'!DQ95="","",'CALCUL-XYZ'!DQ95),IF('CALCUL-XYZ'!DP95="","",'CALCUL-XYZ'!DP95)),""))</f>
        <v/>
      </c>
      <c r="AL119" s="216" t="str">
        <f ca="1">IF(CODE3=1,"",IFERROR(IF('CALCUL-XYZ'!DD95="","",'CALCUL-XYZ'!DD95),""))</f>
        <v/>
      </c>
      <c r="AM119" s="142"/>
      <c r="AN119" s="195"/>
      <c r="AO119" s="263" t="str">
        <f ca="1">IF(CODE3=1,"",IFERROR(IF('CALCUL-XYZ'!DS95="","",'CALCUL-XYZ'!DS95&amp;'CALCUL-XYZ'!DT95&amp;'CALCUL-XYZ'!DU95&amp;'CALCUL-XYZ'!DV95&amp;'CALCUL-XYZ'!DW95),""))</f>
        <v/>
      </c>
      <c r="AP119" s="195"/>
      <c r="AQ119" s="195"/>
      <c r="AR119" s="195"/>
      <c r="AS119" s="195"/>
      <c r="AT119" s="195"/>
      <c r="AU119" s="195"/>
      <c r="AV119" s="195"/>
      <c r="AW119" s="195"/>
      <c r="AX119" s="195"/>
      <c r="AY119" s="195"/>
      <c r="AZ119" s="195"/>
      <c r="BA119" s="195"/>
      <c r="BB119" s="195"/>
      <c r="BC119" s="195"/>
      <c r="BD119" s="195"/>
      <c r="BE119" s="195"/>
      <c r="BF119" s="195"/>
      <c r="BG119" s="195"/>
      <c r="BH119" s="195"/>
      <c r="BI119" s="195"/>
      <c r="BJ119" s="195"/>
      <c r="BK119" s="195"/>
      <c r="BL119" s="195"/>
      <c r="BM119" s="195"/>
      <c r="BN119" s="195"/>
      <c r="BO119" s="195"/>
      <c r="BP119" s="195"/>
      <c r="BQ119" s="195"/>
      <c r="BR119" s="195"/>
      <c r="BS119" s="195"/>
      <c r="BT119" s="195"/>
      <c r="BU119" s="195"/>
      <c r="BV119" s="195"/>
      <c r="BW119" s="195"/>
      <c r="BX119" s="195"/>
    </row>
    <row r="120" spans="1:76" x14ac:dyDescent="0.2">
      <c r="A120" s="195"/>
      <c r="B120" s="317"/>
      <c r="C120" s="314"/>
      <c r="D120" s="146"/>
      <c r="E120" s="142"/>
      <c r="F120" s="142"/>
      <c r="G120" s="293"/>
      <c r="H120" s="309"/>
      <c r="I120" s="142"/>
      <c r="J120" s="142"/>
      <c r="K120" s="195"/>
      <c r="L120" s="253">
        <f t="shared" si="2"/>
        <v>96</v>
      </c>
      <c r="M120" s="288" t="str">
        <f ca="1">IF(CODE3=1,"",IFERROR(IF('CALCUL-XYZ'!BM96="","",'CALCUL-XYZ'!BM96),""))</f>
        <v/>
      </c>
      <c r="N120" s="288" t="str">
        <f ca="1">IF(CODE3=1,"",IFERROR(IF('CALCUL-XYZ'!BQ96="","",'CALCUL-XYZ'!BQ96),""))</f>
        <v/>
      </c>
      <c r="O120" s="261" t="str">
        <f ca="1">IF(CODE3=1,"",IFERROR(IF('CALCUL-XYZ'!BN96="","",'CALCUL-XYZ'!BN96),""))</f>
        <v/>
      </c>
      <c r="P120" s="261" t="str">
        <f ca="1">IF(CODE3=1,"",IFERROR(IF('CALCUL-XYZ'!CI96="","",'CALCUL-XYZ'!CI96),""))</f>
        <v/>
      </c>
      <c r="Q120" s="288" t="str">
        <f ca="1">IF(CODE3=1,"",IFERROR(IF('CALCUL-XYZ'!BY96="","",'CALCUL-XYZ'!BY96),""))</f>
        <v/>
      </c>
      <c r="R120" s="195"/>
      <c r="S120" s="288" t="str">
        <f ca="1">IF(CODE3=1,"",IFERROR(IF('CALCUL-XYZ'!BQ96="","",'CALCUL-XYZ'!BQ96),""))</f>
        <v/>
      </c>
      <c r="T120" s="216" t="str">
        <f ca="1">IF(CODE3=1,"",IFERROR(IF($T$24='RAPPORT-XYZ'!$C$7,IF('CALCUL-XYZ'!CM96="","",'CALCUL-XYZ'!CM96),IF('CALCUL-XYZ'!CN96="","",'CALCUL-XYZ'!CN96)),""))</f>
        <v/>
      </c>
      <c r="U120" s="216" t="str">
        <f ca="1">IF(CODE3=1,"",IFERROR(IF($T$24='RAPPORT-XYZ'!$C$7,IF('CALCUL-XYZ'!CN96="","",'CALCUL-XYZ'!CN96),IF('CALCUL-XYZ'!CM96="","",'CALCUL-XYZ'!CM96)),""))</f>
        <v/>
      </c>
      <c r="V120" s="216" t="str">
        <f ca="1">IF(CODE3=1,"",IFERROR(IF('CALCUL-XYZ'!CA96="","",'CALCUL-XYZ'!CA96),""))</f>
        <v/>
      </c>
      <c r="W120" s="195"/>
      <c r="X120" s="288" t="str">
        <f ca="1">IF(CODE3=1,"",IFERROR(IF('CALCUL-XYZ'!BM96="","",'CALCUL-XYZ'!BM96),""))</f>
        <v/>
      </c>
      <c r="Y120" s="216" t="str">
        <f ca="1">IF(CODE3=1,"",IFERROR(IF('CALCUL-XYZ'!EH96="","",'CALCUL-XYZ'!EH96),""))</f>
        <v/>
      </c>
      <c r="Z120" s="216" t="str">
        <f ca="1">IF(CODE3=1,"",IFERROR(IF('CALCUL-XYZ'!EI96="","",'CALCUL-XYZ'!EI96),""))</f>
        <v/>
      </c>
      <c r="AA120" s="195"/>
      <c r="AB120" s="253">
        <f t="shared" si="3"/>
        <v>96</v>
      </c>
      <c r="AC120" s="288" t="str">
        <f ca="1">IF(CODE3=1,"",IFERROR(IF('CALCUL-XYZ'!BM96="","",'CALCUL-XYZ'!BM96),""))</f>
        <v/>
      </c>
      <c r="AD120" s="288" t="str">
        <f ca="1">IF(CODE3=1,"",IFERROR(IF('CALCUL-XYZ'!BQ96="","",'CALCUL-XYZ'!BQ96),""))</f>
        <v/>
      </c>
      <c r="AE120" s="261" t="str">
        <f ca="1">IF(CODE3=1,"",IFERROR(IF('CALCUL-XYZ'!DL96="","",'CALCUL-XYZ'!DL96),""))</f>
        <v/>
      </c>
      <c r="AF120" s="261" t="str">
        <f ca="1">IF(CODE3=1,"",IFERROR(IF('CALCUL-XYZ'!DK96="","",'CALCUL-XYZ'!DK96),""))</f>
        <v/>
      </c>
      <c r="AG120" s="216" t="str">
        <f ca="1">IF(CODE3=1,"",IFERROR(IF('CALCUL-XYZ'!DB96="","",'CALCUL-XYZ'!DB96),""))</f>
        <v/>
      </c>
      <c r="AH120" s="195"/>
      <c r="AI120" s="288" t="str">
        <f ca="1">IF(CODE3=1,"",IFERROR(IF('CALCUL-XYZ'!BQ96="","",'CALCUL-XYZ'!BQ96),""))</f>
        <v/>
      </c>
      <c r="AJ120" s="216" t="str">
        <f ca="1">IF(CODE3=1,"",IFERROR(IF($T$24='RAPPORT-XYZ'!$C$7,IF('CALCUL-XYZ'!DP96="","",'CALCUL-XYZ'!DP96),IF('CALCUL-XYZ'!DQ96="","",'CALCUL-XYZ'!DQ96)),""))</f>
        <v/>
      </c>
      <c r="AK120" s="216" t="str">
        <f ca="1">IF(CODE3=1,"",IFERROR(IF($T$24='RAPPORT-XYZ'!$C$7,IF('CALCUL-XYZ'!DQ96="","",'CALCUL-XYZ'!DQ96),IF('CALCUL-XYZ'!DP96="","",'CALCUL-XYZ'!DP96)),""))</f>
        <v/>
      </c>
      <c r="AL120" s="216" t="str">
        <f ca="1">IF(CODE3=1,"",IFERROR(IF('CALCUL-XYZ'!DD96="","",'CALCUL-XYZ'!DD96),""))</f>
        <v/>
      </c>
      <c r="AM120" s="142"/>
      <c r="AN120" s="195"/>
      <c r="AO120" s="263" t="str">
        <f ca="1">IF(CODE3=1,"",IFERROR(IF('CALCUL-XYZ'!DS96="","",'CALCUL-XYZ'!DS96&amp;'CALCUL-XYZ'!DT96&amp;'CALCUL-XYZ'!DU96&amp;'CALCUL-XYZ'!DV96&amp;'CALCUL-XYZ'!DW96),""))</f>
        <v/>
      </c>
      <c r="AP120" s="195"/>
      <c r="AQ120" s="195"/>
      <c r="AR120" s="195"/>
      <c r="AS120" s="195"/>
      <c r="AT120" s="195"/>
      <c r="AU120" s="195"/>
      <c r="AV120" s="195"/>
      <c r="AW120" s="195"/>
      <c r="AX120" s="195"/>
      <c r="AY120" s="195"/>
      <c r="AZ120" s="195"/>
      <c r="BA120" s="195"/>
      <c r="BB120" s="195"/>
      <c r="BC120" s="195"/>
      <c r="BD120" s="195"/>
      <c r="BE120" s="195"/>
      <c r="BF120" s="195"/>
      <c r="BG120" s="195"/>
      <c r="BH120" s="195"/>
      <c r="BI120" s="195"/>
      <c r="BJ120" s="195"/>
      <c r="BK120" s="195"/>
      <c r="BL120" s="195"/>
      <c r="BM120" s="195"/>
      <c r="BN120" s="195"/>
      <c r="BO120" s="195"/>
      <c r="BP120" s="195"/>
      <c r="BQ120" s="195"/>
      <c r="BR120" s="195"/>
      <c r="BS120" s="195"/>
      <c r="BT120" s="195"/>
      <c r="BU120" s="195"/>
      <c r="BV120" s="195"/>
      <c r="BW120" s="195"/>
      <c r="BX120" s="195"/>
    </row>
    <row r="121" spans="1:76" x14ac:dyDescent="0.2">
      <c r="A121" s="195"/>
      <c r="B121" s="317"/>
      <c r="C121" s="314"/>
      <c r="D121" s="146"/>
      <c r="E121" s="142"/>
      <c r="F121" s="142"/>
      <c r="G121" s="293"/>
      <c r="H121" s="309"/>
      <c r="I121" s="142"/>
      <c r="J121" s="142"/>
      <c r="K121" s="195"/>
      <c r="L121" s="253">
        <f t="shared" si="2"/>
        <v>97</v>
      </c>
      <c r="M121" s="288" t="str">
        <f ca="1">IF(CODE3=1,"",IFERROR(IF('CALCUL-XYZ'!BM97="","",'CALCUL-XYZ'!BM97),""))</f>
        <v/>
      </c>
      <c r="N121" s="288" t="str">
        <f ca="1">IF(CODE3=1,"",IFERROR(IF('CALCUL-XYZ'!BQ97="","",'CALCUL-XYZ'!BQ97),""))</f>
        <v/>
      </c>
      <c r="O121" s="261" t="str">
        <f ca="1">IF(CODE3=1,"",IFERROR(IF('CALCUL-XYZ'!BN97="","",'CALCUL-XYZ'!BN97),""))</f>
        <v/>
      </c>
      <c r="P121" s="261" t="str">
        <f ca="1">IF(CODE3=1,"",IFERROR(IF('CALCUL-XYZ'!CI97="","",'CALCUL-XYZ'!CI97),""))</f>
        <v/>
      </c>
      <c r="Q121" s="288" t="str">
        <f ca="1">IF(CODE3=1,"",IFERROR(IF('CALCUL-XYZ'!BY97="","",'CALCUL-XYZ'!BY97),""))</f>
        <v/>
      </c>
      <c r="R121" s="195"/>
      <c r="S121" s="288" t="str">
        <f ca="1">IF(CODE3=1,"",IFERROR(IF('CALCUL-XYZ'!BQ97="","",'CALCUL-XYZ'!BQ97),""))</f>
        <v/>
      </c>
      <c r="T121" s="216" t="str">
        <f ca="1">IF(CODE3=1,"",IFERROR(IF($T$24='RAPPORT-XYZ'!$C$7,IF('CALCUL-XYZ'!CM97="","",'CALCUL-XYZ'!CM97),IF('CALCUL-XYZ'!CN97="","",'CALCUL-XYZ'!CN97)),""))</f>
        <v/>
      </c>
      <c r="U121" s="216" t="str">
        <f ca="1">IF(CODE3=1,"",IFERROR(IF($T$24='RAPPORT-XYZ'!$C$7,IF('CALCUL-XYZ'!CN97="","",'CALCUL-XYZ'!CN97),IF('CALCUL-XYZ'!CM97="","",'CALCUL-XYZ'!CM97)),""))</f>
        <v/>
      </c>
      <c r="V121" s="216" t="str">
        <f ca="1">IF(CODE3=1,"",IFERROR(IF('CALCUL-XYZ'!CA97="","",'CALCUL-XYZ'!CA97),""))</f>
        <v/>
      </c>
      <c r="W121" s="195"/>
      <c r="X121" s="288" t="str">
        <f ca="1">IF(CODE3=1,"",IFERROR(IF('CALCUL-XYZ'!BM97="","",'CALCUL-XYZ'!BM97),""))</f>
        <v/>
      </c>
      <c r="Y121" s="216" t="str">
        <f ca="1">IF(CODE3=1,"",IFERROR(IF('CALCUL-XYZ'!EH97="","",'CALCUL-XYZ'!EH97),""))</f>
        <v/>
      </c>
      <c r="Z121" s="216" t="str">
        <f ca="1">IF(CODE3=1,"",IFERROR(IF('CALCUL-XYZ'!EI97="","",'CALCUL-XYZ'!EI97),""))</f>
        <v/>
      </c>
      <c r="AA121" s="195"/>
      <c r="AB121" s="253">
        <f t="shared" si="3"/>
        <v>97</v>
      </c>
      <c r="AC121" s="288" t="str">
        <f ca="1">IF(CODE3=1,"",IFERROR(IF('CALCUL-XYZ'!BM97="","",'CALCUL-XYZ'!BM97),""))</f>
        <v/>
      </c>
      <c r="AD121" s="288" t="str">
        <f ca="1">IF(CODE3=1,"",IFERROR(IF('CALCUL-XYZ'!BQ97="","",'CALCUL-XYZ'!BQ97),""))</f>
        <v/>
      </c>
      <c r="AE121" s="261" t="str">
        <f ca="1">IF(CODE3=1,"",IFERROR(IF('CALCUL-XYZ'!DL97="","",'CALCUL-XYZ'!DL97),""))</f>
        <v/>
      </c>
      <c r="AF121" s="261" t="str">
        <f ca="1">IF(CODE3=1,"",IFERROR(IF('CALCUL-XYZ'!DK97="","",'CALCUL-XYZ'!DK97),""))</f>
        <v/>
      </c>
      <c r="AG121" s="216" t="str">
        <f ca="1">IF(CODE3=1,"",IFERROR(IF('CALCUL-XYZ'!DB97="","",'CALCUL-XYZ'!DB97),""))</f>
        <v/>
      </c>
      <c r="AH121" s="195"/>
      <c r="AI121" s="288" t="str">
        <f ca="1">IF(CODE3=1,"",IFERROR(IF('CALCUL-XYZ'!BQ97="","",'CALCUL-XYZ'!BQ97),""))</f>
        <v/>
      </c>
      <c r="AJ121" s="216" t="str">
        <f ca="1">IF(CODE3=1,"",IFERROR(IF($T$24='RAPPORT-XYZ'!$C$7,IF('CALCUL-XYZ'!DP97="","",'CALCUL-XYZ'!DP97),IF('CALCUL-XYZ'!DQ97="","",'CALCUL-XYZ'!DQ97)),""))</f>
        <v/>
      </c>
      <c r="AK121" s="216" t="str">
        <f ca="1">IF(CODE3=1,"",IFERROR(IF($T$24='RAPPORT-XYZ'!$C$7,IF('CALCUL-XYZ'!DQ97="","",'CALCUL-XYZ'!DQ97),IF('CALCUL-XYZ'!DP97="","",'CALCUL-XYZ'!DP97)),""))</f>
        <v/>
      </c>
      <c r="AL121" s="216" t="str">
        <f ca="1">IF(CODE3=1,"",IFERROR(IF('CALCUL-XYZ'!DD97="","",'CALCUL-XYZ'!DD97),""))</f>
        <v/>
      </c>
      <c r="AM121" s="142"/>
      <c r="AN121" s="195"/>
      <c r="AO121" s="263" t="str">
        <f ca="1">IF(CODE3=1,"",IFERROR(IF('CALCUL-XYZ'!DS97="","",'CALCUL-XYZ'!DS97&amp;'CALCUL-XYZ'!DT97&amp;'CALCUL-XYZ'!DU97&amp;'CALCUL-XYZ'!DV97&amp;'CALCUL-XYZ'!DW97),""))</f>
        <v/>
      </c>
      <c r="AP121" s="195"/>
      <c r="AQ121" s="195"/>
      <c r="AR121" s="195"/>
      <c r="AS121" s="195"/>
      <c r="AT121" s="195"/>
      <c r="AU121" s="195"/>
      <c r="AV121" s="195"/>
      <c r="AW121" s="195"/>
      <c r="AX121" s="195"/>
      <c r="AY121" s="195"/>
      <c r="AZ121" s="195"/>
      <c r="BA121" s="195"/>
      <c r="BB121" s="195"/>
      <c r="BC121" s="195"/>
      <c r="BD121" s="195"/>
      <c r="BE121" s="195"/>
      <c r="BF121" s="195"/>
      <c r="BG121" s="195"/>
      <c r="BH121" s="195"/>
      <c r="BI121" s="195"/>
      <c r="BJ121" s="195"/>
      <c r="BK121" s="195"/>
      <c r="BL121" s="195"/>
      <c r="BM121" s="195"/>
      <c r="BN121" s="195"/>
      <c r="BO121" s="195"/>
      <c r="BP121" s="195"/>
      <c r="BQ121" s="195"/>
      <c r="BR121" s="195"/>
      <c r="BS121" s="195"/>
      <c r="BT121" s="195"/>
      <c r="BU121" s="195"/>
      <c r="BV121" s="195"/>
      <c r="BW121" s="195"/>
      <c r="BX121" s="195"/>
    </row>
    <row r="122" spans="1:76" x14ac:dyDescent="0.2">
      <c r="A122" s="195"/>
      <c r="B122" s="317"/>
      <c r="C122" s="314"/>
      <c r="D122" s="146"/>
      <c r="E122" s="142"/>
      <c r="F122" s="142"/>
      <c r="G122" s="293"/>
      <c r="H122" s="309"/>
      <c r="I122" s="142"/>
      <c r="J122" s="142"/>
      <c r="K122" s="195"/>
      <c r="L122" s="253">
        <f t="shared" si="2"/>
        <v>98</v>
      </c>
      <c r="M122" s="288" t="str">
        <f ca="1">IF(CODE3=1,"",IFERROR(IF('CALCUL-XYZ'!BM98="","",'CALCUL-XYZ'!BM98),""))</f>
        <v/>
      </c>
      <c r="N122" s="288" t="str">
        <f ca="1">IF(CODE3=1,"",IFERROR(IF('CALCUL-XYZ'!BQ98="","",'CALCUL-XYZ'!BQ98),""))</f>
        <v/>
      </c>
      <c r="O122" s="261" t="str">
        <f ca="1">IF(CODE3=1,"",IFERROR(IF('CALCUL-XYZ'!BN98="","",'CALCUL-XYZ'!BN98),""))</f>
        <v/>
      </c>
      <c r="P122" s="261" t="str">
        <f ca="1">IF(CODE3=1,"",IFERROR(IF('CALCUL-XYZ'!CI98="","",'CALCUL-XYZ'!CI98),""))</f>
        <v/>
      </c>
      <c r="Q122" s="288" t="str">
        <f ca="1">IF(CODE3=1,"",IFERROR(IF('CALCUL-XYZ'!BY98="","",'CALCUL-XYZ'!BY98),""))</f>
        <v/>
      </c>
      <c r="R122" s="195"/>
      <c r="S122" s="288" t="str">
        <f ca="1">IF(CODE3=1,"",IFERROR(IF('CALCUL-XYZ'!BQ98="","",'CALCUL-XYZ'!BQ98),""))</f>
        <v/>
      </c>
      <c r="T122" s="216" t="str">
        <f ca="1">IF(CODE3=1,"",IFERROR(IF($T$24='RAPPORT-XYZ'!$C$7,IF('CALCUL-XYZ'!CM98="","",'CALCUL-XYZ'!CM98),IF('CALCUL-XYZ'!CN98="","",'CALCUL-XYZ'!CN98)),""))</f>
        <v/>
      </c>
      <c r="U122" s="216" t="str">
        <f ca="1">IF(CODE3=1,"",IFERROR(IF($T$24='RAPPORT-XYZ'!$C$7,IF('CALCUL-XYZ'!CN98="","",'CALCUL-XYZ'!CN98),IF('CALCUL-XYZ'!CM98="","",'CALCUL-XYZ'!CM98)),""))</f>
        <v/>
      </c>
      <c r="V122" s="216" t="str">
        <f ca="1">IF(CODE3=1,"",IFERROR(IF('CALCUL-XYZ'!CA98="","",'CALCUL-XYZ'!CA98),""))</f>
        <v/>
      </c>
      <c r="W122" s="195"/>
      <c r="X122" s="288" t="str">
        <f ca="1">IF(CODE3=1,"",IFERROR(IF('CALCUL-XYZ'!BM98="","",'CALCUL-XYZ'!BM98),""))</f>
        <v/>
      </c>
      <c r="Y122" s="216" t="str">
        <f ca="1">IF(CODE3=1,"",IFERROR(IF('CALCUL-XYZ'!EH98="","",'CALCUL-XYZ'!EH98),""))</f>
        <v/>
      </c>
      <c r="Z122" s="216" t="str">
        <f ca="1">IF(CODE3=1,"",IFERROR(IF('CALCUL-XYZ'!EI98="","",'CALCUL-XYZ'!EI98),""))</f>
        <v/>
      </c>
      <c r="AA122" s="195"/>
      <c r="AB122" s="253">
        <f t="shared" si="3"/>
        <v>98</v>
      </c>
      <c r="AC122" s="288" t="str">
        <f ca="1">IF(CODE3=1,"",IFERROR(IF('CALCUL-XYZ'!BM98="","",'CALCUL-XYZ'!BM98),""))</f>
        <v/>
      </c>
      <c r="AD122" s="288" t="str">
        <f ca="1">IF(CODE3=1,"",IFERROR(IF('CALCUL-XYZ'!BQ98="","",'CALCUL-XYZ'!BQ98),""))</f>
        <v/>
      </c>
      <c r="AE122" s="261" t="str">
        <f ca="1">IF(CODE3=1,"",IFERROR(IF('CALCUL-XYZ'!DL98="","",'CALCUL-XYZ'!DL98),""))</f>
        <v/>
      </c>
      <c r="AF122" s="261" t="str">
        <f ca="1">IF(CODE3=1,"",IFERROR(IF('CALCUL-XYZ'!DK98="","",'CALCUL-XYZ'!DK98),""))</f>
        <v/>
      </c>
      <c r="AG122" s="216" t="str">
        <f ca="1">IF(CODE3=1,"",IFERROR(IF('CALCUL-XYZ'!DB98="","",'CALCUL-XYZ'!DB98),""))</f>
        <v/>
      </c>
      <c r="AH122" s="195"/>
      <c r="AI122" s="288" t="str">
        <f ca="1">IF(CODE3=1,"",IFERROR(IF('CALCUL-XYZ'!BQ98="","",'CALCUL-XYZ'!BQ98),""))</f>
        <v/>
      </c>
      <c r="AJ122" s="216" t="str">
        <f ca="1">IF(CODE3=1,"",IFERROR(IF($T$24='RAPPORT-XYZ'!$C$7,IF('CALCUL-XYZ'!DP98="","",'CALCUL-XYZ'!DP98),IF('CALCUL-XYZ'!DQ98="","",'CALCUL-XYZ'!DQ98)),""))</f>
        <v/>
      </c>
      <c r="AK122" s="216" t="str">
        <f ca="1">IF(CODE3=1,"",IFERROR(IF($T$24='RAPPORT-XYZ'!$C$7,IF('CALCUL-XYZ'!DQ98="","",'CALCUL-XYZ'!DQ98),IF('CALCUL-XYZ'!DP98="","",'CALCUL-XYZ'!DP98)),""))</f>
        <v/>
      </c>
      <c r="AL122" s="216" t="str">
        <f ca="1">IF(CODE3=1,"",IFERROR(IF('CALCUL-XYZ'!DD98="","",'CALCUL-XYZ'!DD98),""))</f>
        <v/>
      </c>
      <c r="AM122" s="142"/>
      <c r="AN122" s="195"/>
      <c r="AO122" s="263" t="str">
        <f ca="1">IF(CODE3=1,"",IFERROR(IF('CALCUL-XYZ'!DS98="","",'CALCUL-XYZ'!DS98&amp;'CALCUL-XYZ'!DT98&amp;'CALCUL-XYZ'!DU98&amp;'CALCUL-XYZ'!DV98&amp;'CALCUL-XYZ'!DW98),""))</f>
        <v/>
      </c>
      <c r="AP122" s="195"/>
      <c r="AQ122" s="195"/>
      <c r="AR122" s="195"/>
      <c r="AS122" s="195"/>
      <c r="AT122" s="195"/>
      <c r="AU122" s="195"/>
      <c r="AV122" s="195"/>
      <c r="AW122" s="195"/>
      <c r="AX122" s="195"/>
      <c r="AY122" s="195"/>
      <c r="AZ122" s="195"/>
      <c r="BA122" s="195"/>
      <c r="BB122" s="195"/>
      <c r="BC122" s="195"/>
      <c r="BD122" s="195"/>
      <c r="BE122" s="195"/>
      <c r="BF122" s="195"/>
      <c r="BG122" s="195"/>
      <c r="BH122" s="195"/>
      <c r="BI122" s="195"/>
      <c r="BJ122" s="195"/>
      <c r="BK122" s="195"/>
      <c r="BL122" s="195"/>
      <c r="BM122" s="195"/>
      <c r="BN122" s="195"/>
      <c r="BO122" s="195"/>
      <c r="BP122" s="195"/>
      <c r="BQ122" s="195"/>
      <c r="BR122" s="195"/>
      <c r="BS122" s="195"/>
      <c r="BT122" s="195"/>
      <c r="BU122" s="195"/>
      <c r="BV122" s="195"/>
      <c r="BW122" s="195"/>
      <c r="BX122" s="195"/>
    </row>
    <row r="123" spans="1:76" x14ac:dyDescent="0.2">
      <c r="A123" s="195"/>
      <c r="B123" s="317"/>
      <c r="C123" s="314"/>
      <c r="D123" s="146"/>
      <c r="E123" s="142"/>
      <c r="F123" s="142"/>
      <c r="G123" s="293"/>
      <c r="H123" s="309"/>
      <c r="I123" s="142"/>
      <c r="J123" s="142"/>
      <c r="K123" s="195"/>
      <c r="L123" s="253">
        <f t="shared" si="2"/>
        <v>99</v>
      </c>
      <c r="M123" s="288" t="str">
        <f ca="1">IF(CODE3=1,"",IFERROR(IF('CALCUL-XYZ'!BM99="","",'CALCUL-XYZ'!BM99),""))</f>
        <v/>
      </c>
      <c r="N123" s="288" t="str">
        <f ca="1">IF(CODE3=1,"",IFERROR(IF('CALCUL-XYZ'!BQ99="","",'CALCUL-XYZ'!BQ99),""))</f>
        <v/>
      </c>
      <c r="O123" s="261" t="str">
        <f ca="1">IF(CODE3=1,"",IFERROR(IF('CALCUL-XYZ'!BN99="","",'CALCUL-XYZ'!BN99),""))</f>
        <v/>
      </c>
      <c r="P123" s="261" t="str">
        <f ca="1">IF(CODE3=1,"",IFERROR(IF('CALCUL-XYZ'!CI99="","",'CALCUL-XYZ'!CI99),""))</f>
        <v/>
      </c>
      <c r="Q123" s="288" t="str">
        <f ca="1">IF(CODE3=1,"",IFERROR(IF('CALCUL-XYZ'!BY99="","",'CALCUL-XYZ'!BY99),""))</f>
        <v/>
      </c>
      <c r="R123" s="195"/>
      <c r="S123" s="288" t="str">
        <f ca="1">IF(CODE3=1,"",IFERROR(IF('CALCUL-XYZ'!BQ99="","",'CALCUL-XYZ'!BQ99),""))</f>
        <v/>
      </c>
      <c r="T123" s="216" t="str">
        <f ca="1">IF(CODE3=1,"",IFERROR(IF($T$24='RAPPORT-XYZ'!$C$7,IF('CALCUL-XYZ'!CM99="","",'CALCUL-XYZ'!CM99),IF('CALCUL-XYZ'!CN99="","",'CALCUL-XYZ'!CN99)),""))</f>
        <v/>
      </c>
      <c r="U123" s="216" t="str">
        <f ca="1">IF(CODE3=1,"",IFERROR(IF($T$24='RAPPORT-XYZ'!$C$7,IF('CALCUL-XYZ'!CN99="","",'CALCUL-XYZ'!CN99),IF('CALCUL-XYZ'!CM99="","",'CALCUL-XYZ'!CM99)),""))</f>
        <v/>
      </c>
      <c r="V123" s="216" t="str">
        <f ca="1">IF(CODE3=1,"",IFERROR(IF('CALCUL-XYZ'!CA99="","",'CALCUL-XYZ'!CA99),""))</f>
        <v/>
      </c>
      <c r="W123" s="195"/>
      <c r="X123" s="288" t="str">
        <f ca="1">IF(CODE3=1,"",IFERROR(IF('CALCUL-XYZ'!BM99="","",'CALCUL-XYZ'!BM99),""))</f>
        <v/>
      </c>
      <c r="Y123" s="216" t="str">
        <f ca="1">IF(CODE3=1,"",IFERROR(IF('CALCUL-XYZ'!EH99="","",'CALCUL-XYZ'!EH99),""))</f>
        <v/>
      </c>
      <c r="Z123" s="216" t="str">
        <f ca="1">IF(CODE3=1,"",IFERROR(IF('CALCUL-XYZ'!EI99="","",'CALCUL-XYZ'!EI99),""))</f>
        <v/>
      </c>
      <c r="AA123" s="195"/>
      <c r="AB123" s="253">
        <f t="shared" si="3"/>
        <v>99</v>
      </c>
      <c r="AC123" s="288" t="str">
        <f ca="1">IF(CODE3=1,"",IFERROR(IF('CALCUL-XYZ'!BM99="","",'CALCUL-XYZ'!BM99),""))</f>
        <v/>
      </c>
      <c r="AD123" s="288" t="str">
        <f ca="1">IF(CODE3=1,"",IFERROR(IF('CALCUL-XYZ'!BQ99="","",'CALCUL-XYZ'!BQ99),""))</f>
        <v/>
      </c>
      <c r="AE123" s="261" t="str">
        <f ca="1">IF(CODE3=1,"",IFERROR(IF('CALCUL-XYZ'!DL99="","",'CALCUL-XYZ'!DL99),""))</f>
        <v/>
      </c>
      <c r="AF123" s="261" t="str">
        <f ca="1">IF(CODE3=1,"",IFERROR(IF('CALCUL-XYZ'!DK99="","",'CALCUL-XYZ'!DK99),""))</f>
        <v/>
      </c>
      <c r="AG123" s="216" t="str">
        <f ca="1">IF(CODE3=1,"",IFERROR(IF('CALCUL-XYZ'!DB99="","",'CALCUL-XYZ'!DB99),""))</f>
        <v/>
      </c>
      <c r="AH123" s="195"/>
      <c r="AI123" s="288" t="str">
        <f ca="1">IF(CODE3=1,"",IFERROR(IF('CALCUL-XYZ'!BQ99="","",'CALCUL-XYZ'!BQ99),""))</f>
        <v/>
      </c>
      <c r="AJ123" s="216" t="str">
        <f ca="1">IF(CODE3=1,"",IFERROR(IF($T$24='RAPPORT-XYZ'!$C$7,IF('CALCUL-XYZ'!DP99="","",'CALCUL-XYZ'!DP99),IF('CALCUL-XYZ'!DQ99="","",'CALCUL-XYZ'!DQ99)),""))</f>
        <v/>
      </c>
      <c r="AK123" s="216" t="str">
        <f ca="1">IF(CODE3=1,"",IFERROR(IF($T$24='RAPPORT-XYZ'!$C$7,IF('CALCUL-XYZ'!DQ99="","",'CALCUL-XYZ'!DQ99),IF('CALCUL-XYZ'!DP99="","",'CALCUL-XYZ'!DP99)),""))</f>
        <v/>
      </c>
      <c r="AL123" s="216" t="str">
        <f ca="1">IF(CODE3=1,"",IFERROR(IF('CALCUL-XYZ'!DD99="","",'CALCUL-XYZ'!DD99),""))</f>
        <v/>
      </c>
      <c r="AM123" s="142"/>
      <c r="AN123" s="195"/>
      <c r="AO123" s="263" t="str">
        <f ca="1">IF(CODE3=1,"",IFERROR(IF('CALCUL-XYZ'!DS99="","",'CALCUL-XYZ'!DS99&amp;'CALCUL-XYZ'!DT99&amp;'CALCUL-XYZ'!DU99&amp;'CALCUL-XYZ'!DV99&amp;'CALCUL-XYZ'!DW99),""))</f>
        <v/>
      </c>
      <c r="AP123" s="195"/>
      <c r="AQ123" s="195"/>
      <c r="AR123" s="195"/>
      <c r="AS123" s="195"/>
      <c r="AT123" s="195"/>
      <c r="AU123" s="195"/>
      <c r="AV123" s="195"/>
      <c r="AW123" s="195"/>
      <c r="AX123" s="195"/>
      <c r="AY123" s="195"/>
      <c r="AZ123" s="195"/>
      <c r="BA123" s="195"/>
      <c r="BB123" s="195"/>
      <c r="BC123" s="195"/>
      <c r="BD123" s="195"/>
      <c r="BE123" s="195"/>
      <c r="BF123" s="195"/>
      <c r="BG123" s="195"/>
      <c r="BH123" s="195"/>
      <c r="BI123" s="195"/>
      <c r="BJ123" s="195"/>
      <c r="BK123" s="195"/>
      <c r="BL123" s="195"/>
      <c r="BM123" s="195"/>
      <c r="BN123" s="195"/>
      <c r="BO123" s="195"/>
      <c r="BP123" s="195"/>
      <c r="BQ123" s="195"/>
      <c r="BR123" s="195"/>
      <c r="BS123" s="195"/>
      <c r="BT123" s="195"/>
      <c r="BU123" s="195"/>
      <c r="BV123" s="195"/>
      <c r="BW123" s="195"/>
      <c r="BX123" s="195"/>
    </row>
    <row r="124" spans="1:76" x14ac:dyDescent="0.2">
      <c r="A124" s="195"/>
      <c r="B124" s="318"/>
      <c r="C124" s="315"/>
      <c r="D124" s="310"/>
      <c r="E124" s="304"/>
      <c r="F124" s="304"/>
      <c r="G124" s="311"/>
      <c r="H124" s="312"/>
      <c r="I124" s="304"/>
      <c r="J124" s="304"/>
      <c r="K124" s="195"/>
      <c r="L124" s="253">
        <f t="shared" si="2"/>
        <v>100</v>
      </c>
      <c r="M124" s="290" t="str">
        <f ca="1">IF(CODE3=1,"",IFERROR(IF('CALCUL-XYZ'!BM100="","",'CALCUL-XYZ'!BM100),""))</f>
        <v/>
      </c>
      <c r="N124" s="290" t="str">
        <f ca="1">IF(CODE3=1,"",IFERROR(IF('CALCUL-XYZ'!BQ100="","",'CALCUL-XYZ'!BQ100),""))</f>
        <v/>
      </c>
      <c r="O124" s="267" t="str">
        <f ca="1">IF(CODE3=1,"",IFERROR(IF('CALCUL-XYZ'!BN100="","",'CALCUL-XYZ'!BN100),""))</f>
        <v/>
      </c>
      <c r="P124" s="267" t="str">
        <f ca="1">IF(CODE3=1,"",IFERROR(IF('CALCUL-XYZ'!CI100="","",'CALCUL-XYZ'!CI100),""))</f>
        <v/>
      </c>
      <c r="Q124" s="290" t="str">
        <f ca="1">IF(CODE3=1,"",IFERROR(IF('CALCUL-XYZ'!BY100="","",'CALCUL-XYZ'!BY100),""))</f>
        <v/>
      </c>
      <c r="R124" s="195"/>
      <c r="S124" s="288" t="str">
        <f ca="1">IF(CODE3=1,"",IFERROR(IF('CALCUL-XYZ'!BQ100="","",'CALCUL-XYZ'!BQ100),""))</f>
        <v/>
      </c>
      <c r="T124" s="216" t="str">
        <f ca="1">IF(CODE3=1,"",IFERROR(IF($T$24='RAPPORT-XYZ'!$C$7,IF('CALCUL-XYZ'!CM100="","",'CALCUL-XYZ'!CM100),IF('CALCUL-XYZ'!CN100="","",'CALCUL-XYZ'!CN100)),""))</f>
        <v/>
      </c>
      <c r="U124" s="216" t="str">
        <f ca="1">IF(CODE3=1,"",IFERROR(IF($T$24='RAPPORT-XYZ'!$C$7,IF('CALCUL-XYZ'!CN100="","",'CALCUL-XYZ'!CN100),IF('CALCUL-XYZ'!CM100="","",'CALCUL-XYZ'!CM100)),""))</f>
        <v/>
      </c>
      <c r="V124" s="216" t="str">
        <f ca="1">IF(CODE3=1,"",IFERROR(IF('CALCUL-XYZ'!CA100="","",'CALCUL-XYZ'!CA100),""))</f>
        <v/>
      </c>
      <c r="W124" s="195"/>
      <c r="X124" s="288" t="str">
        <f ca="1">IF(CODE3=1,"",IFERROR(IF('CALCUL-XYZ'!BM100="","",'CALCUL-XYZ'!BM100),""))</f>
        <v/>
      </c>
      <c r="Y124" s="216" t="str">
        <f ca="1">IF(CODE3=1,"",IFERROR(IF('CALCUL-XYZ'!EH100="","",'CALCUL-XYZ'!EH100),""))</f>
        <v/>
      </c>
      <c r="Z124" s="216" t="str">
        <f ca="1">IF(CODE3=1,"",IFERROR(IF('CALCUL-XYZ'!EI100="","",'CALCUL-XYZ'!EI100),""))</f>
        <v/>
      </c>
      <c r="AA124" s="195"/>
      <c r="AB124" s="253">
        <f t="shared" si="3"/>
        <v>100</v>
      </c>
      <c r="AC124" s="288" t="str">
        <f ca="1">IF(CODE3=1,"",IFERROR(IF('CALCUL-XYZ'!BM100="","",'CALCUL-XYZ'!BM100),""))</f>
        <v/>
      </c>
      <c r="AD124" s="288" t="str">
        <f ca="1">IF(CODE3=1,"",IFERROR(IF('CALCUL-XYZ'!BQ100="","",'CALCUL-XYZ'!BQ100),""))</f>
        <v/>
      </c>
      <c r="AE124" s="261" t="str">
        <f ca="1">IF(CODE3=1,"",IFERROR(IF('CALCUL-XYZ'!DL100="","",'CALCUL-XYZ'!DL100),""))</f>
        <v/>
      </c>
      <c r="AF124" s="261" t="str">
        <f ca="1">IF(CODE3=1,"",IFERROR(IF('CALCUL-XYZ'!DK100="","",'CALCUL-XYZ'!DK100),""))</f>
        <v/>
      </c>
      <c r="AG124" s="216" t="str">
        <f ca="1">IF(CODE3=1,"",IFERROR(IF('CALCUL-XYZ'!DB100="","",'CALCUL-XYZ'!DB100),""))</f>
        <v/>
      </c>
      <c r="AH124" s="195"/>
      <c r="AI124" s="288" t="str">
        <f ca="1">IF(CODE3=1,"",IFERROR(IF('CALCUL-XYZ'!BQ100="","",'CALCUL-XYZ'!BQ100),""))</f>
        <v/>
      </c>
      <c r="AJ124" s="216" t="str">
        <f ca="1">IF(CODE3=1,"",IFERROR(IF($T$24='RAPPORT-XYZ'!$C$7,IF('CALCUL-XYZ'!DP100="","",'CALCUL-XYZ'!DP100),IF('CALCUL-XYZ'!DQ100="","",'CALCUL-XYZ'!DQ100)),""))</f>
        <v/>
      </c>
      <c r="AK124" s="216" t="str">
        <f ca="1">IF(CODE3=1,"",IFERROR(IF($T$24='RAPPORT-XYZ'!$C$7,IF('CALCUL-XYZ'!DQ100="","",'CALCUL-XYZ'!DQ100),IF('CALCUL-XYZ'!DP100="","",'CALCUL-XYZ'!DP100)),""))</f>
        <v/>
      </c>
      <c r="AL124" s="216" t="str">
        <f ca="1">IF(CODE3=1,"",IFERROR(IF('CALCUL-XYZ'!DD100="","",'CALCUL-XYZ'!DD100),""))</f>
        <v/>
      </c>
      <c r="AM124" s="304"/>
      <c r="AN124" s="195"/>
      <c r="AO124" s="263" t="str">
        <f ca="1">IF(CODE3=1,"",IFERROR(IF('CALCUL-XYZ'!DS100="","",'CALCUL-XYZ'!DS100&amp;'CALCUL-XYZ'!DT100&amp;'CALCUL-XYZ'!DU100&amp;'CALCUL-XYZ'!DV100&amp;'CALCUL-XYZ'!DW100),""))</f>
        <v/>
      </c>
      <c r="AP124" s="195"/>
      <c r="AQ124" s="195"/>
      <c r="AR124" s="195"/>
      <c r="AS124" s="195"/>
      <c r="AT124" s="195"/>
      <c r="AU124" s="195"/>
      <c r="AV124" s="195"/>
      <c r="AW124" s="195"/>
      <c r="AX124" s="195"/>
      <c r="AY124" s="195"/>
      <c r="AZ124" s="195"/>
      <c r="BA124" s="195"/>
      <c r="BB124" s="195"/>
      <c r="BC124" s="195"/>
      <c r="BD124" s="195"/>
      <c r="BE124" s="195"/>
      <c r="BF124" s="195"/>
      <c r="BG124" s="195"/>
      <c r="BH124" s="195"/>
      <c r="BI124" s="195"/>
      <c r="BJ124" s="195"/>
      <c r="BK124" s="195"/>
      <c r="BL124" s="195"/>
      <c r="BM124" s="195"/>
      <c r="BN124" s="195"/>
      <c r="BO124" s="195"/>
      <c r="BP124" s="195"/>
      <c r="BQ124" s="195"/>
      <c r="BR124" s="195"/>
      <c r="BS124" s="195"/>
      <c r="BT124" s="195"/>
      <c r="BU124" s="195"/>
      <c r="BV124" s="195"/>
      <c r="BW124" s="195"/>
      <c r="BX124" s="195"/>
    </row>
    <row r="125" spans="1:76" x14ac:dyDescent="0.2">
      <c r="A125" s="195"/>
      <c r="B125" s="195"/>
      <c r="C125" s="195"/>
      <c r="D125" s="195"/>
      <c r="E125" s="195"/>
      <c r="F125" s="195"/>
      <c r="G125" s="195"/>
      <c r="H125" s="195"/>
      <c r="I125" s="195"/>
      <c r="J125" s="195"/>
      <c r="K125" s="195"/>
      <c r="L125" s="195"/>
      <c r="M125" s="270"/>
      <c r="N125" s="270"/>
      <c r="O125" s="270"/>
      <c r="P125" s="270"/>
      <c r="Q125" s="270"/>
      <c r="R125" s="195"/>
      <c r="S125" s="270"/>
      <c r="T125" s="270"/>
      <c r="U125" s="270"/>
      <c r="V125" s="270"/>
      <c r="W125" s="195"/>
      <c r="X125" s="270"/>
      <c r="Y125" s="270"/>
      <c r="Z125" s="270"/>
      <c r="AA125" s="195"/>
      <c r="AB125" s="270"/>
      <c r="AC125" s="270"/>
      <c r="AD125" s="270"/>
      <c r="AE125" s="270"/>
      <c r="AF125" s="270"/>
      <c r="AG125" s="270"/>
      <c r="AH125" s="195"/>
      <c r="AI125" s="270"/>
      <c r="AJ125" s="270"/>
      <c r="AK125" s="270"/>
      <c r="AL125" s="270"/>
      <c r="AM125" s="270"/>
      <c r="AN125" s="195"/>
      <c r="AO125" s="270"/>
      <c r="AP125" s="195"/>
      <c r="AQ125" s="195"/>
      <c r="AR125" s="195"/>
      <c r="AS125" s="195"/>
      <c r="AT125" s="195"/>
      <c r="AU125" s="195"/>
      <c r="AV125" s="195"/>
      <c r="AW125" s="195"/>
      <c r="AX125" s="195"/>
      <c r="AY125" s="195"/>
      <c r="AZ125" s="195"/>
      <c r="BA125" s="195"/>
      <c r="BB125" s="195"/>
      <c r="BC125" s="195"/>
      <c r="BD125" s="195"/>
      <c r="BE125" s="195"/>
      <c r="BF125" s="195"/>
      <c r="BG125" s="195"/>
      <c r="BH125" s="195"/>
      <c r="BI125" s="195"/>
      <c r="BJ125" s="195"/>
      <c r="BK125" s="195"/>
      <c r="BL125" s="195"/>
      <c r="BM125" s="195"/>
      <c r="BN125" s="195"/>
      <c r="BO125" s="195"/>
      <c r="BP125" s="195"/>
      <c r="BQ125" s="195"/>
      <c r="BR125" s="195"/>
      <c r="BS125" s="195"/>
      <c r="BT125" s="195"/>
      <c r="BU125" s="195"/>
      <c r="BV125" s="195"/>
      <c r="BW125" s="195"/>
      <c r="BX125" s="195"/>
    </row>
    <row r="126" spans="1:76" x14ac:dyDescent="0.2">
      <c r="A126" s="195"/>
      <c r="B126" s="195"/>
      <c r="C126" s="195"/>
      <c r="D126" s="195"/>
      <c r="E126" s="195"/>
      <c r="F126" s="195"/>
      <c r="G126" s="195"/>
      <c r="H126" s="195"/>
      <c r="I126" s="195"/>
      <c r="J126" s="195"/>
      <c r="K126" s="195"/>
      <c r="L126" s="195"/>
      <c r="M126" s="195"/>
      <c r="N126" s="195"/>
      <c r="O126" s="195"/>
      <c r="P126" s="195"/>
      <c r="Q126" s="195"/>
      <c r="R126" s="195"/>
      <c r="S126" s="195"/>
      <c r="T126" s="390"/>
      <c r="U126" s="390"/>
      <c r="V126" s="390"/>
      <c r="W126" s="195"/>
      <c r="X126" s="195"/>
      <c r="Y126" s="195"/>
      <c r="Z126" s="195"/>
      <c r="AA126" s="195"/>
      <c r="AB126" s="195"/>
      <c r="AC126" s="195"/>
      <c r="AD126" s="195"/>
      <c r="AE126" s="195"/>
      <c r="AF126" s="195"/>
      <c r="AG126" s="195"/>
      <c r="AH126" s="195"/>
      <c r="AI126" s="195"/>
      <c r="AJ126" s="195"/>
      <c r="AK126" s="195"/>
      <c r="AL126" s="195"/>
      <c r="AM126" s="195"/>
      <c r="AN126" s="195"/>
      <c r="AO126" s="195"/>
      <c r="AP126" s="195"/>
      <c r="AQ126" s="195"/>
      <c r="AR126" s="195"/>
      <c r="AS126" s="195"/>
      <c r="AT126" s="195"/>
      <c r="AU126" s="195"/>
      <c r="AV126" s="195"/>
      <c r="AW126" s="195"/>
      <c r="AX126" s="195"/>
      <c r="AY126" s="195"/>
      <c r="AZ126" s="195"/>
      <c r="BA126" s="195"/>
      <c r="BB126" s="195"/>
      <c r="BC126" s="195"/>
      <c r="BD126" s="195"/>
      <c r="BE126" s="195"/>
      <c r="BF126" s="195"/>
      <c r="BG126" s="195"/>
      <c r="BH126" s="195"/>
      <c r="BI126" s="195"/>
      <c r="BJ126" s="195"/>
      <c r="BK126" s="195"/>
      <c r="BL126" s="195"/>
      <c r="BM126" s="195"/>
      <c r="BN126" s="195"/>
      <c r="BO126" s="195"/>
      <c r="BP126" s="195"/>
      <c r="BQ126" s="195"/>
      <c r="BR126" s="195"/>
      <c r="BS126" s="195"/>
      <c r="BT126" s="195"/>
      <c r="BU126" s="195"/>
      <c r="BV126" s="195"/>
      <c r="BW126" s="195"/>
      <c r="BX126" s="195"/>
    </row>
    <row r="127" spans="1:76" x14ac:dyDescent="0.2">
      <c r="A127" s="195"/>
      <c r="B127" s="195"/>
      <c r="C127" s="195"/>
      <c r="D127" s="195"/>
      <c r="E127" s="195"/>
      <c r="F127" s="195"/>
      <c r="G127" s="195"/>
      <c r="H127" s="195"/>
      <c r="I127" s="195"/>
      <c r="J127" s="195"/>
      <c r="K127" s="195"/>
      <c r="L127" s="195"/>
      <c r="M127" s="195"/>
      <c r="N127" s="195"/>
      <c r="O127" s="195"/>
      <c r="P127" s="195"/>
      <c r="Q127" s="195"/>
      <c r="R127" s="195"/>
      <c r="S127" s="195"/>
      <c r="T127" s="390"/>
      <c r="U127" s="390"/>
      <c r="V127" s="390"/>
      <c r="W127" s="195"/>
      <c r="X127" s="195"/>
      <c r="Y127" s="195"/>
      <c r="Z127" s="195"/>
      <c r="AA127" s="195"/>
      <c r="AB127" s="195"/>
      <c r="AC127" s="195"/>
      <c r="AD127" s="195"/>
      <c r="AE127" s="195"/>
      <c r="AF127" s="195"/>
      <c r="AG127" s="195"/>
      <c r="AH127" s="195"/>
      <c r="AI127" s="195"/>
      <c r="AJ127" s="195"/>
      <c r="AK127" s="195"/>
      <c r="AL127" s="195"/>
      <c r="AM127" s="195"/>
      <c r="AN127" s="195"/>
      <c r="AO127" s="195"/>
      <c r="AP127" s="195"/>
      <c r="AQ127" s="195"/>
      <c r="AR127" s="195"/>
      <c r="AS127" s="195"/>
      <c r="AT127" s="195"/>
      <c r="AU127" s="195"/>
      <c r="AV127" s="195"/>
      <c r="AW127" s="195"/>
      <c r="AX127" s="195"/>
      <c r="AY127" s="195"/>
      <c r="AZ127" s="195"/>
      <c r="BA127" s="195"/>
      <c r="BB127" s="195"/>
      <c r="BC127" s="195"/>
      <c r="BD127" s="195"/>
      <c r="BE127" s="195"/>
      <c r="BF127" s="195"/>
      <c r="BG127" s="195"/>
      <c r="BH127" s="195"/>
      <c r="BI127" s="195"/>
      <c r="BJ127" s="195"/>
      <c r="BK127" s="195"/>
      <c r="BL127" s="195"/>
      <c r="BM127" s="195"/>
      <c r="BN127" s="195"/>
      <c r="BO127" s="195"/>
      <c r="BP127" s="195"/>
      <c r="BQ127" s="195"/>
      <c r="BR127" s="195"/>
      <c r="BS127" s="195"/>
      <c r="BT127" s="195"/>
      <c r="BU127" s="195"/>
      <c r="BV127" s="195"/>
      <c r="BW127" s="195"/>
      <c r="BX127" s="195"/>
    </row>
    <row r="128" spans="1:76" x14ac:dyDescent="0.2">
      <c r="A128" s="195"/>
      <c r="B128" s="195"/>
      <c r="C128" s="195"/>
      <c r="D128" s="195"/>
      <c r="E128" s="195"/>
      <c r="F128" s="195"/>
      <c r="G128" s="195"/>
      <c r="H128" s="195"/>
      <c r="I128" s="195"/>
      <c r="J128" s="195"/>
      <c r="K128" s="195"/>
      <c r="L128" s="195"/>
      <c r="M128" s="195"/>
      <c r="N128" s="195"/>
      <c r="O128" s="195"/>
      <c r="P128" s="195"/>
      <c r="Q128" s="195"/>
      <c r="R128" s="195"/>
      <c r="S128" s="195"/>
      <c r="T128" s="390"/>
      <c r="U128" s="390"/>
      <c r="V128" s="390"/>
      <c r="W128" s="195"/>
      <c r="X128" s="195"/>
      <c r="Y128" s="195"/>
      <c r="Z128" s="195"/>
      <c r="AA128" s="195"/>
      <c r="AB128" s="195"/>
      <c r="AC128" s="195"/>
      <c r="AD128" s="195"/>
      <c r="AE128" s="195"/>
      <c r="AF128" s="195"/>
      <c r="AG128" s="195"/>
      <c r="AH128" s="195"/>
      <c r="AI128" s="195"/>
      <c r="AJ128" s="195"/>
      <c r="AK128" s="195"/>
      <c r="AL128" s="195"/>
      <c r="AM128" s="195"/>
      <c r="AN128" s="195"/>
      <c r="AO128" s="195"/>
      <c r="AP128" s="195"/>
      <c r="AQ128" s="195"/>
      <c r="AR128" s="195"/>
      <c r="AS128" s="195"/>
      <c r="AT128" s="195"/>
      <c r="AU128" s="195"/>
      <c r="AV128" s="195"/>
      <c r="AW128" s="195"/>
      <c r="AX128" s="195"/>
      <c r="AY128" s="195"/>
      <c r="AZ128" s="195"/>
      <c r="BA128" s="195"/>
      <c r="BB128" s="195"/>
      <c r="BC128" s="195"/>
      <c r="BD128" s="195"/>
      <c r="BE128" s="195"/>
      <c r="BF128" s="195"/>
      <c r="BG128" s="195"/>
      <c r="BH128" s="195"/>
      <c r="BI128" s="195"/>
      <c r="BJ128" s="195"/>
      <c r="BK128" s="195"/>
      <c r="BL128" s="195"/>
      <c r="BM128" s="195"/>
      <c r="BN128" s="195"/>
      <c r="BO128" s="195"/>
      <c r="BP128" s="195"/>
      <c r="BQ128" s="195"/>
      <c r="BR128" s="195"/>
      <c r="BS128" s="195"/>
      <c r="BT128" s="195"/>
      <c r="BU128" s="195"/>
      <c r="BV128" s="195"/>
      <c r="BW128" s="195"/>
      <c r="BX128" s="195"/>
    </row>
    <row r="129" spans="1:76" x14ac:dyDescent="0.2">
      <c r="A129" s="195"/>
      <c r="B129" s="195"/>
      <c r="C129" s="195"/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S129" s="195"/>
      <c r="T129" s="390"/>
      <c r="U129" s="390"/>
      <c r="V129" s="390"/>
      <c r="W129" s="195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5"/>
      <c r="AI129" s="195"/>
      <c r="AJ129" s="195"/>
      <c r="AK129" s="195"/>
      <c r="AL129" s="195"/>
      <c r="AM129" s="195"/>
      <c r="AN129" s="195"/>
      <c r="AO129" s="195"/>
      <c r="AP129" s="195"/>
      <c r="AQ129" s="195"/>
      <c r="AR129" s="195"/>
      <c r="AS129" s="195"/>
      <c r="AT129" s="195"/>
      <c r="AU129" s="195"/>
      <c r="AV129" s="195"/>
      <c r="AW129" s="195"/>
      <c r="AX129" s="195"/>
      <c r="AY129" s="195"/>
      <c r="AZ129" s="195"/>
      <c r="BA129" s="195"/>
      <c r="BB129" s="195"/>
      <c r="BC129" s="195"/>
      <c r="BD129" s="195"/>
      <c r="BE129" s="195"/>
      <c r="BF129" s="195"/>
      <c r="BG129" s="195"/>
      <c r="BH129" s="195"/>
      <c r="BI129" s="195"/>
      <c r="BJ129" s="195"/>
      <c r="BK129" s="195"/>
      <c r="BL129" s="195"/>
      <c r="BM129" s="195"/>
      <c r="BN129" s="195"/>
      <c r="BO129" s="195"/>
      <c r="BP129" s="195"/>
      <c r="BQ129" s="195"/>
      <c r="BR129" s="195"/>
      <c r="BS129" s="195"/>
      <c r="BT129" s="195"/>
      <c r="BU129" s="195"/>
      <c r="BV129" s="195"/>
      <c r="BW129" s="195"/>
      <c r="BX129" s="195"/>
    </row>
    <row r="130" spans="1:76" x14ac:dyDescent="0.2">
      <c r="A130" s="195"/>
      <c r="B130" s="195"/>
      <c r="C130" s="195"/>
      <c r="D130" s="195"/>
      <c r="E130" s="195"/>
      <c r="F130" s="195"/>
      <c r="G130" s="195"/>
      <c r="H130" s="195"/>
      <c r="I130" s="195"/>
      <c r="J130" s="195"/>
      <c r="K130" s="195"/>
      <c r="L130" s="195"/>
      <c r="M130" s="195"/>
      <c r="N130" s="195"/>
      <c r="O130" s="195"/>
      <c r="P130" s="195"/>
      <c r="Q130" s="195"/>
      <c r="R130" s="195"/>
      <c r="S130" s="195"/>
      <c r="T130" s="195"/>
      <c r="U130" s="195"/>
      <c r="V130" s="195"/>
      <c r="W130" s="195"/>
      <c r="X130" s="195"/>
      <c r="Y130" s="195"/>
      <c r="Z130" s="195"/>
      <c r="AA130" s="195"/>
      <c r="AB130" s="195"/>
      <c r="AC130" s="195"/>
      <c r="AD130" s="195"/>
      <c r="AE130" s="195"/>
      <c r="AF130" s="195"/>
      <c r="AG130" s="195"/>
      <c r="AH130" s="195"/>
      <c r="AI130" s="195"/>
      <c r="AJ130" s="195"/>
      <c r="AK130" s="195"/>
      <c r="AL130" s="195"/>
      <c r="AM130" s="195"/>
      <c r="AN130" s="195"/>
      <c r="AO130" s="195"/>
      <c r="AP130" s="195"/>
      <c r="AQ130" s="195"/>
      <c r="AR130" s="195"/>
      <c r="AS130" s="195"/>
      <c r="AT130" s="195"/>
      <c r="AU130" s="195"/>
      <c r="AV130" s="195"/>
      <c r="AW130" s="195"/>
      <c r="AX130" s="195"/>
      <c r="AY130" s="195"/>
      <c r="AZ130" s="195"/>
      <c r="BA130" s="195"/>
      <c r="BB130" s="195"/>
      <c r="BC130" s="195"/>
      <c r="BD130" s="195"/>
      <c r="BE130" s="195"/>
      <c r="BF130" s="195"/>
      <c r="BG130" s="195"/>
      <c r="BH130" s="195"/>
      <c r="BI130" s="195"/>
      <c r="BJ130" s="195"/>
      <c r="BK130" s="195"/>
      <c r="BL130" s="195"/>
      <c r="BM130" s="195"/>
      <c r="BN130" s="195"/>
      <c r="BO130" s="195"/>
      <c r="BP130" s="195"/>
      <c r="BQ130" s="195"/>
      <c r="BR130" s="195"/>
      <c r="BS130" s="195"/>
      <c r="BT130" s="195"/>
      <c r="BU130" s="195"/>
      <c r="BV130" s="195"/>
      <c r="BW130" s="195"/>
      <c r="BX130" s="195"/>
    </row>
    <row r="131" spans="1:76" x14ac:dyDescent="0.2">
      <c r="A131" s="195"/>
      <c r="B131" s="195"/>
      <c r="C131" s="195"/>
      <c r="D131" s="195"/>
      <c r="E131" s="195"/>
      <c r="F131" s="195"/>
      <c r="G131" s="195"/>
      <c r="H131" s="195"/>
      <c r="I131" s="195"/>
      <c r="J131" s="195"/>
      <c r="K131" s="195"/>
      <c r="L131" s="195"/>
      <c r="M131" s="195"/>
      <c r="N131" s="195"/>
      <c r="O131" s="195"/>
      <c r="P131" s="195"/>
      <c r="Q131" s="195"/>
      <c r="R131" s="195"/>
      <c r="S131" s="195"/>
      <c r="T131" s="195"/>
      <c r="U131" s="195"/>
      <c r="V131" s="195"/>
      <c r="W131" s="195"/>
      <c r="X131" s="195"/>
      <c r="Y131" s="195"/>
      <c r="Z131" s="195"/>
      <c r="AA131" s="195"/>
      <c r="AB131" s="195"/>
      <c r="AC131" s="195"/>
      <c r="AD131" s="195"/>
      <c r="AE131" s="195"/>
      <c r="AF131" s="195"/>
      <c r="AG131" s="195"/>
      <c r="AH131" s="195"/>
      <c r="AI131" s="195"/>
      <c r="AJ131" s="195"/>
      <c r="AK131" s="195"/>
      <c r="AL131" s="195"/>
      <c r="AM131" s="195"/>
      <c r="AN131" s="195"/>
      <c r="AO131" s="195"/>
      <c r="AP131" s="195"/>
      <c r="AQ131" s="195"/>
      <c r="AR131" s="195"/>
      <c r="AS131" s="195"/>
      <c r="AT131" s="195"/>
      <c r="AU131" s="195"/>
      <c r="AV131" s="195"/>
      <c r="AW131" s="195"/>
      <c r="AX131" s="195"/>
      <c r="AY131" s="195"/>
      <c r="AZ131" s="195"/>
      <c r="BA131" s="195"/>
      <c r="BB131" s="195"/>
      <c r="BC131" s="195"/>
      <c r="BD131" s="195"/>
      <c r="BE131" s="195"/>
      <c r="BF131" s="195"/>
      <c r="BG131" s="195"/>
      <c r="BH131" s="195"/>
      <c r="BI131" s="195"/>
      <c r="BJ131" s="195"/>
      <c r="BK131" s="195"/>
      <c r="BL131" s="195"/>
      <c r="BM131" s="195"/>
      <c r="BN131" s="195"/>
      <c r="BO131" s="195"/>
      <c r="BP131" s="195"/>
      <c r="BQ131" s="195"/>
      <c r="BR131" s="195"/>
      <c r="BS131" s="195"/>
      <c r="BT131" s="195"/>
      <c r="BU131" s="195"/>
      <c r="BV131" s="195"/>
      <c r="BW131" s="195"/>
      <c r="BX131" s="195"/>
    </row>
    <row r="132" spans="1:76" x14ac:dyDescent="0.2">
      <c r="A132" s="195"/>
      <c r="B132" s="195"/>
      <c r="C132" s="195"/>
      <c r="D132" s="195"/>
      <c r="E132" s="195"/>
      <c r="F132" s="195"/>
      <c r="G132" s="195"/>
      <c r="H132" s="195"/>
      <c r="I132" s="195"/>
      <c r="J132" s="195"/>
      <c r="K132" s="195"/>
      <c r="L132" s="195"/>
      <c r="M132" s="195"/>
      <c r="N132" s="195"/>
      <c r="O132" s="195"/>
      <c r="P132" s="195"/>
      <c r="Q132" s="195"/>
      <c r="R132" s="195"/>
      <c r="S132" s="195"/>
      <c r="T132" s="195"/>
      <c r="U132" s="195"/>
      <c r="V132" s="195"/>
      <c r="W132" s="195"/>
      <c r="X132" s="195"/>
      <c r="Y132" s="195"/>
      <c r="Z132" s="195"/>
      <c r="AA132" s="195"/>
      <c r="AB132" s="195"/>
      <c r="AC132" s="195"/>
      <c r="AD132" s="195"/>
      <c r="AE132" s="195"/>
      <c r="AF132" s="195"/>
      <c r="AG132" s="195"/>
      <c r="AH132" s="195"/>
      <c r="AI132" s="195"/>
      <c r="AJ132" s="195"/>
      <c r="AK132" s="195"/>
      <c r="AL132" s="195"/>
      <c r="AM132" s="195"/>
      <c r="AN132" s="195"/>
      <c r="AO132" s="195"/>
      <c r="AP132" s="195"/>
      <c r="AQ132" s="195"/>
      <c r="AR132" s="195"/>
      <c r="AS132" s="195"/>
      <c r="AT132" s="195"/>
      <c r="AU132" s="195"/>
      <c r="AV132" s="195"/>
      <c r="AW132" s="195"/>
      <c r="AX132" s="195"/>
      <c r="AY132" s="195"/>
      <c r="AZ132" s="195"/>
      <c r="BA132" s="195"/>
      <c r="BB132" s="195"/>
      <c r="BC132" s="195"/>
      <c r="BD132" s="195"/>
      <c r="BE132" s="195"/>
      <c r="BF132" s="195"/>
      <c r="BG132" s="195"/>
      <c r="BH132" s="195"/>
      <c r="BI132" s="195"/>
      <c r="BJ132" s="195"/>
      <c r="BK132" s="195"/>
      <c r="BL132" s="195"/>
      <c r="BM132" s="195"/>
      <c r="BN132" s="195"/>
      <c r="BO132" s="195"/>
      <c r="BP132" s="195"/>
      <c r="BQ132" s="195"/>
      <c r="BR132" s="195"/>
      <c r="BS132" s="195"/>
      <c r="BT132" s="195"/>
      <c r="BU132" s="195"/>
      <c r="BV132" s="195"/>
      <c r="BW132" s="195"/>
      <c r="BX132" s="195"/>
    </row>
    <row r="133" spans="1:76" x14ac:dyDescent="0.2">
      <c r="A133" s="195"/>
      <c r="B133" s="195"/>
      <c r="C133" s="195"/>
      <c r="D133" s="195"/>
      <c r="E133" s="195"/>
      <c r="F133" s="195"/>
      <c r="G133" s="195"/>
      <c r="H133" s="195"/>
      <c r="I133" s="195"/>
      <c r="J133" s="195"/>
      <c r="K133" s="195"/>
      <c r="L133" s="195"/>
      <c r="M133" s="195"/>
      <c r="N133" s="195"/>
      <c r="O133" s="195"/>
      <c r="P133" s="195"/>
      <c r="Q133" s="195"/>
      <c r="R133" s="195"/>
      <c r="S133" s="195"/>
      <c r="T133" s="195"/>
      <c r="U133" s="195"/>
      <c r="V133" s="195"/>
      <c r="W133" s="195"/>
      <c r="X133" s="195"/>
      <c r="Y133" s="195"/>
      <c r="Z133" s="195"/>
      <c r="AA133" s="195"/>
      <c r="AB133" s="195"/>
      <c r="AC133" s="195"/>
      <c r="AD133" s="195"/>
      <c r="AE133" s="195"/>
      <c r="AF133" s="195"/>
      <c r="AG133" s="195"/>
      <c r="AH133" s="195"/>
      <c r="AI133" s="195"/>
      <c r="AJ133" s="195"/>
      <c r="AK133" s="195"/>
      <c r="AL133" s="195"/>
      <c r="AM133" s="195"/>
      <c r="AN133" s="195"/>
      <c r="AO133" s="195"/>
      <c r="AP133" s="195"/>
      <c r="AQ133" s="195"/>
      <c r="AR133" s="195"/>
      <c r="AS133" s="195"/>
      <c r="AT133" s="195"/>
      <c r="AU133" s="195"/>
      <c r="AV133" s="195"/>
      <c r="AW133" s="195"/>
      <c r="AX133" s="195"/>
      <c r="AY133" s="195"/>
      <c r="AZ133" s="195"/>
      <c r="BA133" s="195"/>
      <c r="BB133" s="195"/>
      <c r="BC133" s="195"/>
      <c r="BD133" s="195"/>
      <c r="BE133" s="195"/>
      <c r="BF133" s="195"/>
      <c r="BG133" s="195"/>
      <c r="BH133" s="195"/>
      <c r="BI133" s="195"/>
      <c r="BJ133" s="195"/>
      <c r="BK133" s="195"/>
      <c r="BL133" s="195"/>
      <c r="BM133" s="195"/>
      <c r="BN133" s="195"/>
      <c r="BO133" s="195"/>
      <c r="BP133" s="195"/>
      <c r="BQ133" s="195"/>
      <c r="BR133" s="195"/>
      <c r="BS133" s="195"/>
      <c r="BT133" s="195"/>
      <c r="BU133" s="195"/>
      <c r="BV133" s="195"/>
      <c r="BW133" s="195"/>
      <c r="BX133" s="195"/>
    </row>
    <row r="134" spans="1:76" x14ac:dyDescent="0.2">
      <c r="A134" s="195"/>
      <c r="B134" s="195"/>
      <c r="C134" s="195"/>
      <c r="D134" s="195"/>
      <c r="E134" s="195"/>
      <c r="F134" s="195"/>
      <c r="G134" s="195"/>
      <c r="H134" s="195"/>
      <c r="I134" s="195"/>
      <c r="J134" s="195"/>
      <c r="K134" s="195"/>
      <c r="L134" s="195"/>
      <c r="M134" s="195"/>
      <c r="N134" s="195"/>
      <c r="O134" s="195"/>
      <c r="P134" s="195"/>
      <c r="Q134" s="195"/>
      <c r="R134" s="195"/>
      <c r="S134" s="195"/>
      <c r="T134" s="195"/>
      <c r="U134" s="195"/>
      <c r="V134" s="195"/>
      <c r="W134" s="195"/>
      <c r="X134" s="195"/>
      <c r="Y134" s="195"/>
      <c r="Z134" s="195"/>
      <c r="AA134" s="195"/>
      <c r="AB134" s="195"/>
      <c r="AC134" s="195"/>
      <c r="AD134" s="195"/>
      <c r="AE134" s="195"/>
      <c r="AF134" s="195"/>
      <c r="AG134" s="195"/>
      <c r="AH134" s="195"/>
      <c r="AI134" s="195"/>
      <c r="AJ134" s="195"/>
      <c r="AK134" s="195"/>
      <c r="AL134" s="195"/>
      <c r="AM134" s="195"/>
      <c r="AN134" s="195"/>
      <c r="AO134" s="195"/>
      <c r="AP134" s="195"/>
      <c r="AQ134" s="195"/>
      <c r="AR134" s="195"/>
      <c r="AS134" s="195"/>
      <c r="AT134" s="195"/>
      <c r="AU134" s="195"/>
      <c r="AV134" s="195"/>
      <c r="AW134" s="195"/>
      <c r="AX134" s="195"/>
      <c r="AY134" s="195"/>
      <c r="AZ134" s="195"/>
      <c r="BA134" s="195"/>
      <c r="BB134" s="195"/>
      <c r="BC134" s="195"/>
      <c r="BD134" s="195"/>
      <c r="BE134" s="195"/>
      <c r="BF134" s="195"/>
      <c r="BG134" s="195"/>
      <c r="BH134" s="195"/>
      <c r="BI134" s="195"/>
      <c r="BJ134" s="195"/>
      <c r="BK134" s="195"/>
      <c r="BL134" s="195"/>
      <c r="BM134" s="195"/>
      <c r="BN134" s="195"/>
      <c r="BO134" s="195"/>
      <c r="BP134" s="195"/>
      <c r="BQ134" s="195"/>
      <c r="BR134" s="195"/>
      <c r="BS134" s="195"/>
      <c r="BT134" s="195"/>
      <c r="BU134" s="195"/>
      <c r="BV134" s="195"/>
      <c r="BW134" s="195"/>
      <c r="BX134" s="195"/>
    </row>
    <row r="135" spans="1:76" x14ac:dyDescent="0.2">
      <c r="A135" s="195"/>
      <c r="B135" s="195"/>
      <c r="C135" s="195"/>
      <c r="D135" s="195"/>
      <c r="E135" s="195"/>
      <c r="F135" s="195"/>
      <c r="G135" s="195"/>
      <c r="H135" s="195"/>
      <c r="I135" s="195"/>
      <c r="J135" s="195"/>
      <c r="K135" s="195"/>
      <c r="L135" s="195"/>
      <c r="M135" s="195"/>
      <c r="N135" s="195"/>
      <c r="O135" s="195"/>
      <c r="P135" s="195"/>
      <c r="Q135" s="195"/>
      <c r="R135" s="195"/>
      <c r="S135" s="195"/>
      <c r="T135" s="195"/>
      <c r="U135" s="195"/>
      <c r="V135" s="195"/>
      <c r="W135" s="195"/>
      <c r="X135" s="195"/>
      <c r="Y135" s="195"/>
      <c r="Z135" s="195"/>
      <c r="AA135" s="195"/>
      <c r="AB135" s="195"/>
      <c r="AC135" s="195"/>
      <c r="AD135" s="195"/>
      <c r="AE135" s="195"/>
      <c r="AF135" s="195"/>
      <c r="AG135" s="195"/>
      <c r="AH135" s="195"/>
      <c r="AI135" s="195"/>
      <c r="AJ135" s="195"/>
      <c r="AK135" s="195"/>
      <c r="AL135" s="195"/>
      <c r="AM135" s="195"/>
      <c r="AN135" s="195"/>
      <c r="AO135" s="195"/>
      <c r="AP135" s="195"/>
      <c r="AQ135" s="195"/>
      <c r="AR135" s="195"/>
      <c r="AS135" s="195"/>
      <c r="AT135" s="195"/>
      <c r="AU135" s="195"/>
      <c r="AV135" s="195"/>
      <c r="AW135" s="195"/>
      <c r="AX135" s="195"/>
      <c r="AY135" s="195"/>
      <c r="AZ135" s="195"/>
      <c r="BA135" s="195"/>
      <c r="BB135" s="195"/>
      <c r="BC135" s="195"/>
      <c r="BD135" s="195"/>
      <c r="BE135" s="195"/>
      <c r="BF135" s="195"/>
      <c r="BG135" s="195"/>
      <c r="BH135" s="195"/>
      <c r="BI135" s="195"/>
      <c r="BJ135" s="195"/>
      <c r="BK135" s="195"/>
      <c r="BL135" s="195"/>
      <c r="BM135" s="195"/>
      <c r="BN135" s="195"/>
      <c r="BO135" s="195"/>
      <c r="BP135" s="195"/>
      <c r="BQ135" s="195"/>
      <c r="BR135" s="195"/>
      <c r="BS135" s="195"/>
      <c r="BT135" s="195"/>
      <c r="BU135" s="195"/>
      <c r="BV135" s="195"/>
      <c r="BW135" s="195"/>
      <c r="BX135" s="195"/>
    </row>
    <row r="136" spans="1:76" x14ac:dyDescent="0.2">
      <c r="A136" s="195"/>
      <c r="B136" s="195"/>
      <c r="C136" s="195"/>
      <c r="D136" s="195"/>
      <c r="E136" s="195"/>
      <c r="F136" s="195"/>
      <c r="G136" s="195"/>
      <c r="H136" s="195"/>
      <c r="I136" s="195"/>
      <c r="J136" s="195"/>
      <c r="K136" s="195"/>
      <c r="L136" s="195"/>
      <c r="M136" s="195"/>
      <c r="N136" s="195"/>
      <c r="O136" s="195"/>
      <c r="P136" s="195"/>
      <c r="Q136" s="195"/>
      <c r="R136" s="195"/>
      <c r="S136" s="195"/>
      <c r="T136" s="195"/>
      <c r="U136" s="195"/>
      <c r="V136" s="195"/>
      <c r="W136" s="195"/>
      <c r="X136" s="195"/>
      <c r="Y136" s="195"/>
      <c r="Z136" s="195"/>
      <c r="AA136" s="195"/>
      <c r="AB136" s="195"/>
      <c r="AC136" s="195"/>
      <c r="AD136" s="195"/>
      <c r="AE136" s="195"/>
      <c r="AF136" s="195"/>
      <c r="AG136" s="195"/>
      <c r="AH136" s="195"/>
      <c r="AI136" s="195"/>
      <c r="AJ136" s="195"/>
      <c r="AK136" s="195"/>
      <c r="AL136" s="195"/>
      <c r="AM136" s="195"/>
      <c r="AN136" s="195"/>
      <c r="AO136" s="195"/>
      <c r="AP136" s="195"/>
      <c r="AQ136" s="195"/>
      <c r="AR136" s="195"/>
      <c r="AS136" s="195"/>
      <c r="AT136" s="195"/>
      <c r="AU136" s="195"/>
      <c r="AV136" s="195"/>
      <c r="AW136" s="195"/>
      <c r="AX136" s="195"/>
      <c r="AY136" s="195"/>
      <c r="AZ136" s="195"/>
      <c r="BA136" s="195"/>
      <c r="BB136" s="195"/>
      <c r="BC136" s="195"/>
      <c r="BD136" s="195"/>
      <c r="BE136" s="195"/>
      <c r="BF136" s="195"/>
      <c r="BG136" s="195"/>
      <c r="BH136" s="195"/>
      <c r="BI136" s="195"/>
      <c r="BJ136" s="195"/>
      <c r="BK136" s="195"/>
      <c r="BL136" s="195"/>
      <c r="BM136" s="195"/>
      <c r="BN136" s="195"/>
      <c r="BO136" s="195"/>
      <c r="BP136" s="195"/>
      <c r="BQ136" s="195"/>
      <c r="BR136" s="195"/>
      <c r="BS136" s="195"/>
      <c r="BT136" s="195"/>
      <c r="BU136" s="195"/>
      <c r="BV136" s="195"/>
      <c r="BW136" s="195"/>
      <c r="BX136" s="195"/>
    </row>
    <row r="137" spans="1:76" x14ac:dyDescent="0.2">
      <c r="A137" s="195"/>
      <c r="B137" s="195"/>
      <c r="C137" s="195"/>
      <c r="D137" s="195"/>
      <c r="E137" s="195"/>
      <c r="F137" s="195"/>
      <c r="G137" s="195"/>
      <c r="H137" s="195"/>
      <c r="I137" s="195"/>
      <c r="J137" s="195"/>
      <c r="K137" s="195"/>
      <c r="L137" s="195"/>
      <c r="M137" s="195"/>
      <c r="N137" s="195"/>
      <c r="O137" s="195"/>
      <c r="P137" s="195"/>
      <c r="Q137" s="195"/>
      <c r="R137" s="195"/>
      <c r="S137" s="195"/>
      <c r="T137" s="195"/>
      <c r="U137" s="195"/>
      <c r="V137" s="195"/>
      <c r="W137" s="195"/>
      <c r="X137" s="195"/>
      <c r="Y137" s="195"/>
      <c r="Z137" s="195"/>
      <c r="AA137" s="195"/>
      <c r="AB137" s="195"/>
      <c r="AC137" s="195"/>
      <c r="AD137" s="195"/>
      <c r="AE137" s="195"/>
      <c r="AF137" s="195"/>
      <c r="AG137" s="195"/>
      <c r="AH137" s="195"/>
      <c r="AI137" s="195"/>
      <c r="AJ137" s="195"/>
      <c r="AK137" s="195"/>
      <c r="AL137" s="195"/>
      <c r="AM137" s="195"/>
      <c r="AN137" s="195"/>
      <c r="AO137" s="195"/>
      <c r="AP137" s="195"/>
      <c r="AQ137" s="195"/>
      <c r="AR137" s="195"/>
      <c r="AS137" s="195"/>
      <c r="AT137" s="195"/>
      <c r="AU137" s="195"/>
      <c r="AV137" s="195"/>
      <c r="AW137" s="195"/>
      <c r="AX137" s="195"/>
      <c r="AY137" s="195"/>
      <c r="AZ137" s="195"/>
      <c r="BA137" s="195"/>
      <c r="BB137" s="195"/>
      <c r="BC137" s="195"/>
      <c r="BD137" s="195"/>
      <c r="BE137" s="195"/>
      <c r="BF137" s="195"/>
      <c r="BG137" s="195"/>
      <c r="BH137" s="195"/>
      <c r="BI137" s="195"/>
      <c r="BJ137" s="195"/>
      <c r="BK137" s="195"/>
      <c r="BL137" s="195"/>
      <c r="BM137" s="195"/>
      <c r="BN137" s="195"/>
      <c r="BO137" s="195"/>
      <c r="BP137" s="195"/>
      <c r="BQ137" s="195"/>
      <c r="BR137" s="195"/>
      <c r="BS137" s="195"/>
      <c r="BT137" s="195"/>
      <c r="BU137" s="195"/>
      <c r="BV137" s="195"/>
      <c r="BW137" s="195"/>
      <c r="BX137" s="195"/>
    </row>
    <row r="138" spans="1:76" x14ac:dyDescent="0.2">
      <c r="A138" s="195"/>
      <c r="B138" s="195"/>
      <c r="C138" s="195"/>
      <c r="D138" s="195"/>
      <c r="E138" s="195"/>
      <c r="F138" s="195"/>
      <c r="G138" s="195"/>
      <c r="H138" s="195"/>
      <c r="I138" s="195"/>
      <c r="J138" s="195"/>
      <c r="K138" s="195"/>
      <c r="L138" s="195"/>
      <c r="M138" s="195"/>
      <c r="N138" s="195"/>
      <c r="O138" s="195"/>
      <c r="P138" s="195"/>
      <c r="Q138" s="195"/>
      <c r="R138" s="195"/>
      <c r="S138" s="195"/>
      <c r="T138" s="195"/>
      <c r="U138" s="195"/>
      <c r="V138" s="195"/>
      <c r="W138" s="195"/>
      <c r="X138" s="195"/>
      <c r="Y138" s="195"/>
      <c r="Z138" s="195"/>
      <c r="AA138" s="195"/>
      <c r="AB138" s="195"/>
      <c r="AC138" s="195"/>
      <c r="AD138" s="195"/>
      <c r="AE138" s="195"/>
      <c r="AF138" s="195"/>
      <c r="AG138" s="195"/>
      <c r="AH138" s="195"/>
      <c r="AI138" s="195"/>
      <c r="AJ138" s="195"/>
      <c r="AK138" s="195"/>
      <c r="AL138" s="195"/>
      <c r="AM138" s="195"/>
      <c r="AN138" s="195"/>
      <c r="AO138" s="195"/>
      <c r="AP138" s="195"/>
      <c r="AQ138" s="195"/>
      <c r="AR138" s="195"/>
      <c r="AS138" s="195"/>
      <c r="AT138" s="195"/>
      <c r="AU138" s="195"/>
      <c r="AV138" s="195"/>
      <c r="AW138" s="195"/>
      <c r="AX138" s="195"/>
      <c r="AY138" s="195"/>
      <c r="AZ138" s="195"/>
      <c r="BA138" s="195"/>
      <c r="BB138" s="195"/>
      <c r="BC138" s="195"/>
      <c r="BD138" s="195"/>
      <c r="BE138" s="195"/>
      <c r="BF138" s="195"/>
      <c r="BG138" s="195"/>
      <c r="BH138" s="195"/>
      <c r="BI138" s="195"/>
      <c r="BJ138" s="195"/>
      <c r="BK138" s="195"/>
      <c r="BL138" s="195"/>
      <c r="BM138" s="195"/>
      <c r="BN138" s="195"/>
      <c r="BO138" s="195"/>
      <c r="BP138" s="195"/>
      <c r="BQ138" s="195"/>
      <c r="BR138" s="195"/>
      <c r="BS138" s="195"/>
      <c r="BT138" s="195"/>
      <c r="BU138" s="195"/>
      <c r="BV138" s="195"/>
      <c r="BW138" s="195"/>
      <c r="BX138" s="195"/>
    </row>
    <row r="139" spans="1:76" x14ac:dyDescent="0.2">
      <c r="A139" s="195"/>
      <c r="B139" s="195"/>
      <c r="C139" s="195"/>
      <c r="D139" s="195"/>
      <c r="E139" s="195"/>
      <c r="F139" s="195"/>
      <c r="G139" s="195"/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  <c r="R139" s="195"/>
      <c r="S139" s="195"/>
      <c r="T139" s="195"/>
      <c r="U139" s="195"/>
      <c r="V139" s="195"/>
      <c r="W139" s="195"/>
      <c r="X139" s="195"/>
      <c r="Y139" s="195"/>
      <c r="Z139" s="195"/>
      <c r="AA139" s="195"/>
      <c r="AB139" s="195"/>
      <c r="AC139" s="195"/>
      <c r="AD139" s="195"/>
      <c r="AE139" s="195"/>
      <c r="AF139" s="195"/>
      <c r="AG139" s="195"/>
      <c r="AH139" s="195"/>
      <c r="AI139" s="195"/>
      <c r="AJ139" s="195"/>
      <c r="AK139" s="195"/>
      <c r="AL139" s="195"/>
      <c r="AM139" s="195"/>
      <c r="AN139" s="195"/>
      <c r="AO139" s="195"/>
      <c r="AP139" s="195"/>
      <c r="AQ139" s="195"/>
      <c r="AR139" s="195"/>
      <c r="AS139" s="195"/>
      <c r="AT139" s="195"/>
      <c r="AU139" s="195"/>
      <c r="AV139" s="195"/>
      <c r="AW139" s="195"/>
      <c r="AX139" s="195"/>
      <c r="AY139" s="195"/>
      <c r="AZ139" s="195"/>
      <c r="BA139" s="195"/>
      <c r="BB139" s="195"/>
      <c r="BC139" s="195"/>
      <c r="BD139" s="195"/>
      <c r="BE139" s="195"/>
      <c r="BF139" s="195"/>
      <c r="BG139" s="195"/>
      <c r="BH139" s="195"/>
      <c r="BI139" s="195"/>
      <c r="BJ139" s="195"/>
      <c r="BK139" s="195"/>
      <c r="BL139" s="195"/>
      <c r="BM139" s="195"/>
      <c r="BN139" s="195"/>
      <c r="BO139" s="195"/>
      <c r="BP139" s="195"/>
      <c r="BQ139" s="195"/>
      <c r="BR139" s="195"/>
      <c r="BS139" s="195"/>
      <c r="BT139" s="195"/>
      <c r="BU139" s="195"/>
      <c r="BV139" s="195"/>
      <c r="BW139" s="195"/>
      <c r="BX139" s="195"/>
    </row>
    <row r="140" spans="1:76" x14ac:dyDescent="0.2">
      <c r="A140" s="195"/>
      <c r="B140" s="195"/>
      <c r="C140" s="195"/>
      <c r="D140" s="195"/>
      <c r="E140" s="195"/>
      <c r="F140" s="195"/>
      <c r="G140" s="195"/>
      <c r="H140" s="195"/>
      <c r="I140" s="195"/>
      <c r="J140" s="195"/>
      <c r="K140" s="195"/>
      <c r="L140" s="195"/>
      <c r="M140" s="195"/>
      <c r="N140" s="195"/>
      <c r="O140" s="195"/>
      <c r="P140" s="195"/>
      <c r="Q140" s="195"/>
      <c r="R140" s="195"/>
      <c r="S140" s="195"/>
      <c r="T140" s="195"/>
      <c r="U140" s="195"/>
      <c r="V140" s="195"/>
      <c r="W140" s="195"/>
      <c r="X140" s="195"/>
      <c r="Y140" s="195"/>
      <c r="Z140" s="195"/>
      <c r="AA140" s="195"/>
      <c r="AB140" s="195"/>
      <c r="AC140" s="195"/>
      <c r="AD140" s="195"/>
      <c r="AE140" s="195"/>
      <c r="AF140" s="195"/>
      <c r="AG140" s="195"/>
      <c r="AH140" s="195"/>
      <c r="AI140" s="195"/>
      <c r="AJ140" s="195"/>
      <c r="AK140" s="195"/>
      <c r="AL140" s="195"/>
      <c r="AM140" s="195"/>
      <c r="AN140" s="195"/>
      <c r="AO140" s="195"/>
      <c r="AP140" s="195"/>
      <c r="AQ140" s="195"/>
      <c r="AR140" s="195"/>
      <c r="AS140" s="195"/>
      <c r="AT140" s="195"/>
      <c r="AU140" s="195"/>
      <c r="AV140" s="195"/>
      <c r="AW140" s="195"/>
      <c r="AX140" s="195"/>
      <c r="AY140" s="195"/>
      <c r="AZ140" s="195"/>
      <c r="BA140" s="195"/>
      <c r="BB140" s="195"/>
      <c r="BC140" s="195"/>
      <c r="BD140" s="195"/>
      <c r="BE140" s="195"/>
      <c r="BF140" s="195"/>
      <c r="BG140" s="195"/>
      <c r="BH140" s="195"/>
      <c r="BI140" s="195"/>
      <c r="BJ140" s="195"/>
      <c r="BK140" s="195"/>
      <c r="BL140" s="195"/>
      <c r="BM140" s="195"/>
      <c r="BN140" s="195"/>
      <c r="BO140" s="195"/>
      <c r="BP140" s="195"/>
      <c r="BQ140" s="195"/>
      <c r="BR140" s="195"/>
      <c r="BS140" s="195"/>
      <c r="BT140" s="195"/>
      <c r="BU140" s="195"/>
      <c r="BV140" s="195"/>
      <c r="BW140" s="195"/>
      <c r="BX140" s="195"/>
    </row>
    <row r="141" spans="1:76" x14ac:dyDescent="0.2">
      <c r="A141" s="195"/>
      <c r="B141" s="195"/>
      <c r="C141" s="195"/>
      <c r="D141" s="195"/>
      <c r="E141" s="195"/>
      <c r="F141" s="195"/>
      <c r="G141" s="195"/>
      <c r="H141" s="195"/>
      <c r="I141" s="195"/>
      <c r="J141" s="195"/>
      <c r="K141" s="195"/>
      <c r="L141" s="195"/>
      <c r="M141" s="195"/>
      <c r="N141" s="195"/>
      <c r="O141" s="195"/>
      <c r="P141" s="195"/>
      <c r="Q141" s="195"/>
      <c r="R141" s="195"/>
      <c r="S141" s="195"/>
      <c r="T141" s="195"/>
      <c r="U141" s="195"/>
      <c r="V141" s="195"/>
      <c r="W141" s="195"/>
      <c r="X141" s="195"/>
      <c r="Y141" s="195"/>
      <c r="Z141" s="195"/>
      <c r="AA141" s="195"/>
      <c r="AB141" s="195"/>
      <c r="AC141" s="195"/>
      <c r="AD141" s="195"/>
      <c r="AE141" s="195"/>
      <c r="AF141" s="195"/>
      <c r="AG141" s="195"/>
      <c r="AH141" s="195"/>
      <c r="AI141" s="195"/>
      <c r="AJ141" s="195"/>
      <c r="AK141" s="195"/>
      <c r="AL141" s="195"/>
      <c r="AM141" s="195"/>
      <c r="AN141" s="195"/>
      <c r="AO141" s="195"/>
      <c r="AP141" s="195"/>
      <c r="AQ141" s="195"/>
      <c r="AR141" s="195"/>
      <c r="AS141" s="195"/>
      <c r="AT141" s="195"/>
      <c r="AU141" s="195"/>
      <c r="AV141" s="195"/>
      <c r="AW141" s="195"/>
      <c r="AX141" s="195"/>
      <c r="AY141" s="195"/>
      <c r="AZ141" s="195"/>
      <c r="BA141" s="195"/>
      <c r="BB141" s="195"/>
      <c r="BC141" s="195"/>
      <c r="BD141" s="195"/>
      <c r="BE141" s="195"/>
      <c r="BF141" s="195"/>
      <c r="BG141" s="195"/>
      <c r="BH141" s="195"/>
      <c r="BI141" s="195"/>
      <c r="BJ141" s="195"/>
      <c r="BK141" s="195"/>
      <c r="BL141" s="195"/>
      <c r="BM141" s="195"/>
      <c r="BN141" s="195"/>
      <c r="BO141" s="195"/>
      <c r="BP141" s="195"/>
      <c r="BQ141" s="195"/>
      <c r="BR141" s="195"/>
      <c r="BS141" s="195"/>
      <c r="BT141" s="195"/>
      <c r="BU141" s="195"/>
      <c r="BV141" s="195"/>
      <c r="BW141" s="195"/>
      <c r="BX141" s="195"/>
    </row>
    <row r="142" spans="1:76" x14ac:dyDescent="0.2">
      <c r="L142" s="391"/>
      <c r="M142" s="391"/>
      <c r="N142" s="391"/>
      <c r="O142" s="391"/>
      <c r="P142" s="391"/>
      <c r="Q142" s="391"/>
      <c r="R142" s="391"/>
      <c r="S142" s="391"/>
      <c r="T142" s="391"/>
      <c r="U142" s="391"/>
      <c r="V142" s="391"/>
      <c r="W142" s="391"/>
      <c r="X142" s="391"/>
      <c r="Y142" s="391"/>
      <c r="Z142" s="391"/>
      <c r="AA142" s="391"/>
      <c r="AB142" s="391"/>
      <c r="AC142" s="391"/>
      <c r="AD142" s="391"/>
      <c r="AE142" s="391"/>
      <c r="AF142" s="391"/>
      <c r="AG142" s="391"/>
      <c r="AH142" s="391"/>
      <c r="AI142" s="391"/>
      <c r="AJ142" s="391"/>
      <c r="AK142" s="391"/>
      <c r="AL142" s="391"/>
      <c r="AO142" s="391"/>
    </row>
    <row r="143" spans="1:76" x14ac:dyDescent="0.2"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O143" s="391"/>
    </row>
    <row r="144" spans="1:76" x14ac:dyDescent="0.2">
      <c r="L144" s="391"/>
      <c r="M144" s="391"/>
      <c r="N144" s="391"/>
      <c r="O144" s="391"/>
      <c r="P144" s="391"/>
      <c r="Q144" s="391"/>
      <c r="R144" s="391"/>
      <c r="S144" s="391"/>
      <c r="T144" s="391"/>
      <c r="U144" s="391"/>
      <c r="V144" s="391"/>
      <c r="W144" s="391"/>
      <c r="X144" s="391"/>
      <c r="Y144" s="391"/>
      <c r="Z144" s="391"/>
      <c r="AA144" s="391"/>
      <c r="AB144" s="391"/>
      <c r="AC144" s="391"/>
      <c r="AD144" s="391"/>
      <c r="AE144" s="391"/>
      <c r="AF144" s="391"/>
      <c r="AG144" s="391"/>
      <c r="AH144" s="391"/>
      <c r="AI144" s="391"/>
      <c r="AJ144" s="391"/>
      <c r="AK144" s="391"/>
      <c r="AL144" s="391"/>
      <c r="AO144" s="391"/>
    </row>
    <row r="145" spans="12:41" x14ac:dyDescent="0.2">
      <c r="L145" s="391"/>
      <c r="M145" s="391"/>
      <c r="N145" s="391"/>
      <c r="O145" s="391"/>
      <c r="P145" s="391"/>
      <c r="Q145" s="391"/>
      <c r="R145" s="391"/>
      <c r="S145" s="391"/>
      <c r="T145" s="391"/>
      <c r="U145" s="391"/>
      <c r="V145" s="391"/>
      <c r="W145" s="391"/>
      <c r="X145" s="391"/>
      <c r="Y145" s="391"/>
      <c r="Z145" s="391"/>
      <c r="AA145" s="391"/>
      <c r="AB145" s="391"/>
      <c r="AC145" s="391"/>
      <c r="AD145" s="391"/>
      <c r="AE145" s="391"/>
      <c r="AF145" s="391"/>
      <c r="AG145" s="391"/>
      <c r="AH145" s="391"/>
      <c r="AI145" s="391"/>
      <c r="AJ145" s="391"/>
      <c r="AK145" s="391"/>
      <c r="AL145" s="391"/>
      <c r="AO145" s="391"/>
    </row>
    <row r="146" spans="12:41" x14ac:dyDescent="0.2">
      <c r="L146" s="391"/>
      <c r="M146" s="391"/>
      <c r="N146" s="391"/>
      <c r="O146" s="391"/>
      <c r="P146" s="391"/>
      <c r="Q146" s="391"/>
      <c r="R146" s="391"/>
      <c r="S146" s="391"/>
      <c r="T146" s="391"/>
      <c r="U146" s="391"/>
      <c r="V146" s="391"/>
      <c r="W146" s="391"/>
      <c r="X146" s="391"/>
      <c r="Y146" s="391"/>
      <c r="Z146" s="391"/>
      <c r="AA146" s="391"/>
      <c r="AB146" s="391"/>
      <c r="AC146" s="391"/>
      <c r="AD146" s="391"/>
      <c r="AE146" s="391"/>
      <c r="AF146" s="391"/>
      <c r="AG146" s="391"/>
      <c r="AH146" s="391"/>
      <c r="AI146" s="391"/>
      <c r="AJ146" s="391"/>
      <c r="AK146" s="391"/>
      <c r="AL146" s="391"/>
      <c r="AO146" s="391"/>
    </row>
    <row r="147" spans="12:41" x14ac:dyDescent="0.2">
      <c r="L147" s="391"/>
      <c r="M147" s="391"/>
      <c r="N147" s="391"/>
      <c r="O147" s="391"/>
      <c r="P147" s="391"/>
      <c r="Q147" s="391"/>
      <c r="R147" s="391"/>
      <c r="S147" s="391"/>
      <c r="T147" s="391"/>
      <c r="U147" s="391"/>
      <c r="V147" s="391"/>
      <c r="W147" s="391"/>
      <c r="X147" s="391"/>
      <c r="Y147" s="391"/>
      <c r="Z147" s="391"/>
      <c r="AA147" s="391"/>
      <c r="AB147" s="391"/>
      <c r="AC147" s="391"/>
      <c r="AD147" s="391"/>
      <c r="AE147" s="391"/>
      <c r="AF147" s="391"/>
      <c r="AG147" s="391"/>
      <c r="AH147" s="391"/>
      <c r="AI147" s="391"/>
      <c r="AJ147" s="391"/>
      <c r="AK147" s="391"/>
      <c r="AL147" s="391"/>
      <c r="AO147" s="391"/>
    </row>
    <row r="148" spans="12:41" x14ac:dyDescent="0.2">
      <c r="L148" s="391"/>
      <c r="M148" s="391"/>
      <c r="N148" s="391"/>
      <c r="O148" s="391"/>
      <c r="P148" s="391"/>
      <c r="Q148" s="391"/>
      <c r="R148" s="391"/>
      <c r="S148" s="391"/>
      <c r="T148" s="391"/>
      <c r="U148" s="391"/>
      <c r="V148" s="391"/>
      <c r="W148" s="391"/>
      <c r="X148" s="391"/>
      <c r="Y148" s="391"/>
      <c r="Z148" s="391"/>
      <c r="AA148" s="391"/>
      <c r="AB148" s="391"/>
      <c r="AC148" s="391"/>
      <c r="AD148" s="391"/>
      <c r="AE148" s="391"/>
      <c r="AF148" s="391"/>
      <c r="AG148" s="391"/>
      <c r="AH148" s="391"/>
      <c r="AI148" s="391"/>
      <c r="AJ148" s="391"/>
      <c r="AK148" s="391"/>
      <c r="AL148" s="391"/>
      <c r="AO148" s="391"/>
    </row>
    <row r="149" spans="12:41" x14ac:dyDescent="0.2">
      <c r="L149" s="391"/>
      <c r="M149" s="391"/>
      <c r="N149" s="391"/>
      <c r="O149" s="391"/>
      <c r="P149" s="391"/>
      <c r="Q149" s="391"/>
      <c r="R149" s="391"/>
      <c r="S149" s="391"/>
      <c r="T149" s="391"/>
      <c r="U149" s="391"/>
      <c r="V149" s="391"/>
      <c r="W149" s="391"/>
      <c r="X149" s="391"/>
      <c r="Y149" s="391"/>
      <c r="Z149" s="391"/>
      <c r="AA149" s="391"/>
      <c r="AB149" s="391"/>
      <c r="AC149" s="391"/>
      <c r="AD149" s="391"/>
      <c r="AE149" s="391"/>
      <c r="AF149" s="391"/>
      <c r="AG149" s="391"/>
      <c r="AH149" s="391"/>
      <c r="AI149" s="391"/>
      <c r="AJ149" s="391"/>
      <c r="AK149" s="391"/>
      <c r="AL149" s="391"/>
      <c r="AO149" s="391"/>
    </row>
    <row r="150" spans="12:41" x14ac:dyDescent="0.2">
      <c r="L150" s="391"/>
      <c r="M150" s="391"/>
      <c r="N150" s="391"/>
      <c r="O150" s="391"/>
      <c r="P150" s="391"/>
      <c r="Q150" s="391"/>
      <c r="R150" s="391"/>
      <c r="S150" s="391"/>
      <c r="T150" s="391"/>
      <c r="U150" s="391"/>
      <c r="V150" s="391"/>
      <c r="W150" s="391"/>
      <c r="X150" s="391"/>
      <c r="Y150" s="391"/>
      <c r="Z150" s="391"/>
      <c r="AA150" s="391"/>
      <c r="AB150" s="391"/>
      <c r="AC150" s="391"/>
      <c r="AD150" s="391"/>
      <c r="AE150" s="391"/>
      <c r="AF150" s="391"/>
      <c r="AG150" s="391"/>
      <c r="AH150" s="391"/>
      <c r="AI150" s="391"/>
      <c r="AJ150" s="391"/>
      <c r="AK150" s="391"/>
      <c r="AL150" s="391"/>
      <c r="AO150" s="391"/>
    </row>
    <row r="151" spans="12:41" x14ac:dyDescent="0.2">
      <c r="L151" s="391"/>
      <c r="M151" s="391"/>
      <c r="N151" s="391"/>
      <c r="O151" s="391"/>
      <c r="P151" s="391"/>
      <c r="Q151" s="391"/>
      <c r="R151" s="391"/>
      <c r="S151" s="391"/>
      <c r="T151" s="391"/>
      <c r="U151" s="391"/>
      <c r="V151" s="391"/>
      <c r="W151" s="391"/>
      <c r="X151" s="391"/>
      <c r="Y151" s="391"/>
      <c r="Z151" s="391"/>
      <c r="AA151" s="391"/>
      <c r="AB151" s="391"/>
      <c r="AC151" s="391"/>
      <c r="AD151" s="391"/>
      <c r="AE151" s="391"/>
      <c r="AF151" s="391"/>
      <c r="AG151" s="391"/>
      <c r="AH151" s="391"/>
      <c r="AI151" s="391"/>
      <c r="AJ151" s="391"/>
      <c r="AK151" s="391"/>
      <c r="AL151" s="391"/>
      <c r="AO151" s="391"/>
    </row>
    <row r="152" spans="12:41" x14ac:dyDescent="0.2">
      <c r="AO152" s="391"/>
    </row>
    <row r="153" spans="12:41" x14ac:dyDescent="0.2">
      <c r="AO153" s="391"/>
    </row>
    <row r="154" spans="12:41" x14ac:dyDescent="0.2">
      <c r="AO154" s="391"/>
    </row>
    <row r="155" spans="12:41" x14ac:dyDescent="0.2">
      <c r="AO155" s="391"/>
    </row>
    <row r="156" spans="12:41" x14ac:dyDescent="0.2">
      <c r="AO156" s="391"/>
    </row>
    <row r="157" spans="12:41" x14ac:dyDescent="0.2">
      <c r="AO157" s="391"/>
    </row>
    <row r="158" spans="12:41" x14ac:dyDescent="0.2">
      <c r="AO158" s="391"/>
    </row>
    <row r="159" spans="12:41" x14ac:dyDescent="0.2">
      <c r="AO159" s="391"/>
    </row>
    <row r="160" spans="12:41" x14ac:dyDescent="0.2">
      <c r="AO160" s="391"/>
    </row>
    <row r="161" spans="41:41" x14ac:dyDescent="0.2">
      <c r="AO161" s="391"/>
    </row>
    <row r="162" spans="41:41" x14ac:dyDescent="0.2">
      <c r="AO162" s="391"/>
    </row>
    <row r="163" spans="41:41" x14ac:dyDescent="0.2">
      <c r="AO163" s="391"/>
    </row>
    <row r="164" spans="41:41" x14ac:dyDescent="0.2">
      <c r="AO164" s="391"/>
    </row>
    <row r="165" spans="41:41" x14ac:dyDescent="0.2">
      <c r="AO165" s="391"/>
    </row>
    <row r="166" spans="41:41" x14ac:dyDescent="0.2">
      <c r="AO166" s="391"/>
    </row>
    <row r="167" spans="41:41" x14ac:dyDescent="0.2">
      <c r="AO167" s="391"/>
    </row>
    <row r="168" spans="41:41" x14ac:dyDescent="0.2">
      <c r="AO168" s="391"/>
    </row>
    <row r="169" spans="41:41" x14ac:dyDescent="0.2">
      <c r="AO169" s="391"/>
    </row>
    <row r="170" spans="41:41" x14ac:dyDescent="0.2">
      <c r="AO170" s="391"/>
    </row>
    <row r="171" spans="41:41" x14ac:dyDescent="0.2">
      <c r="AO171" s="391"/>
    </row>
    <row r="172" spans="41:41" x14ac:dyDescent="0.2">
      <c r="AO172" s="391"/>
    </row>
    <row r="173" spans="41:41" x14ac:dyDescent="0.2">
      <c r="AO173" s="391"/>
    </row>
    <row r="174" spans="41:41" x14ac:dyDescent="0.2">
      <c r="AO174" s="391"/>
    </row>
    <row r="175" spans="41:41" x14ac:dyDescent="0.2">
      <c r="AO175" s="391"/>
    </row>
    <row r="176" spans="41:41" x14ac:dyDescent="0.2">
      <c r="AO176" s="391"/>
    </row>
    <row r="177" spans="41:41" x14ac:dyDescent="0.2">
      <c r="AO177" s="391"/>
    </row>
    <row r="178" spans="41:41" x14ac:dyDescent="0.2">
      <c r="AO178" s="391"/>
    </row>
    <row r="179" spans="41:41" x14ac:dyDescent="0.2">
      <c r="AO179" s="391"/>
    </row>
    <row r="180" spans="41:41" x14ac:dyDescent="0.2">
      <c r="AO180" s="391"/>
    </row>
    <row r="181" spans="41:41" x14ac:dyDescent="0.2">
      <c r="AO181" s="391"/>
    </row>
    <row r="182" spans="41:41" x14ac:dyDescent="0.2">
      <c r="AO182" s="391"/>
    </row>
    <row r="183" spans="41:41" x14ac:dyDescent="0.2">
      <c r="AO183" s="391"/>
    </row>
    <row r="184" spans="41:41" x14ac:dyDescent="0.2">
      <c r="AO184" s="391"/>
    </row>
    <row r="185" spans="41:41" x14ac:dyDescent="0.2">
      <c r="AO185" s="391"/>
    </row>
    <row r="186" spans="41:41" x14ac:dyDescent="0.2">
      <c r="AO186" s="391"/>
    </row>
    <row r="187" spans="41:41" x14ac:dyDescent="0.2">
      <c r="AO187" s="391"/>
    </row>
    <row r="188" spans="41:41" x14ac:dyDescent="0.2">
      <c r="AO188" s="391"/>
    </row>
    <row r="189" spans="41:41" x14ac:dyDescent="0.2">
      <c r="AO189" s="391"/>
    </row>
    <row r="190" spans="41:41" x14ac:dyDescent="0.2">
      <c r="AO190" s="391"/>
    </row>
    <row r="191" spans="41:41" x14ac:dyDescent="0.2">
      <c r="AO191" s="391"/>
    </row>
    <row r="192" spans="41:41" x14ac:dyDescent="0.2">
      <c r="AO192" s="391"/>
    </row>
    <row r="193" spans="41:41" x14ac:dyDescent="0.2">
      <c r="AO193" s="391"/>
    </row>
    <row r="194" spans="41:41" x14ac:dyDescent="0.2">
      <c r="AO194" s="391"/>
    </row>
    <row r="195" spans="41:41" x14ac:dyDescent="0.2">
      <c r="AO195" s="391"/>
    </row>
    <row r="196" spans="41:41" x14ac:dyDescent="0.2">
      <c r="AO196" s="391"/>
    </row>
    <row r="197" spans="41:41" x14ac:dyDescent="0.2">
      <c r="AO197" s="391"/>
    </row>
    <row r="198" spans="41:41" x14ac:dyDescent="0.2">
      <c r="AO198" s="391"/>
    </row>
    <row r="199" spans="41:41" x14ac:dyDescent="0.2">
      <c r="AO199" s="391"/>
    </row>
    <row r="200" spans="41:41" x14ac:dyDescent="0.2">
      <c r="AO200" s="391"/>
    </row>
    <row r="201" spans="41:41" x14ac:dyDescent="0.2">
      <c r="AO201" s="391"/>
    </row>
    <row r="202" spans="41:41" x14ac:dyDescent="0.2">
      <c r="AO202" s="391"/>
    </row>
    <row r="203" spans="41:41" x14ac:dyDescent="0.2">
      <c r="AO203" s="391"/>
    </row>
    <row r="204" spans="41:41" x14ac:dyDescent="0.2">
      <c r="AO204" s="391"/>
    </row>
    <row r="205" spans="41:41" x14ac:dyDescent="0.2">
      <c r="AO205" s="391"/>
    </row>
    <row r="206" spans="41:41" x14ac:dyDescent="0.2">
      <c r="AO206" s="391"/>
    </row>
    <row r="207" spans="41:41" x14ac:dyDescent="0.2">
      <c r="AO207" s="391"/>
    </row>
    <row r="208" spans="41:41" x14ac:dyDescent="0.2">
      <c r="AO208" s="391"/>
    </row>
    <row r="209" spans="41:41" x14ac:dyDescent="0.2">
      <c r="AO209" s="391"/>
    </row>
    <row r="210" spans="41:41" x14ac:dyDescent="0.2">
      <c r="AO210" s="391"/>
    </row>
    <row r="211" spans="41:41" x14ac:dyDescent="0.2">
      <c r="AO211" s="391"/>
    </row>
    <row r="212" spans="41:41" x14ac:dyDescent="0.2">
      <c r="AO212" s="391"/>
    </row>
    <row r="213" spans="41:41" x14ac:dyDescent="0.2">
      <c r="AO213" s="391"/>
    </row>
    <row r="214" spans="41:41" x14ac:dyDescent="0.2">
      <c r="AO214" s="391"/>
    </row>
    <row r="215" spans="41:41" x14ac:dyDescent="0.2">
      <c r="AO215" s="391"/>
    </row>
    <row r="216" spans="41:41" x14ac:dyDescent="0.2">
      <c r="AO216" s="391"/>
    </row>
    <row r="217" spans="41:41" x14ac:dyDescent="0.2">
      <c r="AO217" s="391"/>
    </row>
    <row r="218" spans="41:41" x14ac:dyDescent="0.2">
      <c r="AO218" s="391"/>
    </row>
    <row r="219" spans="41:41" x14ac:dyDescent="0.2">
      <c r="AO219" s="391"/>
    </row>
    <row r="220" spans="41:41" x14ac:dyDescent="0.2">
      <c r="AO220" s="391"/>
    </row>
    <row r="221" spans="41:41" x14ac:dyDescent="0.2">
      <c r="AO221" s="391"/>
    </row>
    <row r="222" spans="41:41" x14ac:dyDescent="0.2">
      <c r="AO222" s="391"/>
    </row>
    <row r="223" spans="41:41" x14ac:dyDescent="0.2">
      <c r="AO223" s="391"/>
    </row>
    <row r="224" spans="41:41" x14ac:dyDescent="0.2">
      <c r="AO224" s="391"/>
    </row>
    <row r="225" spans="41:41" x14ac:dyDescent="0.2">
      <c r="AO225" s="391"/>
    </row>
    <row r="226" spans="41:41" x14ac:dyDescent="0.2">
      <c r="AO226" s="391"/>
    </row>
    <row r="227" spans="41:41" x14ac:dyDescent="0.2">
      <c r="AO227" s="391"/>
    </row>
    <row r="228" spans="41:41" x14ac:dyDescent="0.2">
      <c r="AO228" s="391"/>
    </row>
    <row r="229" spans="41:41" x14ac:dyDescent="0.2">
      <c r="AO229" s="391"/>
    </row>
    <row r="230" spans="41:41" x14ac:dyDescent="0.2">
      <c r="AO230" s="391"/>
    </row>
    <row r="231" spans="41:41" x14ac:dyDescent="0.2">
      <c r="AO231" s="391"/>
    </row>
    <row r="232" spans="41:41" x14ac:dyDescent="0.2">
      <c r="AO232" s="391"/>
    </row>
    <row r="233" spans="41:41" x14ac:dyDescent="0.2">
      <c r="AO233" s="391"/>
    </row>
    <row r="234" spans="41:41" x14ac:dyDescent="0.2">
      <c r="AO234" s="391"/>
    </row>
    <row r="235" spans="41:41" x14ac:dyDescent="0.2">
      <c r="AO235" s="391"/>
    </row>
    <row r="236" spans="41:41" x14ac:dyDescent="0.2">
      <c r="AO236" s="391"/>
    </row>
    <row r="237" spans="41:41" x14ac:dyDescent="0.2">
      <c r="AO237" s="391"/>
    </row>
    <row r="238" spans="41:41" x14ac:dyDescent="0.2">
      <c r="AO238" s="391"/>
    </row>
  </sheetData>
  <mergeCells count="8">
    <mergeCell ref="S9:S16"/>
    <mergeCell ref="AB23:AM23"/>
    <mergeCell ref="AB13:AF13"/>
    <mergeCell ref="B2:F3"/>
    <mergeCell ref="L23:V23"/>
    <mergeCell ref="B23:J23"/>
    <mergeCell ref="X21:Z21"/>
    <mergeCell ref="X13:Z13"/>
  </mergeCells>
  <phoneticPr fontId="3" type="noConversion"/>
  <conditionalFormatting sqref="F6">
    <cfRule type="cellIs" dxfId="0" priority="3" operator="lessThan">
      <formula>30</formula>
    </cfRule>
  </conditionalFormatting>
  <pageMargins left="0.75" right="0.75" top="1" bottom="1" header="0.5" footer="0.5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7F8884-1A20-7343-8AF1-E7375E90977F}">
            <xm:f>$B25='RAPPORT-XYZ'!$C$6</xm:f>
            <x14:dxf>
              <font>
                <strike/>
                <color theme="1"/>
              </font>
              <fill>
                <patternFill patternType="solid">
                  <fgColor indexed="64"/>
                  <bgColor theme="6" tint="0.39997558519241921"/>
                </patternFill>
              </fill>
            </x14:dxf>
          </x14:cfRule>
          <xm:sqref>C25:J124</xm:sqref>
        </x14:conditionalFormatting>
        <x14:conditionalFormatting xmlns:xm="http://schemas.microsoft.com/office/excel/2006/main">
          <x14:cfRule type="expression" priority="2" id="{84A30281-0385-9442-B27B-8DDB362DACBF}">
            <xm:f>'CALCUL-XY'!$G$5&lt;0</xm:f>
            <x14:dxf>
              <font>
                <color auto="1"/>
              </font>
              <fill>
                <patternFill patternType="solid">
                  <fgColor indexed="64"/>
                  <bgColor rgb="FFFF0000"/>
                </patternFill>
              </fill>
            </x14:dxf>
          </x14:cfRule>
          <xm:sqref>F6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00000000-0002-0000-0300-000000000000}">
          <x14:formula1>
            <xm:f>'CALCUL-XY'!$C$5:$C$5</xm:f>
          </x14:formula1>
          <xm:sqref>F9</xm:sqref>
        </x14:dataValidation>
        <x14:dataValidation type="list" showInputMessage="1" showErrorMessage="1" xr:uid="{00000000-0002-0000-0300-000001000000}">
          <x14:formula1>
            <xm:f>'CALCUL-XY'!$E$3:$E$4</xm:f>
          </x14:formula1>
          <xm:sqref>F8</xm:sqref>
        </x14:dataValidation>
        <x14:dataValidation type="list" allowBlank="1" showInputMessage="1" showErrorMessage="1" xr:uid="{00000000-0002-0000-0300-000002000000}">
          <x14:formula1>
            <xm:f>'RAPPORT-XYZ'!$C$4:$C$5</xm:f>
          </x14:formula1>
          <xm:sqref>F15</xm:sqref>
        </x14:dataValidation>
        <x14:dataValidation type="list" allowBlank="1" showInputMessage="1" showErrorMessage="1" xr:uid="{00000000-0002-0000-0300-000003000000}">
          <x14:formula1>
            <xm:f>'RAPPORT-XYZ'!$C$6:$C$7</xm:f>
          </x14:formula1>
          <xm:sqref>T24</xm:sqref>
        </x14:dataValidation>
        <x14:dataValidation type="list" showInputMessage="1" showErrorMessage="1" xr:uid="{00000000-0002-0000-0300-000004000000}">
          <x14:formula1>
            <xm:f>'CALCUL-XY'!$E$56:$E$57</xm:f>
          </x14:formula1>
          <xm:sqref>AO23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L220"/>
  <sheetViews>
    <sheetView topLeftCell="D1" workbookViewId="0">
      <selection activeCell="G8" sqref="G8"/>
    </sheetView>
  </sheetViews>
  <sheetFormatPr baseColWidth="10" defaultColWidth="11" defaultRowHeight="16" x14ac:dyDescent="0.2"/>
  <cols>
    <col min="1" max="1" width="19.83203125" bestFit="1" customWidth="1"/>
    <col min="3" max="3" width="45.6640625" bestFit="1" customWidth="1"/>
    <col min="4" max="4" width="41.5" customWidth="1"/>
    <col min="5" max="5" width="40.83203125" customWidth="1"/>
    <col min="6" max="6" width="16.1640625" customWidth="1"/>
    <col min="7" max="7" width="34" bestFit="1" customWidth="1"/>
    <col min="8" max="8" width="22.1640625" bestFit="1" customWidth="1"/>
    <col min="9" max="9" width="8.83203125" bestFit="1" customWidth="1"/>
    <col min="10" max="10" width="5.83203125" customWidth="1"/>
    <col min="11" max="11" width="16.83203125" customWidth="1"/>
    <col min="12" max="12" width="9.1640625" customWidth="1"/>
    <col min="13" max="13" width="32.33203125" bestFit="1" customWidth="1"/>
    <col min="14" max="14" width="8.6640625" customWidth="1"/>
    <col min="15" max="15" width="15.83203125" bestFit="1" customWidth="1"/>
    <col min="16" max="16" width="13" customWidth="1"/>
    <col min="17" max="17" width="13.5" customWidth="1"/>
    <col min="18" max="18" width="15.83203125" bestFit="1" customWidth="1"/>
    <col min="19" max="19" width="13.5" customWidth="1"/>
    <col min="20" max="20" width="14.1640625" customWidth="1"/>
    <col min="21" max="21" width="12.1640625" customWidth="1"/>
    <col min="22" max="22" width="17" customWidth="1"/>
    <col min="23" max="23" width="9.5" bestFit="1" customWidth="1"/>
    <col min="24" max="24" width="11" customWidth="1"/>
    <col min="25" max="25" width="16" customWidth="1"/>
    <col min="26" max="26" width="13.5" customWidth="1"/>
    <col min="27" max="27" width="3.6640625" customWidth="1"/>
    <col min="28" max="28" width="18.6640625" bestFit="1" customWidth="1"/>
    <col min="29" max="29" width="11.5" customWidth="1"/>
    <col min="30" max="30" width="15.33203125" customWidth="1"/>
    <col min="31" max="31" width="10.6640625" customWidth="1"/>
    <col min="32" max="32" width="12.6640625" customWidth="1"/>
    <col min="33" max="33" width="18.6640625" bestFit="1" customWidth="1"/>
    <col min="34" max="35" width="25.6640625" bestFit="1" customWidth="1"/>
    <col min="36" max="37" width="24.6640625" bestFit="1" customWidth="1"/>
    <col min="38" max="38" width="24" bestFit="1" customWidth="1"/>
    <col min="39" max="39" width="29.1640625" bestFit="1" customWidth="1"/>
    <col min="40" max="40" width="32.5" bestFit="1" customWidth="1"/>
    <col min="42" max="42" width="32.33203125" bestFit="1" customWidth="1"/>
    <col min="43" max="43" width="13.83203125" bestFit="1" customWidth="1"/>
    <col min="44" max="44" width="17.5" bestFit="1" customWidth="1"/>
    <col min="45" max="45" width="23" customWidth="1"/>
    <col min="46" max="46" width="14.83203125" customWidth="1"/>
    <col min="47" max="47" width="14" bestFit="1" customWidth="1"/>
    <col min="48" max="50" width="12.83203125" bestFit="1" customWidth="1"/>
    <col min="51" max="51" width="13.83203125" bestFit="1" customWidth="1"/>
    <col min="52" max="52" width="12.83203125" bestFit="1" customWidth="1"/>
    <col min="53" max="53" width="12.1640625" bestFit="1" customWidth="1"/>
    <col min="54" max="55" width="13.5" bestFit="1" customWidth="1"/>
    <col min="56" max="57" width="12.83203125" bestFit="1" customWidth="1"/>
    <col min="58" max="58" width="6.33203125" bestFit="1" customWidth="1"/>
    <col min="59" max="59" width="25.33203125" bestFit="1" customWidth="1"/>
    <col min="60" max="60" width="17.5" bestFit="1" customWidth="1"/>
    <col min="62" max="62" width="12.1640625" bestFit="1" customWidth="1"/>
    <col min="63" max="63" width="16" bestFit="1" customWidth="1"/>
    <col min="64" max="64" width="13.83203125" bestFit="1" customWidth="1"/>
    <col min="65" max="65" width="14" bestFit="1" customWidth="1"/>
    <col min="66" max="66" width="12.83203125" bestFit="1" customWidth="1"/>
    <col min="67" max="67" width="13.83203125" bestFit="1" customWidth="1"/>
    <col min="68" max="68" width="16.5" customWidth="1"/>
    <col min="69" max="69" width="11.1640625" bestFit="1" customWidth="1"/>
    <col min="70" max="70" width="12" customWidth="1"/>
    <col min="71" max="71" width="13.83203125" bestFit="1" customWidth="1"/>
    <col min="72" max="72" width="12.1640625" bestFit="1" customWidth="1"/>
    <col min="73" max="73" width="13.83203125" bestFit="1" customWidth="1"/>
    <col min="75" max="76" width="17.5" bestFit="1" customWidth="1"/>
    <col min="77" max="77" width="14.83203125" bestFit="1" customWidth="1"/>
    <col min="78" max="78" width="14" bestFit="1" customWidth="1"/>
    <col min="79" max="79" width="12.83203125" customWidth="1"/>
    <col min="80" max="80" width="14.33203125" customWidth="1"/>
    <col min="81" max="81" width="14" bestFit="1" customWidth="1"/>
    <col min="82" max="82" width="10.83203125" bestFit="1" customWidth="1"/>
    <col min="83" max="83" width="15.83203125" customWidth="1"/>
    <col min="84" max="84" width="16.33203125" bestFit="1" customWidth="1"/>
    <col min="85" max="85" width="16" bestFit="1" customWidth="1"/>
    <col min="86" max="87" width="9.1640625" customWidth="1"/>
    <col min="88" max="89" width="15" bestFit="1" customWidth="1"/>
    <col min="90" max="90" width="18.5" customWidth="1"/>
    <col min="91" max="91" width="32.33203125" bestFit="1" customWidth="1"/>
    <col min="92" max="101" width="18.6640625" customWidth="1"/>
    <col min="102" max="102" width="18" customWidth="1"/>
    <col min="103" max="103" width="19.83203125" customWidth="1"/>
    <col min="104" max="104" width="34.5" bestFit="1" customWidth="1"/>
    <col min="105" max="105" width="9.33203125" customWidth="1"/>
    <col min="106" max="106" width="13.83203125" bestFit="1" customWidth="1"/>
    <col min="107" max="107" width="10.33203125" customWidth="1"/>
    <col min="108" max="108" width="10.83203125" customWidth="1"/>
    <col min="109" max="109" width="13.83203125" bestFit="1" customWidth="1"/>
    <col min="110" max="110" width="17.5" bestFit="1" customWidth="1"/>
    <col min="111" max="111" width="18" bestFit="1" customWidth="1"/>
    <col min="112" max="112" width="10.83203125" customWidth="1"/>
    <col min="113" max="114" width="9" customWidth="1"/>
    <col min="115" max="115" width="13.83203125" bestFit="1" customWidth="1"/>
    <col min="116" max="116" width="12.83203125" customWidth="1"/>
    <col min="117" max="117" width="10.83203125" customWidth="1"/>
    <col min="118" max="118" width="13.83203125" bestFit="1" customWidth="1"/>
    <col min="119" max="119" width="22.83203125" bestFit="1" customWidth="1"/>
    <col min="120" max="120" width="19" bestFit="1" customWidth="1"/>
    <col min="121" max="121" width="18" customWidth="1"/>
    <col min="122" max="122" width="16.5" bestFit="1" customWidth="1"/>
    <col min="123" max="123" width="34.5" bestFit="1" customWidth="1"/>
    <col min="124" max="125" width="18" bestFit="1" customWidth="1"/>
    <col min="126" max="126" width="10.83203125" customWidth="1"/>
    <col min="127" max="128" width="8.83203125" bestFit="1" customWidth="1"/>
    <col min="129" max="131" width="12.83203125" bestFit="1" customWidth="1"/>
    <col min="132" max="132" width="12.1640625" bestFit="1" customWidth="1"/>
    <col min="133" max="133" width="9.83203125" customWidth="1"/>
    <col min="134" max="134" width="14" bestFit="1" customWidth="1"/>
    <col min="135" max="135" width="12.1640625" bestFit="1" customWidth="1"/>
    <col min="136" max="136" width="15.83203125" customWidth="1"/>
    <col min="137" max="137" width="12.1640625" bestFit="1" customWidth="1"/>
    <col min="138" max="138" width="15.83203125" customWidth="1"/>
    <col min="139" max="139" width="12.83203125" bestFit="1" customWidth="1"/>
    <col min="140" max="141" width="13.83203125" bestFit="1" customWidth="1"/>
    <col min="142" max="143" width="18" bestFit="1" customWidth="1"/>
    <col min="144" max="144" width="7.6640625" bestFit="1" customWidth="1"/>
    <col min="145" max="145" width="15.33203125" bestFit="1" customWidth="1"/>
    <col min="146" max="146" width="22" bestFit="1" customWidth="1"/>
    <col min="147" max="148" width="15.83203125" customWidth="1"/>
    <col min="149" max="149" width="8.33203125" customWidth="1"/>
    <col min="150" max="150" width="34.5" bestFit="1" customWidth="1"/>
    <col min="151" max="151" width="13.6640625" customWidth="1"/>
    <col min="152" max="152" width="15.83203125" customWidth="1"/>
    <col min="153" max="153" width="16.33203125" bestFit="1" customWidth="1"/>
    <col min="154" max="154" width="16" bestFit="1" customWidth="1"/>
    <col min="155" max="155" width="7.1640625" customWidth="1"/>
    <col min="156" max="156" width="8.5" customWidth="1"/>
    <col min="157" max="157" width="16.33203125" bestFit="1" customWidth="1"/>
    <col min="158" max="158" width="15" bestFit="1" customWidth="1"/>
    <col min="160" max="161" width="17" bestFit="1" customWidth="1"/>
    <col min="162" max="163" width="17" customWidth="1"/>
    <col min="165" max="166" width="17.33203125" bestFit="1" customWidth="1"/>
    <col min="170" max="171" width="17" bestFit="1" customWidth="1"/>
  </cols>
  <sheetData>
    <row r="1" spans="1:158" x14ac:dyDescent="0.2">
      <c r="A1" s="179" t="s">
        <v>341</v>
      </c>
      <c r="B1">
        <f>COUNT('XY1'!E25:E124)</f>
        <v>3</v>
      </c>
      <c r="C1" s="95" t="s">
        <v>120</v>
      </c>
      <c r="D1" s="96" t="s">
        <v>121</v>
      </c>
      <c r="E1" s="94" t="str">
        <f t="shared" ref="E1:E32" si="0">IF(LANGUE=FRAN,C1,D1)</f>
        <v>ENGLISH</v>
      </c>
      <c r="F1" s="32"/>
      <c r="G1" s="183"/>
      <c r="H1" s="183"/>
      <c r="I1" s="183"/>
      <c r="J1" s="183"/>
      <c r="K1" s="32"/>
    </row>
    <row r="2" spans="1:158" x14ac:dyDescent="0.2">
      <c r="A2" s="97">
        <v>0</v>
      </c>
      <c r="B2">
        <f>COUNT('XY1'!F25:F124)</f>
        <v>3</v>
      </c>
      <c r="C2" s="89" t="s">
        <v>121</v>
      </c>
      <c r="D2" s="90" t="s">
        <v>120</v>
      </c>
      <c r="E2" s="94" t="str">
        <f t="shared" si="0"/>
        <v>FRANÇAIS</v>
      </c>
      <c r="F2" s="32"/>
      <c r="G2" s="183" t="s">
        <v>100</v>
      </c>
      <c r="H2" s="183" t="s">
        <v>101</v>
      </c>
      <c r="I2" s="183" t="s">
        <v>102</v>
      </c>
      <c r="J2" s="183"/>
      <c r="K2" s="32"/>
    </row>
    <row r="3" spans="1:158" x14ac:dyDescent="0.2">
      <c r="A3" s="98">
        <v>3.75</v>
      </c>
      <c r="B3">
        <f>COUNT('XY2'!E25:E123)+1</f>
        <v>4</v>
      </c>
      <c r="C3" s="89" t="s">
        <v>13</v>
      </c>
      <c r="D3" s="90" t="s">
        <v>135</v>
      </c>
      <c r="E3" s="94" t="str">
        <f t="shared" si="0"/>
        <v>CLOCKWISE</v>
      </c>
      <c r="F3" s="32"/>
      <c r="G3" s="394">
        <f ca="1">NOW()</f>
        <v>44294.746134259258</v>
      </c>
      <c r="H3" s="183">
        <f ca="1">G3</f>
        <v>44294.746134259258</v>
      </c>
      <c r="I3" s="183">
        <f ca="1">G3</f>
        <v>44294.746134259258</v>
      </c>
      <c r="J3" s="183"/>
      <c r="K3" s="32"/>
      <c r="EI3" s="91"/>
    </row>
    <row r="4" spans="1:158" x14ac:dyDescent="0.2">
      <c r="A4" s="98">
        <v>7.5</v>
      </c>
      <c r="B4">
        <f>COUNT('XY2'!F24:F123)</f>
        <v>4</v>
      </c>
      <c r="C4" s="89" t="s">
        <v>14</v>
      </c>
      <c r="D4" s="90" t="s">
        <v>136</v>
      </c>
      <c r="E4" s="94" t="str">
        <f t="shared" si="0"/>
        <v>COUNTER-CLOCKWISE</v>
      </c>
      <c r="F4" s="32"/>
      <c r="G4" s="394">
        <v>775046.99998842587</v>
      </c>
      <c r="H4" s="183">
        <f>G4</f>
        <v>775046.99998842587</v>
      </c>
      <c r="I4" s="183">
        <f>G4</f>
        <v>775046.99998842587</v>
      </c>
      <c r="J4" s="183"/>
      <c r="K4" s="32"/>
    </row>
    <row r="5" spans="1:158" x14ac:dyDescent="0.2">
      <c r="A5" s="98">
        <v>11.25</v>
      </c>
      <c r="B5">
        <f>COUNT(XYZ!F25:F124)</f>
        <v>16</v>
      </c>
      <c r="C5" s="89" t="s">
        <v>15</v>
      </c>
      <c r="D5" s="90" t="s">
        <v>15</v>
      </c>
      <c r="E5" s="94" t="str">
        <f t="shared" si="0"/>
        <v>COMPASS RULE</v>
      </c>
      <c r="F5" s="32"/>
      <c r="G5" s="394">
        <f ca="1">G4-G3</f>
        <v>730752.2538541666</v>
      </c>
      <c r="H5" s="183">
        <f ca="1">ROUNDDOWN(G4-G3,0)</f>
        <v>730752</v>
      </c>
      <c r="I5" s="183">
        <f ca="1">I4-I3</f>
        <v>730752.2538541666</v>
      </c>
      <c r="J5" s="183"/>
      <c r="K5" s="32"/>
    </row>
    <row r="6" spans="1:158" x14ac:dyDescent="0.2">
      <c r="A6" s="98">
        <v>15</v>
      </c>
      <c r="B6">
        <f>COUNT(XYZ!G25:G124)</f>
        <v>16</v>
      </c>
      <c r="C6" s="89" t="s">
        <v>16</v>
      </c>
      <c r="D6" s="90" t="s">
        <v>16</v>
      </c>
      <c r="E6" s="94" t="str">
        <f t="shared" si="0"/>
        <v>TRANSIT RULE</v>
      </c>
      <c r="F6" s="32"/>
      <c r="G6" s="183"/>
      <c r="H6" s="184" t="s">
        <v>103</v>
      </c>
      <c r="I6" s="183">
        <f ca="1">IF(OR(G5&lt;0,N&lt;3,NUN&lt;3,B1&lt;&gt;B2),1,0)</f>
        <v>0</v>
      </c>
      <c r="J6" s="183"/>
      <c r="K6" s="32"/>
    </row>
    <row r="7" spans="1:158" x14ac:dyDescent="0.2">
      <c r="A7" s="99">
        <f>IFERROR(COUNT(O20:O119),"")</f>
        <v>3</v>
      </c>
      <c r="B7" s="32">
        <f>COUNT(XYZ!H25:H124)</f>
        <v>16</v>
      </c>
      <c r="C7" s="89" t="s">
        <v>97</v>
      </c>
      <c r="D7" s="90" t="s">
        <v>137</v>
      </c>
      <c r="E7" s="94" t="str">
        <f t="shared" si="0"/>
        <v>BACKSIGHT</v>
      </c>
      <c r="F7" s="32"/>
      <c r="G7" s="183"/>
      <c r="H7" s="184" t="s">
        <v>104</v>
      </c>
      <c r="I7" s="183">
        <f ca="1">IF(OR(G5&lt;0,B3&lt;&gt;B4),1,0)</f>
        <v>0</v>
      </c>
      <c r="J7" s="183"/>
      <c r="K7" s="32"/>
      <c r="CK7" s="32"/>
      <c r="CL7" s="32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</row>
    <row r="8" spans="1:158" x14ac:dyDescent="0.2">
      <c r="A8" s="99">
        <f>IFERROR(COUNT(DL20:DL119),"")</f>
        <v>4</v>
      </c>
      <c r="B8">
        <f>COUNT(XYZ!I25:I124)</f>
        <v>16</v>
      </c>
      <c r="C8" s="89" t="s">
        <v>98</v>
      </c>
      <c r="D8" s="90" t="s">
        <v>138</v>
      </c>
      <c r="E8" s="94" t="str">
        <f t="shared" si="0"/>
        <v>FORESIGHT</v>
      </c>
      <c r="F8" s="32"/>
      <c r="G8" s="183"/>
      <c r="H8" s="184" t="s">
        <v>309</v>
      </c>
      <c r="I8" s="183">
        <f ca="1">IF(OR(B11=0,G5&lt;0,B10&lt;&gt;TRUE),1,0)</f>
        <v>0</v>
      </c>
      <c r="J8" s="183"/>
      <c r="K8" s="32"/>
      <c r="CK8" s="31"/>
      <c r="CL8" s="32"/>
    </row>
    <row r="9" spans="1:158" x14ac:dyDescent="0.2">
      <c r="A9" s="99">
        <f>IFERROR(COUNT(P20:P119),"")</f>
        <v>3</v>
      </c>
      <c r="B9">
        <f>COUNT(XYZ!J25:J124)</f>
        <v>16</v>
      </c>
      <c r="C9" s="89" t="s">
        <v>0</v>
      </c>
      <c r="D9" s="90" t="s">
        <v>162</v>
      </c>
      <c r="E9" s="40" t="str">
        <f t="shared" si="0"/>
        <v>THIS VERSION EXPIRES ON:</v>
      </c>
      <c r="F9" s="32"/>
      <c r="G9" s="32"/>
      <c r="H9" s="32"/>
      <c r="I9" s="32"/>
      <c r="J9" s="32"/>
      <c r="K9" s="32"/>
      <c r="AQ9" s="182"/>
      <c r="CK9" s="31"/>
      <c r="CL9" s="31"/>
    </row>
    <row r="10" spans="1:158" x14ac:dyDescent="0.2">
      <c r="A10" s="99" t="s">
        <v>11</v>
      </c>
      <c r="B10" t="b">
        <f>NOT(STDEV(B5:B9))</f>
        <v>1</v>
      </c>
      <c r="C10" s="89" t="s">
        <v>105</v>
      </c>
      <c r="D10" s="90" t="s">
        <v>148</v>
      </c>
      <c r="E10" s="40" t="str">
        <f t="shared" si="0"/>
        <v>THIS VERSION HAS EXPIRED ON:</v>
      </c>
      <c r="F10" s="32"/>
      <c r="G10" s="32"/>
      <c r="H10" s="32"/>
      <c r="I10" s="32"/>
      <c r="J10" s="32"/>
      <c r="K10" s="32"/>
      <c r="CK10" s="31"/>
      <c r="CL10" s="31"/>
    </row>
    <row r="11" spans="1:158" x14ac:dyDescent="0.2">
      <c r="A11" s="99" t="s">
        <v>12</v>
      </c>
      <c r="B11">
        <f>SUM(B5:B9)</f>
        <v>80</v>
      </c>
      <c r="C11" s="89" t="s">
        <v>1</v>
      </c>
      <c r="D11" s="90" t="s">
        <v>117</v>
      </c>
      <c r="E11" s="40" t="str">
        <f t="shared" si="0"/>
        <v>DAYS BEFORE EXPIRATION:</v>
      </c>
      <c r="F11" s="32"/>
      <c r="G11" s="32"/>
      <c r="H11" s="32"/>
      <c r="I11" s="32"/>
      <c r="J11" s="32"/>
      <c r="K11" s="32"/>
      <c r="CK11" s="31"/>
      <c r="CL11" s="31"/>
    </row>
    <row r="12" spans="1:158" x14ac:dyDescent="0.2">
      <c r="A12" s="99" t="str">
        <f>IFERROR(IF(O120&lt;R120,INTERIEUR,EXTERIEUR),"")</f>
        <v>INTÉRIEUR</v>
      </c>
      <c r="C12" s="89" t="s">
        <v>228</v>
      </c>
      <c r="D12" s="90" t="s">
        <v>116</v>
      </c>
      <c r="E12" s="40" t="str">
        <f t="shared" si="0"/>
        <v>CLICK HERE FOR AN UPDATE:</v>
      </c>
      <c r="F12" s="32"/>
      <c r="G12" s="32"/>
      <c r="H12" s="32"/>
      <c r="I12" s="32"/>
      <c r="J12" s="32"/>
      <c r="K12" s="32"/>
      <c r="CK12" s="31"/>
      <c r="CL12" s="31"/>
    </row>
    <row r="13" spans="1:158" x14ac:dyDescent="0.2">
      <c r="A13" s="44" t="s">
        <v>52</v>
      </c>
      <c r="C13" s="89" t="s">
        <v>2</v>
      </c>
      <c r="D13" s="90" t="s">
        <v>127</v>
      </c>
      <c r="E13" s="40" t="str">
        <f t="shared" si="0"/>
        <v>TRAVERSE:</v>
      </c>
      <c r="Q13" s="12"/>
      <c r="CK13" s="32"/>
      <c r="CL13" s="31"/>
    </row>
    <row r="14" spans="1:158" x14ac:dyDescent="0.2">
      <c r="A14" s="44" t="s">
        <v>53</v>
      </c>
      <c r="C14" s="89" t="s">
        <v>96</v>
      </c>
      <c r="D14" s="90" t="s">
        <v>128</v>
      </c>
      <c r="E14" s="40" t="str">
        <f t="shared" si="0"/>
        <v>STARTING POINT USED AS:</v>
      </c>
      <c r="Q14" s="12"/>
      <c r="W14" s="44"/>
      <c r="X14" s="15"/>
      <c r="CK14" s="32"/>
      <c r="CL14" s="31"/>
    </row>
    <row r="15" spans="1:158" x14ac:dyDescent="0.2">
      <c r="A15" s="99">
        <v>999999999999.99902</v>
      </c>
      <c r="C15" s="89" t="s">
        <v>3</v>
      </c>
      <c r="D15" s="90" t="s">
        <v>129</v>
      </c>
      <c r="E15" s="40" t="str">
        <f t="shared" si="0"/>
        <v>ADJUSTMENT METHOD:</v>
      </c>
      <c r="M15" s="40" t="s">
        <v>56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 t="s">
        <v>56</v>
      </c>
      <c r="AQ15" s="40"/>
      <c r="AR15" s="40"/>
      <c r="AS15" s="87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 t="s">
        <v>56</v>
      </c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Z15" s="39" t="s">
        <v>57</v>
      </c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68"/>
      <c r="DO15" s="69"/>
      <c r="DP15" s="39"/>
      <c r="DQ15" s="39"/>
      <c r="DR15" s="39"/>
      <c r="DS15" s="39" t="s">
        <v>57</v>
      </c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 t="s">
        <v>57</v>
      </c>
      <c r="FA15" s="39"/>
      <c r="FB15" s="39"/>
    </row>
    <row r="16" spans="1:158" x14ac:dyDescent="0.2">
      <c r="A16" s="44" t="s">
        <v>114</v>
      </c>
      <c r="C16" s="89" t="s">
        <v>155</v>
      </c>
      <c r="D16" s="90" t="s">
        <v>130</v>
      </c>
      <c r="E16" s="40" t="str">
        <f t="shared" si="0"/>
        <v>STARTING X COORDINATE:</v>
      </c>
      <c r="AR16" s="44" t="s">
        <v>111</v>
      </c>
      <c r="AS16" s="15">
        <f>IFERROR(SQRT(AR120^2+AS120^2),"")</f>
        <v>1.6508653588088152E-3</v>
      </c>
    </row>
    <row r="17" spans="1:168" x14ac:dyDescent="0.2">
      <c r="C17" s="89" t="s">
        <v>156</v>
      </c>
      <c r="D17" s="90" t="s">
        <v>131</v>
      </c>
      <c r="E17" s="40" t="str">
        <f t="shared" si="0"/>
        <v>STARTING Y COORDINATE:</v>
      </c>
      <c r="AK17" s="44" t="s">
        <v>107</v>
      </c>
      <c r="AL17" s="80">
        <f ca="1">MIN(AL20:AL219)</f>
        <v>1.8434525491348709E-4</v>
      </c>
      <c r="AM17" s="84">
        <f ca="1">IF(MAX(AM20:AM219)&gt;OVER,A16,(MAX(AM20:AM219)))</f>
        <v>387327.5720251592</v>
      </c>
      <c r="AR17" s="44" t="s">
        <v>112</v>
      </c>
      <c r="AS17" s="86">
        <f>IFERROR(SUMA/AS16,"")</f>
        <v>43251.255845310268</v>
      </c>
      <c r="BL17" s="24" t="s">
        <v>49</v>
      </c>
      <c r="BM17" s="24" t="s">
        <v>49</v>
      </c>
      <c r="BX17">
        <f>IFERROR(SQRT(BW120^2+BX120^2),"")</f>
        <v>1.3002511393966909E-14</v>
      </c>
      <c r="CF17" t="s">
        <v>95</v>
      </c>
      <c r="CZ17" t="str">
        <f>"DIST "&amp;CZ18&amp;" - "&amp;DA18&amp;":"</f>
        <v>DIST 1 - 2:</v>
      </c>
      <c r="EW17" t="s">
        <v>95</v>
      </c>
    </row>
    <row r="18" spans="1:168" x14ac:dyDescent="0.2">
      <c r="A18" s="178"/>
      <c r="C18" s="89" t="s">
        <v>157</v>
      </c>
      <c r="D18" s="90" t="s">
        <v>132</v>
      </c>
      <c r="E18" s="40" t="str">
        <f t="shared" si="0"/>
        <v>ENDING X COORDINATE:</v>
      </c>
      <c r="R18" t="s">
        <v>19</v>
      </c>
      <c r="W18" t="s">
        <v>28</v>
      </c>
      <c r="AB18" t="s">
        <v>29</v>
      </c>
      <c r="AG18" t="s">
        <v>29</v>
      </c>
      <c r="AK18" s="44" t="s">
        <v>106</v>
      </c>
      <c r="AL18" s="80">
        <f ca="1">MAX(AL20:AL219)</f>
        <v>2.730526244745444E-3</v>
      </c>
      <c r="AM18" s="84">
        <f ca="1">IF(MIN(AM20:AM219)&gt;OVER,A16,(MIN(AM20:AM219)))</f>
        <v>26149.538074356256</v>
      </c>
      <c r="AR18" t="s">
        <v>113</v>
      </c>
      <c r="AS18" s="88">
        <f>IFERROR(IF(AS17&gt;OVER,A16,AS17),"")</f>
        <v>43251.255845310268</v>
      </c>
      <c r="AU18" t="s">
        <v>15</v>
      </c>
      <c r="AZ18" t="s">
        <v>16</v>
      </c>
      <c r="BG18" s="23" t="str">
        <f>METHODE</f>
        <v>COMPASS RULE</v>
      </c>
      <c r="BQ18" t="s">
        <v>50</v>
      </c>
      <c r="BX18">
        <f>IFERROR(SUMA/BX17,"")</f>
        <v>5491400686880392</v>
      </c>
      <c r="BZ18" t="s">
        <v>54</v>
      </c>
      <c r="CC18" t="s">
        <v>54</v>
      </c>
      <c r="CF18">
        <v>100000000</v>
      </c>
      <c r="CG18">
        <v>100000000</v>
      </c>
      <c r="CM18" t="s">
        <v>123</v>
      </c>
      <c r="CX18" t="str">
        <f>IF('XY1'!Z23=E56," "&amp;"ST",","&amp;"ST")</f>
        <v>,ST</v>
      </c>
      <c r="CZ18">
        <f>IF(CZ20="","NO° 1",CZ20)</f>
        <v>1</v>
      </c>
      <c r="DA18">
        <f>IF(AND(CZ20&lt;&gt;"",DA20=""),"NO° 2",IF(DA20="","2",DA20))</f>
        <v>2</v>
      </c>
      <c r="DQ18" s="32"/>
      <c r="DR18" t="s">
        <v>63</v>
      </c>
      <c r="DW18" t="s">
        <v>70</v>
      </c>
      <c r="ED18" s="23" t="str">
        <f>METHODE2</f>
        <v>COMPASS RULE</v>
      </c>
      <c r="EO18" t="s">
        <v>54</v>
      </c>
      <c r="ET18" t="s">
        <v>54</v>
      </c>
      <c r="EW18">
        <v>100000000</v>
      </c>
      <c r="EX18">
        <v>100000000</v>
      </c>
      <c r="FA18" t="s">
        <v>95</v>
      </c>
      <c r="FL18" s="73" t="str">
        <f>IF('XY2'!$T$22=$E$56," "&amp;"ST",","&amp;"ST")</f>
        <v>,ST</v>
      </c>
    </row>
    <row r="19" spans="1:168" x14ac:dyDescent="0.2">
      <c r="C19" s="89" t="s">
        <v>158</v>
      </c>
      <c r="D19" s="90" t="s">
        <v>133</v>
      </c>
      <c r="E19" s="40" t="str">
        <f t="shared" si="0"/>
        <v>ENDING Y COORDINATE:</v>
      </c>
      <c r="M19" s="2" t="s">
        <v>5</v>
      </c>
      <c r="N19" s="3" t="s">
        <v>6</v>
      </c>
      <c r="O19" s="3" t="s">
        <v>9</v>
      </c>
      <c r="P19" s="4" t="s">
        <v>10</v>
      </c>
      <c r="R19" s="2" t="s">
        <v>17</v>
      </c>
      <c r="S19" s="4" t="s">
        <v>18</v>
      </c>
      <c r="U19" s="9" t="s">
        <v>20</v>
      </c>
      <c r="W19" s="2" t="s">
        <v>24</v>
      </c>
      <c r="X19" s="3" t="s">
        <v>6</v>
      </c>
      <c r="Y19" s="3" t="s">
        <v>25</v>
      </c>
      <c r="Z19" s="4" t="s">
        <v>10</v>
      </c>
      <c r="AB19" s="2"/>
      <c r="AC19" s="17"/>
      <c r="AD19" s="3" t="s">
        <v>25</v>
      </c>
      <c r="AE19" s="4" t="s">
        <v>10</v>
      </c>
      <c r="AG19" s="2" t="s">
        <v>21</v>
      </c>
      <c r="AH19" s="3" t="s">
        <v>22</v>
      </c>
      <c r="AI19" s="3" t="s">
        <v>23</v>
      </c>
      <c r="AJ19" s="3" t="s">
        <v>108</v>
      </c>
      <c r="AK19" s="3" t="s">
        <v>109</v>
      </c>
      <c r="AL19" s="3" t="s">
        <v>27</v>
      </c>
      <c r="AM19" s="4" t="s">
        <v>26</v>
      </c>
      <c r="AN19" s="9" t="s">
        <v>110</v>
      </c>
      <c r="AP19" s="2" t="s">
        <v>38</v>
      </c>
      <c r="AQ19" s="3" t="s">
        <v>21</v>
      </c>
      <c r="AR19" s="3" t="s">
        <v>22</v>
      </c>
      <c r="AS19" s="4" t="s">
        <v>23</v>
      </c>
      <c r="AU19" s="2" t="s">
        <v>39</v>
      </c>
      <c r="AV19" s="3" t="s">
        <v>40</v>
      </c>
      <c r="AW19" s="3" t="s">
        <v>41</v>
      </c>
      <c r="AX19" s="4" t="s">
        <v>42</v>
      </c>
      <c r="AZ19" s="2" t="s">
        <v>43</v>
      </c>
      <c r="BA19" s="3" t="s">
        <v>44</v>
      </c>
      <c r="BB19" s="3" t="s">
        <v>45</v>
      </c>
      <c r="BC19" s="3" t="s">
        <v>46</v>
      </c>
      <c r="BD19" s="3" t="s">
        <v>41</v>
      </c>
      <c r="BE19" s="4" t="s">
        <v>42</v>
      </c>
      <c r="BG19" s="2" t="s">
        <v>22</v>
      </c>
      <c r="BH19" s="4" t="s">
        <v>23</v>
      </c>
      <c r="BJ19" s="9" t="s">
        <v>47</v>
      </c>
      <c r="BL19" s="2" t="s">
        <v>48</v>
      </c>
      <c r="BM19" s="3" t="s">
        <v>21</v>
      </c>
      <c r="BN19" s="3" t="s">
        <v>38</v>
      </c>
      <c r="BO19" s="4" t="s">
        <v>17</v>
      </c>
      <c r="BQ19" s="2" t="s">
        <v>5</v>
      </c>
      <c r="BR19" s="3" t="s">
        <v>6</v>
      </c>
      <c r="BS19" s="3" t="s">
        <v>38</v>
      </c>
      <c r="BT19" s="3" t="s">
        <v>51</v>
      </c>
      <c r="BU19" s="4" t="s">
        <v>21</v>
      </c>
      <c r="BW19" s="2" t="s">
        <v>22</v>
      </c>
      <c r="BX19" s="4" t="s">
        <v>23</v>
      </c>
      <c r="BZ19" s="71" t="s">
        <v>52</v>
      </c>
      <c r="CA19" s="72" t="s">
        <v>53</v>
      </c>
      <c r="CB19" s="73"/>
      <c r="CC19" s="71" t="str">
        <f>'XY1'!U24</f>
        <v>X</v>
      </c>
      <c r="CD19" s="74" t="str">
        <f>'XY1'!V24</f>
        <v>Y</v>
      </c>
      <c r="CE19" s="73"/>
      <c r="CF19" s="71" t="s">
        <v>52</v>
      </c>
      <c r="CG19" s="75" t="s">
        <v>53</v>
      </c>
      <c r="CH19" s="71"/>
      <c r="CI19" s="75"/>
      <c r="CJ19" s="75" t="s">
        <v>52</v>
      </c>
      <c r="CK19" s="72" t="s">
        <v>53</v>
      </c>
      <c r="CM19" s="71" t="s">
        <v>124</v>
      </c>
      <c r="CN19" s="75" t="s">
        <v>125</v>
      </c>
      <c r="CO19" s="73"/>
      <c r="CP19" s="73"/>
      <c r="CQ19" s="73"/>
      <c r="CR19" s="73"/>
      <c r="CS19" s="73"/>
      <c r="CT19" s="71" t="s">
        <v>238</v>
      </c>
      <c r="CU19" s="75" t="str">
        <f>IF('XY1'!$Z$23=$E$56," "&amp;'XY1'!U24,","&amp;'XY1'!U24)</f>
        <v>,X</v>
      </c>
      <c r="CV19" s="75" t="str">
        <f>IF('XY1'!$Z$23=$E$56," "&amp;'XY1'!V24,","&amp;'XY1'!V24)</f>
        <v>,Y</v>
      </c>
      <c r="CW19" s="75" t="str">
        <f>IF('XY1'!$Z$23=$E$56," "&amp;'XY1'!W24,","&amp;'XY1'!W24)</f>
        <v>,Z</v>
      </c>
      <c r="CX19" s="75" t="str">
        <f>IF('XY1'!$Z$23=$E$56," "&amp;'XY1'!X24,","&amp;'XY1'!X24)</f>
        <v>,D</v>
      </c>
      <c r="CZ19" s="2" t="s">
        <v>5</v>
      </c>
      <c r="DA19" s="3" t="s">
        <v>6</v>
      </c>
      <c r="DB19" s="3" t="s">
        <v>9</v>
      </c>
      <c r="DC19" s="4" t="s">
        <v>10</v>
      </c>
      <c r="DE19" s="2" t="s">
        <v>21</v>
      </c>
      <c r="DF19" s="3" t="s">
        <v>64</v>
      </c>
      <c r="DG19" s="4" t="s">
        <v>65</v>
      </c>
      <c r="DI19" s="2" t="s">
        <v>5</v>
      </c>
      <c r="DJ19" s="3" t="s">
        <v>6</v>
      </c>
      <c r="DK19" s="3" t="s">
        <v>9</v>
      </c>
      <c r="DL19" s="4" t="s">
        <v>10</v>
      </c>
      <c r="DN19" s="2" t="s">
        <v>21</v>
      </c>
      <c r="DO19" s="3" t="s">
        <v>64</v>
      </c>
      <c r="DP19" s="4" t="s">
        <v>65</v>
      </c>
      <c r="DQ19" s="32"/>
      <c r="DR19" s="2" t="s">
        <v>66</v>
      </c>
      <c r="DS19" s="3" t="s">
        <v>67</v>
      </c>
      <c r="DT19" s="3" t="s">
        <v>41</v>
      </c>
      <c r="DU19" s="4" t="s">
        <v>42</v>
      </c>
      <c r="DW19" s="2" t="s">
        <v>75</v>
      </c>
      <c r="DX19" s="3" t="s">
        <v>76</v>
      </c>
      <c r="DY19" s="3" t="s">
        <v>77</v>
      </c>
      <c r="DZ19" s="3" t="s">
        <v>78</v>
      </c>
      <c r="EA19" s="3" t="s">
        <v>41</v>
      </c>
      <c r="EB19" s="4" t="s">
        <v>42</v>
      </c>
      <c r="ED19" s="34" t="s">
        <v>22</v>
      </c>
      <c r="EE19" s="35" t="s">
        <v>23</v>
      </c>
      <c r="EF19" s="32"/>
      <c r="EG19" s="9" t="s">
        <v>47</v>
      </c>
      <c r="EI19" s="2" t="s">
        <v>48</v>
      </c>
      <c r="EJ19" s="3" t="s">
        <v>21</v>
      </c>
      <c r="EK19" s="3" t="s">
        <v>38</v>
      </c>
      <c r="EL19" s="3" t="s">
        <v>64</v>
      </c>
      <c r="EM19" s="4" t="s">
        <v>65</v>
      </c>
      <c r="EO19" s="2" t="s">
        <v>52</v>
      </c>
      <c r="EP19" s="4" t="s">
        <v>53</v>
      </c>
      <c r="ER19" s="2"/>
      <c r="ES19" s="2"/>
      <c r="ET19" s="2" t="str">
        <f>'XY2'!O23</f>
        <v>X</v>
      </c>
      <c r="EU19" s="9" t="str">
        <f>'XY2'!P23</f>
        <v>Y</v>
      </c>
      <c r="EW19" s="71" t="s">
        <v>52</v>
      </c>
      <c r="EX19" s="75" t="s">
        <v>53</v>
      </c>
      <c r="EZ19" s="44"/>
      <c r="FA19" s="2" t="s">
        <v>52</v>
      </c>
      <c r="FB19" s="4" t="s">
        <v>53</v>
      </c>
      <c r="FH19" s="71" t="s">
        <v>238</v>
      </c>
      <c r="FI19" s="75" t="str">
        <f>IF('XY2'!$T$22=$E$56," "&amp;'XY2'!O23,","&amp;'XY2'!O23)</f>
        <v>,X</v>
      </c>
      <c r="FJ19" s="75" t="str">
        <f>IF('XY2'!$T$22=$E$56," "&amp;'XY2'!P23,","&amp;'XY2'!P23)</f>
        <v>,Y</v>
      </c>
      <c r="FK19" s="75" t="str">
        <f>IF('XY2'!$T$22=$E$56," "&amp;'XY2'!Q23,","&amp;'XY2'!Q23)</f>
        <v>,Z</v>
      </c>
      <c r="FL19" s="75" t="str">
        <f>IF('XY2'!$T$22=$E$56," "&amp;'XY2'!R23,","&amp;'XY2'!R23)</f>
        <v>,D</v>
      </c>
    </row>
    <row r="20" spans="1:168" s="93" customFormat="1" x14ac:dyDescent="0.2">
      <c r="A20" s="93">
        <v>1</v>
      </c>
      <c r="C20" s="89" t="s">
        <v>4</v>
      </c>
      <c r="D20" s="90" t="s">
        <v>134</v>
      </c>
      <c r="E20" s="40" t="str">
        <f t="shared" si="0"/>
        <v>SCALE FACTOR:</v>
      </c>
      <c r="L20" s="93">
        <v>1</v>
      </c>
      <c r="M20" s="103">
        <f>IF('XY1'!C25="","",'XY1'!C25)</f>
        <v>1</v>
      </c>
      <c r="N20" s="103">
        <f>IF('XY1'!D25="","",'XY1'!D25)</f>
        <v>2</v>
      </c>
      <c r="O20" s="104">
        <f>IF('XY1'!E25="","",MOD('XY1'!E25,CERCLE))</f>
        <v>2.4815624999999999</v>
      </c>
      <c r="P20" s="103">
        <f>IF('XY1'!F25="","",'XY1'!F25)</f>
        <v>23.925000000000001</v>
      </c>
      <c r="R20" s="108">
        <f t="shared" ref="R20:R119" si="1">IFERROR(MOD(CERCLE-O20,CERCLE),"")</f>
        <v>12.518437500000001</v>
      </c>
      <c r="S20" s="121">
        <f t="shared" ref="S20:S119" si="2">IFERROR(IF(ANGLE=INTERIEUR,O20,R20),"")</f>
        <v>2.4815624999999999</v>
      </c>
      <c r="U20" s="122">
        <f t="shared" ref="U20:U119" si="3">IFERROR(IF(ECHELLE="",P20*1,P20*ECHELLE),"")</f>
        <v>23.925000000000001</v>
      </c>
      <c r="W20" s="105">
        <f t="shared" ref="W20:W119" si="4">IF(M20="","",M20)</f>
        <v>1</v>
      </c>
      <c r="X20" s="93">
        <f t="shared" ref="X20:X119" si="5">IF(N20="","",N20)</f>
        <v>2</v>
      </c>
      <c r="Y20" s="107">
        <f t="shared" ref="Y20:Y119" si="6">IF(S20="","",S20)</f>
        <v>2.4815624999999999</v>
      </c>
      <c r="Z20" s="106">
        <f t="shared" ref="Z20:Z119" si="7">IF(U20="","",U20)</f>
        <v>23.925000000000001</v>
      </c>
      <c r="AB20" s="105">
        <v>1</v>
      </c>
      <c r="AC20" s="93">
        <f t="shared" ref="AC20:AC51" si="8">IF((N*2)-1&lt;AB20,"",IF(AB20&lt;=N,AB20,AB20-N))</f>
        <v>1</v>
      </c>
      <c r="AD20" s="107">
        <f>IF(AC20="","",INDEX($Y$20:$Y$119,MATCH(AC20,$AB$20:$AB$119,0)))</f>
        <v>2.4815624999999999</v>
      </c>
      <c r="AE20" s="106">
        <f>IF(AC20="","",INDEX($Z$20:$Z$119,MATCH(AC20,$AB$20:$AB$119)))</f>
        <v>23.925000000000001</v>
      </c>
      <c r="AG20" s="108">
        <f>IFERROR(MOD(IF(CHEMINEMENT=HORAIRE,NORD,AD20),CERCLE),"")</f>
        <v>2.4815624999999999</v>
      </c>
      <c r="AH20" s="109">
        <f>IFERROR(AE20*(SIN(RADIANS(AG20*24))),"")</f>
        <v>20.626653417027182</v>
      </c>
      <c r="AI20" s="109">
        <f>IFERROR(AE20*(COS(RADIANS(AG20*24))),"")</f>
        <v>12.122161268265696</v>
      </c>
      <c r="AJ20" s="109">
        <f ca="1">IF(AG20="","",IF(N&lt;AB20,"",SUM(AH20:OFFSET(AH20,(N-1),0))))</f>
        <v>-1.3069000431949673E-4</v>
      </c>
      <c r="AK20" s="109">
        <f ca="1">IF(AG20="","",IF(N&lt;AB20,"",SUM(AI20:OFFSET(AI20,(N-1),0))))</f>
        <v>1.3001267545931228E-4</v>
      </c>
      <c r="AL20" s="109">
        <f t="shared" ref="AL20:AL51" ca="1" si="9">IF(AG20="","",IF(N&lt;AB20,"",SQRT(AJ20^2+AK20^2)))</f>
        <v>1.8434525491348709E-4</v>
      </c>
      <c r="AM20" s="110">
        <f t="shared" ref="AM20:AM51" ca="1" si="10">IFERROR(IF(N&lt;AB20,"",SUMA/AL20),"")</f>
        <v>387327.5720251592</v>
      </c>
      <c r="AN20" s="111">
        <f t="shared" ref="AN20:AN51" ca="1" si="11">IFERROR(IF(N&lt;AB20,"",IF(AM20&gt;OVER,$A$16,AM20)),"")</f>
        <v>387327.5720251592</v>
      </c>
      <c r="AP20" s="108">
        <f t="shared" ref="AP20:AP119" si="12">IFERROR(Y20-(FERMETUREB/N),"")</f>
        <v>2.4816473765432101</v>
      </c>
      <c r="AQ20" s="107">
        <f>IFERROR(MOD(IF(CHEMINEMENT=HORAIRE,NORD,AP20),CERCLE),"")</f>
        <v>2.4816473765432101</v>
      </c>
      <c r="AR20" s="123">
        <f t="shared" ref="AR20:AR119" si="13">IFERROR(AE20*(SIN(RADIANS(AQ20*24))),"")</f>
        <v>20.62708438323023</v>
      </c>
      <c r="AS20" s="124">
        <f t="shared" ref="AS20:AS119" si="14">IFERROR(AE20*(COS(RADIANS(AQ20*24))),"")</f>
        <v>12.121427921127923</v>
      </c>
      <c r="AU20" s="105">
        <f t="shared" ref="AU20:AU51" si="15">IFERROR(-AR$120*($U20/SUMA),"")</f>
        <v>4.714858355655072E-4</v>
      </c>
      <c r="AV20" s="93">
        <f t="shared" ref="AV20:AV51" si="16">IFERROR(-AS$120*($U20/SUMA),"")</f>
        <v>-2.8929319681300197E-4</v>
      </c>
      <c r="AW20" s="93">
        <f>IFERROR(AR20+AU20,"")</f>
        <v>20.627555869065795</v>
      </c>
      <c r="AX20" s="106">
        <f>IFERROR(AS20+AV20,"")</f>
        <v>12.12113862793111</v>
      </c>
      <c r="AZ20" s="105">
        <f>IFERROR(ABS(AR20),"")</f>
        <v>20.62708438323023</v>
      </c>
      <c r="BA20" s="93">
        <f>IFERROR(ABS(AS20),"")</f>
        <v>12.121427921127923</v>
      </c>
      <c r="BB20" s="125">
        <f>IFERROR(-AR$120*(AZ20/AZ$120),"")</f>
        <v>7.0352943396907806E-4</v>
      </c>
      <c r="BC20" s="125">
        <f>IFERROR(-AS$120*(BA20/BA$120),"")</f>
        <v>-2.2003027533638452E-4</v>
      </c>
      <c r="BD20" s="93">
        <f>IFERROR(AR20+BB20,"")</f>
        <v>20.6277879126642</v>
      </c>
      <c r="BE20" s="106">
        <f>IFERROR(AS20+BC20,"")</f>
        <v>12.121207890852586</v>
      </c>
      <c r="BG20" s="126">
        <f t="shared" ref="BG20:BG119" si="17">IFERROR(IF(METHODE=COMPASS,AW20,BD20),"")</f>
        <v>20.627555869065795</v>
      </c>
      <c r="BH20" s="127">
        <f t="shared" ref="BH20:BH119" si="18">IFERROR(IF(METHODE=COMPASS,AX20,BE20),"")</f>
        <v>12.12113862793111</v>
      </c>
      <c r="BJ20" s="122">
        <f>IFERROR(SQRT(BG20^2+BH20^2),"")</f>
        <v>23.925259931063536</v>
      </c>
      <c r="BL20" s="108">
        <f t="shared" ref="BL20:BL119" si="19">IFERROR(IF(AND(BG20=0,BH20=0),0,IF(AND(BG20=0,BH20&gt;0),NORD,IF(AND(BG20&gt;0,BH20=0),EST,IF(AND(BG20=0,BH20&lt;0),SUD,IF(AND(BG20&lt;0,BH20=0),OUEST,MOD(DEGREES(ATAN(ABS(BG20)/(ABS(BH20))))/24,CERCLE)))))),"")</f>
        <v>2.4816960994560331</v>
      </c>
      <c r="BM20" s="131">
        <f t="shared" ref="BM20:BM119" si="20">IFERROR(MOD(IF(AND(BG20&gt;0,BH20&gt;0),BL20,IF(AND(BG20&gt;0,BH20&lt;0),SUD-BL20,IF(AND(BG20&lt;0,BH20&lt;0),SUD+BL20,IF(AND(BG20&lt;0,BH20&gt;0),NORD-BL20,BL20)))),CERCLE),"")</f>
        <v>2.4816960994560331</v>
      </c>
      <c r="BN20" s="107">
        <f>IFERROR(MOD(IF(CHEMINEMENT=HORAIRE,LAST1-SUD-BM20,BM20-LAST1-SUD),CERCLE),"")</f>
        <v>2.4817431454710679</v>
      </c>
      <c r="BO20" s="121">
        <f t="shared" ref="BO20:BO119" si="21">IFERROR(CERCLE-BN20,"")</f>
        <v>12.518256854528932</v>
      </c>
      <c r="BQ20" s="105">
        <f t="shared" ref="BQ20:BQ119" si="22">IF(W20="","",W20)</f>
        <v>1</v>
      </c>
      <c r="BR20" s="93">
        <f t="shared" ref="BR20:BR119" si="23">IF(X20="","",X20)</f>
        <v>2</v>
      </c>
      <c r="BS20" s="107">
        <f t="shared" ref="BS20:BS119" si="24">IF(BN20="","",IF(ANGLE=INTERIEUR,BN20,BO20))</f>
        <v>2.4817431454710679</v>
      </c>
      <c r="BT20" s="93">
        <f>IF(BJ20="","",BJ20)</f>
        <v>23.925259931063536</v>
      </c>
      <c r="BU20" s="121">
        <f>IF(BM20="","",BM20)</f>
        <v>2.4816960994560331</v>
      </c>
      <c r="BW20" s="126">
        <f>IFERROR(BT20*(SIN(RADIANS(BU20*24))),"")</f>
        <v>20.627555869065791</v>
      </c>
      <c r="BX20" s="127">
        <f>IFERROR(BT20*(COS(RADIANS(BU20*24))),"")</f>
        <v>12.121138627931112</v>
      </c>
      <c r="BZ20" s="117">
        <f>X</f>
        <v>1000</v>
      </c>
      <c r="CA20" s="128">
        <f>Y</f>
        <v>2000</v>
      </c>
      <c r="CC20" s="117">
        <f t="shared" ref="CC20:CC119" si="25">IF($CC$19="X",BZ20,CA20)</f>
        <v>1000</v>
      </c>
      <c r="CD20" s="118">
        <f t="shared" ref="CD20:CD119" si="26">IF($CC$19="X",CA20,BZ20)</f>
        <v>2000</v>
      </c>
      <c r="CE20" s="112"/>
      <c r="CF20" s="105">
        <f>IF(BZ20="","",CF18)</f>
        <v>100000000</v>
      </c>
      <c r="CG20" s="93">
        <f>IF(CA20="","",CG18)</f>
        <v>100000000</v>
      </c>
      <c r="CH20" s="129">
        <v>1</v>
      </c>
      <c r="CI20" s="119">
        <f ca="1">IF(CODE1=1,"",IF(M20="","",M20))</f>
        <v>1</v>
      </c>
      <c r="CJ20" s="115">
        <f ca="1">IF(CODE1=1,0,IF(BZ20="","",CF20))</f>
        <v>100000000</v>
      </c>
      <c r="CK20" s="115">
        <f ca="1">IF(CODE1=1,0,IF(CA20="","",CG20))</f>
        <v>100000000</v>
      </c>
      <c r="CL20" s="112"/>
      <c r="CM20" s="117">
        <f t="shared" ref="CM20:CM51" si="27">IFERROR(IF(N=$AB20,$BZ$20*$CA$120,BZ21*CA20),"")</f>
        <v>2041255.1117381316</v>
      </c>
      <c r="CN20" s="112">
        <f t="shared" ref="CN20:CN51" si="28">IFERROR(IF(N=$AB20,$BZ$120*$CA$20,BZ20*CA21),"")</f>
        <v>2012121.138627931</v>
      </c>
      <c r="CO20" s="112"/>
      <c r="CP20" s="112" t="str">
        <f>SUBSTITUTE(CC20,",",".")</f>
        <v>1000</v>
      </c>
      <c r="CQ20" s="112" t="str">
        <f>SUBSTITUTE(CD20,",",".")</f>
        <v>2000</v>
      </c>
      <c r="CR20" s="112">
        <f>IF(CQ20="","",IF('XY1'!W25="",0,'XY1'!W25))</f>
        <v>0</v>
      </c>
      <c r="CS20" s="112" t="str">
        <f>SUBSTITUTE(CR20,",",".")</f>
        <v>0</v>
      </c>
      <c r="CT20" s="105">
        <f>IF(CQ20="","",IF(M20="",L20,M20))</f>
        <v>1</v>
      </c>
      <c r="CU20" s="117" t="str">
        <f>IF(CP20="","",IF('XY1'!$Z$23='CALCUL-XY'!$E$56," "&amp;CP20,","&amp;CP20))</f>
        <v>,1000</v>
      </c>
      <c r="CV20" s="117" t="str">
        <f>IF(CQ20="","",IF('XY1'!$Z$23='CALCUL-XY'!$E$56," "&amp;CQ20,","&amp;CQ20))</f>
        <v>,2000</v>
      </c>
      <c r="CW20" s="117" t="str">
        <f>IF(CQ20="","",IF('XY1'!$Z$23='CALCUL-XY'!$E$56," "&amp;CS20,","&amp;CS20))</f>
        <v>,0</v>
      </c>
      <c r="CX20" s="117" t="str">
        <f>IF(CQ20="","",IF('XY1'!X25="",'CALCUL-XY'!$CX$18,IF('XY1'!$Z$23='CALCUL-XY'!$E$56," "&amp;'XY1'!X25,","&amp;'XY1'!X25)))</f>
        <v>,ST</v>
      </c>
      <c r="CY20" s="112"/>
      <c r="CZ20" s="105">
        <f>IF('XY2'!C24="","",'XY2'!C24)</f>
        <v>1</v>
      </c>
      <c r="DA20" s="93">
        <f>IF('XY2'!D24="","",'XY2'!D24)</f>
        <v>2</v>
      </c>
      <c r="DB20" s="107">
        <v>0</v>
      </c>
      <c r="DC20" s="106">
        <f>IF('XY2'!F24="","",'XY2'!F24)</f>
        <v>74.070999999999998</v>
      </c>
      <c r="DE20" s="130">
        <f>DB20</f>
        <v>0</v>
      </c>
      <c r="DF20" s="123">
        <f>IFERROR(DC20*(SIN(RADIANS(DE20*24))),"")</f>
        <v>0</v>
      </c>
      <c r="DG20" s="124">
        <f>IFERROR(DC20*(COS(RADIANS(DE20*24))),"")</f>
        <v>74.070999999999998</v>
      </c>
      <c r="DH20" s="131"/>
      <c r="DI20" s="105">
        <f>IF('XY2'!C24="","",'XY2'!C24)</f>
        <v>1</v>
      </c>
      <c r="DJ20" s="93">
        <f>IF('XY2'!D24="","",'XY2'!D24)</f>
        <v>2</v>
      </c>
      <c r="DK20" s="131">
        <f>IF(DG130="","",DG130)</f>
        <v>3.2578270479906415</v>
      </c>
      <c r="DL20" s="106">
        <f>IF('XY2'!F24="","",IF(ECHELLE2="",DC20*1,DC20*ECHELLE2))</f>
        <v>74.070999999999998</v>
      </c>
      <c r="DN20" s="130">
        <f>DK20</f>
        <v>3.2578270479906415</v>
      </c>
      <c r="DO20" s="123">
        <f>IFERROR(DL20*(SIN(RADIANS(DN20*24))),"")</f>
        <v>72.50247241512335</v>
      </c>
      <c r="DP20" s="124">
        <f>IFERROR(DL20*(COS(RADIANS(DN20*24))),"")</f>
        <v>15.162603163516406</v>
      </c>
      <c r="DQ20" s="116"/>
      <c r="DR20" s="105">
        <f>IFERROR(-DO$128*($DL20/$DL$120),"")</f>
        <v>-5.2207608979903342E-2</v>
      </c>
      <c r="DS20" s="93">
        <f>IFERROR(-DP$128*($DL20/$DL$120),"")</f>
        <v>-3.5879377633401079E-2</v>
      </c>
      <c r="DT20" s="123">
        <f t="shared" ref="DT20:DT119" si="29">IFERROR(DO20+DR20,"")</f>
        <v>72.450264806143451</v>
      </c>
      <c r="DU20" s="127">
        <f t="shared" ref="DU20:DU119" si="30">IFERROR(DP20+DS20,"")</f>
        <v>15.126723785883005</v>
      </c>
      <c r="DW20" s="132">
        <f t="shared" ref="DW20:DW119" si="31">IFERROR(ABS(DO20),"")</f>
        <v>72.50247241512335</v>
      </c>
      <c r="DX20" s="133">
        <f t="shared" ref="DX20:DX119" si="32">IFERROR(ABS(DP20),"")</f>
        <v>15.162603163516406</v>
      </c>
      <c r="DY20" s="93">
        <f>IFERROR(-DO$128*($DW20/$DW$120),"")</f>
        <v>-7.1287472276417324E-2</v>
      </c>
      <c r="DZ20" s="93">
        <f>IFERROR(-DP$128*($DX20/$DX$120),"")</f>
        <v>-1.6131396616615393E-2</v>
      </c>
      <c r="EA20" s="93">
        <f t="shared" ref="EA20:EA119" si="33">IFERROR(DO20+DY20,"")</f>
        <v>72.431184942846926</v>
      </c>
      <c r="EB20" s="106">
        <f t="shared" ref="EB20:EB119" si="34">IFERROR(DP20+DZ20,"")</f>
        <v>15.146471766899792</v>
      </c>
      <c r="ED20" s="134">
        <f t="shared" ref="ED20:ED119" si="35">IFERROR(IF(METHODE2=COMPASS,DT20,EA20),"")</f>
        <v>72.450264806143451</v>
      </c>
      <c r="EE20" s="135">
        <f t="shared" ref="EE20:EE119" si="36">IFERROR(IF(METHODE2=COMPASS,DU20,EB20),"")</f>
        <v>15.126723785883005</v>
      </c>
      <c r="EF20" s="116"/>
      <c r="EG20" s="122">
        <f>IFERROR(SQRT(ED20^2+EE20^2),"")</f>
        <v>74.012557333027672</v>
      </c>
      <c r="EI20" s="108">
        <f t="shared" ref="EI20:EI119" si="37">IFERROR(IF(AND(ED20=0,EE20=0),0,IF(AND(ED20=0,EE20&gt;0),NORD,IF(AND(ED20&gt;0,EE20=0),EST,IF(AND(ED20=0,EE20&lt;0),SUD,IF(AND(ED20&lt;0,EE20=0),OUEST,MOD(DEGREES(ATAN(ABS(ED20)/(ABS(EE20))))/24,CERCLE)))))),"")</f>
        <v>3.2586151347752739</v>
      </c>
      <c r="EJ20" s="131">
        <f t="shared" ref="EJ20:EJ119" si="38">IFERROR(MOD(IF(AND(ED20&gt;0,EE20&gt;0),EI20,IF(AND(ED20&gt;0,EE20&lt;0),SUD-EI20,IF(AND(ED20&lt;0,EE20&lt;0),SUD+EI20,IF(AND(ED20&lt;0,EE20&gt;0),NORD-EI20,EI20)))),CERCLE),"")</f>
        <v>3.2586151347752739</v>
      </c>
      <c r="EK20" s="131"/>
      <c r="EL20" s="123">
        <f t="shared" ref="EL20:EL119" si="39">IFERROR(EG20*(SIN(RADIANS(EJ20*24))),"")</f>
        <v>72.450264806143451</v>
      </c>
      <c r="EM20" s="127">
        <f t="shared" ref="EM20:EM119" si="40">IFERROR(EG20*(COS(RADIANS(EJ20*24))),"")</f>
        <v>15.126723785883003</v>
      </c>
      <c r="EO20" s="117">
        <f>XA</f>
        <v>5000000</v>
      </c>
      <c r="EP20" s="128">
        <f>YA</f>
        <v>240000</v>
      </c>
      <c r="ER20" s="129">
        <v>1</v>
      </c>
      <c r="ES20" s="129">
        <f>IF(DI20="","",DI20)</f>
        <v>1</v>
      </c>
      <c r="ET20" s="117">
        <f t="shared" ref="ET20" si="41">IF($ET$19="X",EO20,EP20)</f>
        <v>5000000</v>
      </c>
      <c r="EU20" s="118">
        <f t="shared" ref="EU20" si="42">IF($ET$19="X",EP20,EO20)</f>
        <v>240000</v>
      </c>
      <c r="EW20" s="105">
        <f>IF(EO20="","",EW18)</f>
        <v>100000000</v>
      </c>
      <c r="EX20" s="93">
        <f>IF(EP20="","",EX18)</f>
        <v>100000000</v>
      </c>
      <c r="EZ20" s="119"/>
      <c r="FA20" s="120">
        <f ca="1">IF(CODE2=1,0,IF(EO20="","",EW20))</f>
        <v>100000000</v>
      </c>
      <c r="FB20" s="115">
        <f ca="1">IF(CODE2=1,0,IF(EP20="","",EX20))</f>
        <v>100000000</v>
      </c>
      <c r="FC20" s="131"/>
      <c r="FD20" s="112" t="str">
        <f>SUBSTITUTE(ET20,",",".")</f>
        <v>5000000</v>
      </c>
      <c r="FE20" s="112" t="str">
        <f>SUBSTITUTE(EU20,",",".")</f>
        <v>240000</v>
      </c>
      <c r="FF20" s="112">
        <f>IF(FE20="","",IF('XY2'!Q24="",0,'XY2'!Q24))</f>
        <v>0</v>
      </c>
      <c r="FG20" s="112" t="str">
        <f>SUBSTITUTE(FF20,",",".")</f>
        <v>0</v>
      </c>
      <c r="FH20" s="5">
        <f t="shared" ref="FH20:FH22" si="43">IF(FE20="","",IF(ES20="",A20,ES20))</f>
        <v>1</v>
      </c>
      <c r="FI20" s="117" t="str">
        <f>IF(ET20="","",IF('XY2'!$T$22='CALCUL-XY'!$E$56," "&amp;FD20,","&amp;FD20))</f>
        <v>,5000000</v>
      </c>
      <c r="FJ20" s="117" t="str">
        <f>IF(EU20="","",IF('XY2'!$T$22='CALCUL-XY'!$E$56," "&amp;FE20,","&amp;FE20))</f>
        <v>,240000</v>
      </c>
      <c r="FK20" s="117" t="str">
        <f>IF(FG20="","",IF('XY2'!$T$22='CALCUL-XY'!$E$56," "&amp;FG20,","&amp;FG20))</f>
        <v>,0</v>
      </c>
      <c r="FL20" s="117" t="str">
        <f>IF(FE20="","",IF('XY2'!R24="",$FL$18,IF('XY2'!$T$22='CALCUL-XY'!$E$56," "&amp;'XY2'!R24,","&amp;'XY2'!R24)))</f>
        <v>,ST</v>
      </c>
    </row>
    <row r="21" spans="1:168" x14ac:dyDescent="0.2">
      <c r="A21">
        <f>A20+1</f>
        <v>2</v>
      </c>
      <c r="C21" s="89" t="s">
        <v>30</v>
      </c>
      <c r="D21" s="90" t="s">
        <v>154</v>
      </c>
      <c r="E21" s="40" t="str">
        <f t="shared" si="0"/>
        <v>ENTER YOUR MEAN ANGLES AND DISTANCES</v>
      </c>
      <c r="L21">
        <f>L20+1</f>
        <v>2</v>
      </c>
      <c r="M21" s="57">
        <f>IF('XY1'!C26="","",'XY1'!C26)</f>
        <v>2</v>
      </c>
      <c r="N21" s="57">
        <f>IF('XY1'!D26="","",'XY1'!D26)</f>
        <v>3</v>
      </c>
      <c r="O21" s="79">
        <f>IF('XY1'!E26="","",MOD('XY1'!E26,CERCLE))</f>
        <v>2.4965046296296296</v>
      </c>
      <c r="P21" s="57">
        <f>IF('XY1'!F26="","",'XY1'!F26)</f>
        <v>23.696000000000002</v>
      </c>
      <c r="R21" s="13">
        <f t="shared" si="1"/>
        <v>12.50349537037037</v>
      </c>
      <c r="S21" s="25">
        <f t="shared" si="2"/>
        <v>2.4965046296296296</v>
      </c>
      <c r="U21" s="10">
        <f t="shared" si="3"/>
        <v>23.696000000000002</v>
      </c>
      <c r="W21" s="5">
        <f t="shared" si="4"/>
        <v>2</v>
      </c>
      <c r="X21">
        <f t="shared" si="5"/>
        <v>3</v>
      </c>
      <c r="Y21" s="8">
        <f t="shared" si="6"/>
        <v>2.4965046296296296</v>
      </c>
      <c r="Z21" s="6">
        <f t="shared" si="7"/>
        <v>23.696000000000002</v>
      </c>
      <c r="AB21" s="5">
        <f>AB20+1</f>
        <v>2</v>
      </c>
      <c r="AC21">
        <f t="shared" si="8"/>
        <v>2</v>
      </c>
      <c r="AD21" s="8">
        <f>IF(AC21="","",INDEX($Y$20:$Y$119,MATCH(AC21,$AB$20:$AB$119,0)))</f>
        <v>2.4965046296296296</v>
      </c>
      <c r="AE21" s="6">
        <f>IF(AC21="","",INDEX($Z$20:$Z$119,MATCH(AC21,$AB$20:$AB$119)))</f>
        <v>23.696000000000002</v>
      </c>
      <c r="AG21" s="13">
        <f t="shared" ref="AG21" si="44">IFERROR(MOD(IF(CHEMINEMENT=HORAIRE,AG20+SUD-AD21,AG20+SUD+AD21),CERCLE),"")</f>
        <v>12.478067129629629</v>
      </c>
      <c r="AH21" s="80">
        <f t="shared" ref="AH21" si="45">IFERROR(AE21*(SIN(RADIANS(AG21*24))),"")</f>
        <v>-20.6293205649398</v>
      </c>
      <c r="AI21" s="80">
        <f t="shared" ref="AI21" si="46">IFERROR(AE21*(COS(RADIANS(AG21*24))),"")</f>
        <v>11.658968609141716</v>
      </c>
      <c r="AJ21" s="80">
        <f ca="1">IF(AG21="","",IF(N&lt;AB21,"",SUM(AH21:OFFSET(AH21,(N-1),0))))</f>
        <v>-1.4237450458125522E-3</v>
      </c>
      <c r="AK21" s="80">
        <f ca="1">IF(AG21="","",IF(N&lt;AB21,"",SUM(AI21:OFFSET(AI21,(N-1),0))))</f>
        <v>2.3299621494281553E-3</v>
      </c>
      <c r="AL21" s="80">
        <f t="shared" ca="1" si="9"/>
        <v>2.730526244745444E-3</v>
      </c>
      <c r="AM21" s="81">
        <f t="shared" ca="1" si="10"/>
        <v>26149.538074356256</v>
      </c>
      <c r="AN21" s="85">
        <f t="shared" ca="1" si="11"/>
        <v>26149.538074356256</v>
      </c>
      <c r="AP21" s="13">
        <f t="shared" si="12"/>
        <v>2.4965895061728398</v>
      </c>
      <c r="AQ21" s="8">
        <f t="shared" ref="AQ21:AQ119" si="47">IFERROR(MOD(IF(CHEMINEMENT=HORAIRE,AQ20+SUD-AP21,AQ20+SUD+AP21),CERCLE),"")</f>
        <v>12.47823688271605</v>
      </c>
      <c r="AR21" s="12">
        <f t="shared" si="13"/>
        <v>-20.628491490090465</v>
      </c>
      <c r="AS21" s="19">
        <f t="shared" si="14"/>
        <v>11.660435448269729</v>
      </c>
      <c r="AU21" s="5">
        <f t="shared" si="15"/>
        <v>4.669729721864267E-4</v>
      </c>
      <c r="AV21">
        <f t="shared" si="16"/>
        <v>-2.8652420445897159E-4</v>
      </c>
      <c r="AW21">
        <f t="shared" ref="AW21:AX119" si="48">IFERROR(AR21+AU21,"")</f>
        <v>-20.628024517118277</v>
      </c>
      <c r="AX21" s="6">
        <f t="shared" si="48"/>
        <v>11.66014892406527</v>
      </c>
      <c r="AZ21" s="5">
        <f t="shared" ref="AZ21:BA119" si="49">IFERROR(ABS(AR21),"")</f>
        <v>20.628491490090465</v>
      </c>
      <c r="BA21">
        <f t="shared" si="49"/>
        <v>11.660435448269729</v>
      </c>
      <c r="BB21" s="14">
        <f>IFERROR(-AR$120*(AZ21/AZ$120),"")</f>
        <v>7.035774262628276E-4</v>
      </c>
      <c r="BC21" s="14">
        <f>IFERROR(-AS$120*(BA21/BA$120),"")</f>
        <v>-2.1166225950598961E-4</v>
      </c>
      <c r="BD21">
        <f t="shared" ref="BD21:BD119" si="50">IFERROR(AR21+BB21,"")</f>
        <v>-20.627787912664203</v>
      </c>
      <c r="BE21" s="6">
        <f t="shared" ref="BE21:BE119" si="51">IFERROR(AS21+BC21,"")</f>
        <v>11.660223786010222</v>
      </c>
      <c r="BG21" s="26">
        <f t="shared" si="17"/>
        <v>-20.628024517118277</v>
      </c>
      <c r="BH21" s="33">
        <f t="shared" si="18"/>
        <v>11.66014892406527</v>
      </c>
      <c r="BJ21" s="10">
        <f t="shared" ref="BJ21:BJ119" si="52">IFERROR(SQRT(BG21^2+BH21^2),"")</f>
        <v>23.695452483761798</v>
      </c>
      <c r="BL21" s="13">
        <f t="shared" si="19"/>
        <v>2.5217650962941405</v>
      </c>
      <c r="BM21" s="31">
        <f t="shared" si="20"/>
        <v>12.478234903705859</v>
      </c>
      <c r="BN21" s="8">
        <f t="shared" ref="BN21:BN119" si="53">IFERROR(MOD(IF(CHEMINEMENT=HORAIRE,BM20-SUD-BM21,BM21-BM20-SUD),CERCLE),"")</f>
        <v>2.4965388042498269</v>
      </c>
      <c r="BO21" s="25">
        <f t="shared" si="21"/>
        <v>12.503461195750173</v>
      </c>
      <c r="BQ21" s="5">
        <f t="shared" si="22"/>
        <v>2</v>
      </c>
      <c r="BR21">
        <f t="shared" si="23"/>
        <v>3</v>
      </c>
      <c r="BS21" s="8">
        <f t="shared" si="24"/>
        <v>2.4965388042498269</v>
      </c>
      <c r="BT21">
        <f t="shared" ref="BT21:BT119" si="54">IF(BJ21="","",BJ21)</f>
        <v>23.695452483761798</v>
      </c>
      <c r="BU21" s="25">
        <f t="shared" ref="BU21:BU119" si="55">IF(BM21="","",BM21)</f>
        <v>12.478234903705859</v>
      </c>
      <c r="BW21" s="26">
        <f t="shared" ref="BW21:BW119" si="56">IFERROR(BT21*(SIN(RADIANS(BU21*24))),"")</f>
        <v>-20.628024517118284</v>
      </c>
      <c r="BX21" s="33">
        <f t="shared" ref="BX21:BX119" si="57">IFERROR(BT21*(COS(RADIANS(BU21*24))),"")</f>
        <v>11.660148924065254</v>
      </c>
      <c r="BZ21" s="5">
        <f t="shared" ref="BZ21:BZ119" si="58">IFERROR(IF($BU21="","",BZ20+BW20),"")</f>
        <v>1020.6275558690658</v>
      </c>
      <c r="CA21" s="6">
        <f t="shared" ref="CA21:CA119" si="59">IFERROR(IF($BU21="","",CA20+BX20),"")</f>
        <v>2012.121138627931</v>
      </c>
      <c r="CC21" s="27">
        <f t="shared" si="25"/>
        <v>1020.6275558690658</v>
      </c>
      <c r="CD21" s="28">
        <f t="shared" si="26"/>
        <v>2012.121138627931</v>
      </c>
      <c r="CE21" s="21"/>
      <c r="CF21" s="5">
        <f t="shared" ref="CF21:CF119" si="60">IFERROR(IF($BU21="","",CF20+BW20),"")</f>
        <v>100000020.62755586</v>
      </c>
      <c r="CG21" s="5">
        <f t="shared" ref="CG21:CG119" si="61">IFERROR(IF($BU21="","",CG20+BX20),"")</f>
        <v>100000012.12113863</v>
      </c>
      <c r="CH21" s="5">
        <f>CH20+1</f>
        <v>2</v>
      </c>
      <c r="CI21" s="45"/>
      <c r="CJ21" s="54">
        <f t="shared" ref="CJ21:CJ52" ca="1" si="62">IF(CODE1=1,0,IF($CH21&lt;=N,CF21,CF$122))</f>
        <v>100000020.62755586</v>
      </c>
      <c r="CK21" s="55">
        <f t="shared" ref="CK21:CK52" ca="1" si="63">IF(CODE1=1,0,IF($CH21&lt;=N,CG21,CG$122))</f>
        <v>100000012.12113863</v>
      </c>
      <c r="CL21" s="21"/>
      <c r="CM21" s="27">
        <f t="shared" si="27"/>
        <v>2012120.1956512779</v>
      </c>
      <c r="CN21" s="21">
        <f t="shared" si="28"/>
        <v>2065526.9491277449</v>
      </c>
      <c r="CO21" s="21"/>
      <c r="CP21" s="21" t="str">
        <f t="shared" ref="CP21:CQ22" si="64">SUBSTITUTE(CC21,",",".")</f>
        <v>1020.62755586907</v>
      </c>
      <c r="CQ21" s="21" t="str">
        <f t="shared" si="64"/>
        <v>2012.12113862793</v>
      </c>
      <c r="CR21" s="21">
        <f>IF(CQ21="","",IF('XY1'!W26="",0,'XY1'!W26))</f>
        <v>0</v>
      </c>
      <c r="CS21" s="21" t="str">
        <f t="shared" ref="CS21:CS84" si="65">SUBSTITUTE(CR21,",",".")</f>
        <v>0</v>
      </c>
      <c r="CT21" s="5">
        <f t="shared" ref="CT21:CT84" si="66">IF(CQ21="","",IF(M21="",L21,M21))</f>
        <v>2</v>
      </c>
      <c r="CU21" s="27" t="str">
        <f>IF(CP21="","",IF('XY1'!$Z$23='CALCUL-XY'!$E$56," "&amp;CP21,","&amp;CP21))</f>
        <v>,1020.62755586907</v>
      </c>
      <c r="CV21" s="27" t="str">
        <f>IF(CQ21="","",IF('XY1'!$Z$23='CALCUL-XY'!$E$56," "&amp;CQ21,","&amp;CQ21))</f>
        <v>,2012.12113862793</v>
      </c>
      <c r="CW21" s="27" t="str">
        <f>IF(CQ21="","",IF('XY1'!$Z$23='CALCUL-XY'!$E$56," "&amp;CS21,","&amp;CS21))</f>
        <v>,0</v>
      </c>
      <c r="CX21" s="27" t="str">
        <f>IF(CQ21="","",IF('XY1'!X26="",'CALCUL-XY'!$CX$18,IF('XY1'!$Z$23='CALCUL-XY'!$E$56," "&amp;'XY1'!X26,","&amp;'XY1'!X26)))</f>
        <v>,ST</v>
      </c>
      <c r="CY21" s="21"/>
      <c r="CZ21" s="5">
        <f>IF('XY2'!C25="","",'XY2'!C25)</f>
        <v>2</v>
      </c>
      <c r="DA21">
        <f>IF('XY2'!D25="","",'XY2'!D25)</f>
        <v>3</v>
      </c>
      <c r="DB21" s="8">
        <f>IF('XY2'!E25="","",IF(VISEE=AVANT,MOD(CERCLE-'XY2'!E25,CERCLE),MOD('XY2'!E25,CERCLE)))</f>
        <v>3.9857870370370372</v>
      </c>
      <c r="DC21" s="6">
        <f>IF('XY2'!F25="","",'XY2'!F25)</f>
        <v>25.98</v>
      </c>
      <c r="DE21" s="13">
        <f t="shared" ref="DE21:DE119" si="67">IFERROR(MOD(DE20+SUD+DB21,CERCLE),"")</f>
        <v>11.485787037037037</v>
      </c>
      <c r="DF21" s="12">
        <f t="shared" ref="DF21:DF119" si="68">IFERROR(DC21*(SIN(RADIANS(DE21*24))),"")</f>
        <v>-25.853388499977108</v>
      </c>
      <c r="DG21" s="19">
        <f t="shared" ref="DG21:DG119" si="69">IFERROR(DC21*(COS(RADIANS(DE21*24))),"")</f>
        <v>2.5617773262427352</v>
      </c>
      <c r="DI21" s="5">
        <f>IF('XY2'!C25="","",'XY2'!C25)</f>
        <v>2</v>
      </c>
      <c r="DJ21">
        <f>IF('XY2'!D25="","",'XY2'!D25)</f>
        <v>3</v>
      </c>
      <c r="DK21" s="8">
        <f>IF(DB21="","",DB21)</f>
        <v>3.9857870370370372</v>
      </c>
      <c r="DL21" s="6">
        <f>IF('XY2'!F25="","",IF(ECHELLE2="",DC21*1,DC21*ECHELLE2))</f>
        <v>25.98</v>
      </c>
      <c r="DN21" s="13">
        <f t="shared" ref="DN21:DN119" si="70">IFERROR(MOD(DN20+SUD+DK21,CERCLE),"")</f>
        <v>14.743614085027678</v>
      </c>
      <c r="DO21" s="12">
        <f t="shared" ref="DO21:DO119" si="71">IFERROR(DL21*(SIN(RADIANS(DN21*24))),"")</f>
        <v>-2.784753551697281</v>
      </c>
      <c r="DP21" s="19">
        <f t="shared" ref="DP21:DP119" si="72">IFERROR(DL21*(COS(RADIANS(DN21*24))),"")</f>
        <v>25.830322252273767</v>
      </c>
      <c r="DQ21" s="32"/>
      <c r="DR21" s="5">
        <f>IFERROR(-DO$128*($DL21/$DL$120),"")</f>
        <v>-1.8311534626208485E-2</v>
      </c>
      <c r="DS21">
        <f>IFERROR(-DP$128*($DL21/$DL$120),"")</f>
        <v>-1.2584496373962278E-2</v>
      </c>
      <c r="DT21" s="12">
        <f t="shared" si="29"/>
        <v>-2.8030650863234894</v>
      </c>
      <c r="DU21" s="33">
        <f t="shared" si="30"/>
        <v>25.817737755899806</v>
      </c>
      <c r="DW21" s="41">
        <f t="shared" si="31"/>
        <v>2.784753551697281</v>
      </c>
      <c r="DX21" s="20">
        <f t="shared" si="32"/>
        <v>25.830322252273767</v>
      </c>
      <c r="DY21">
        <f>IFERROR(-DO$128*($DW21/$DW$120),"")</f>
        <v>-2.7380865093348953E-3</v>
      </c>
      <c r="DZ21">
        <f>IFERROR(-DP$128*($DX21/$DX$120),"")</f>
        <v>-2.7480714788408467E-2</v>
      </c>
      <c r="EA21">
        <f t="shared" si="33"/>
        <v>-2.7874916382066157</v>
      </c>
      <c r="EB21" s="6">
        <f t="shared" si="34"/>
        <v>25.80284153748536</v>
      </c>
      <c r="ED21" s="36">
        <f t="shared" si="35"/>
        <v>-2.8030650863234894</v>
      </c>
      <c r="EE21" s="37">
        <f t="shared" si="36"/>
        <v>25.817737755899806</v>
      </c>
      <c r="EF21" s="32"/>
      <c r="EG21" s="10">
        <f t="shared" ref="EG21:EG119" si="73">IFERROR(SQRT(ED21^2+EE21^2),"")</f>
        <v>25.969458152040445</v>
      </c>
      <c r="EI21" s="13">
        <f t="shared" si="37"/>
        <v>0.25818356530475256</v>
      </c>
      <c r="EJ21" s="30">
        <f t="shared" si="38"/>
        <v>14.741816434695247</v>
      </c>
      <c r="EK21" s="8">
        <f t="shared" ref="EK21:EK119" si="74">IFERROR(IF(VISEE=AVANT,CERCLE-(MOD(EJ21-EJ20-SUD,CERCLE)),MOD(EJ21-EJ20-SUD,CERCLE)),"")</f>
        <v>3.9832012999199726</v>
      </c>
      <c r="EL21" s="12">
        <f t="shared" si="39"/>
        <v>-2.8030650863234863</v>
      </c>
      <c r="EM21" s="33">
        <f t="shared" si="40"/>
        <v>25.817737755899806</v>
      </c>
      <c r="EO21" s="5">
        <f t="shared" ref="EO21:EO119" si="75">IFERROR(IF($EJ21="","",EO20+EL20),"")</f>
        <v>5000072.4502648059</v>
      </c>
      <c r="EP21" s="6">
        <f t="shared" ref="EP21:EP119" si="76">IFERROR(IF($EJ21="","",EP20+EM20),"")</f>
        <v>240015.12672378588</v>
      </c>
      <c r="ER21" s="5">
        <f t="shared" ref="ER21:ER52" si="77">ER20+1</f>
        <v>2</v>
      </c>
      <c r="ES21" s="64">
        <f t="shared" ref="ES21:ES52" si="78">IF(ER21=NA+1,DJ20,IF(DI21="","",DI21))</f>
        <v>2</v>
      </c>
      <c r="ET21" s="27">
        <f t="shared" ref="ET21:ET52" si="79">IF(ER21=NA+1,IF($ET$19="X",$EO$122,$EP$122),IF($ET$19="X",EO21,EP21))</f>
        <v>5000072.4502648059</v>
      </c>
      <c r="EU21" s="28">
        <f t="shared" ref="EU21:EU52" si="80">IF(ER21=NA+1,IF($ET$19="X",$EP$122,$EO$122),IF($ET$19="X",EP21,EO21))</f>
        <v>240015.12672378588</v>
      </c>
      <c r="EW21" s="5">
        <f t="shared" ref="EW21:EW119" si="81">IFERROR(IF($EO21="","",EW20+EL20),"")</f>
        <v>100000072.45026481</v>
      </c>
      <c r="EX21" s="5">
        <f t="shared" ref="EX21:EX119" si="82">IFERROR(IF($EO21="","",EX20+EM20),"")</f>
        <v>100000015.12672378</v>
      </c>
      <c r="EZ21" s="45"/>
      <c r="FA21" s="77">
        <f t="shared" ref="FA21:FA52" ca="1" si="83">IF(CODE2=1,0,IFERROR(IF($ER21&lt;=NA,EW21,EW$122),""))</f>
        <v>100000072.45026481</v>
      </c>
      <c r="FB21" s="55">
        <f t="shared" ref="FB21:FB52" ca="1" si="84">IF(CODE2=1,0,IFERROR(IF($ER21&lt;=NA,EX21,EX$122),""))</f>
        <v>100000015.12672378</v>
      </c>
      <c r="FD21" s="21" t="str">
        <f t="shared" ref="FD21:FE23" si="85">SUBSTITUTE(ET21,",",".")</f>
        <v>5000072.45026481</v>
      </c>
      <c r="FE21" s="21" t="str">
        <f t="shared" si="85"/>
        <v>240015.126723786</v>
      </c>
      <c r="FF21" s="21">
        <f>IF(FE21="","",IF('XY2'!Q25="",0,'XY2'!Q25))</f>
        <v>0</v>
      </c>
      <c r="FG21" s="21" t="str">
        <f t="shared" ref="FG21:FG84" si="86">SUBSTITUTE(FF21,",",".")</f>
        <v>0</v>
      </c>
      <c r="FH21" s="5">
        <f t="shared" si="43"/>
        <v>2</v>
      </c>
      <c r="FI21" s="27" t="str">
        <f>IF(ET21="","",IF('XY2'!$T$22='CALCUL-XY'!$E$56," "&amp;FD21,","&amp;FD21))</f>
        <v>,5000072.45026481</v>
      </c>
      <c r="FJ21" s="27" t="str">
        <f>IF(EU21="","",IF('XY2'!$T$22='CALCUL-XY'!$E$56," "&amp;FE21,","&amp;FE21))</f>
        <v>,240015.126723786</v>
      </c>
      <c r="FK21" s="27" t="str">
        <f>IF(FG21="","",IF('XY2'!$T$22='CALCUL-XY'!$E$56," "&amp;FG21,","&amp;FG21))</f>
        <v>,0</v>
      </c>
      <c r="FL21" s="27" t="str">
        <f>IF(FE21="","",IF('XY2'!R25="",$FL$18,IF('XY2'!$T$22='CALCUL-XY'!$E$56," "&amp;'XY2'!R25,","&amp;'XY2'!R25)))</f>
        <v>,ST</v>
      </c>
    </row>
    <row r="22" spans="1:168" x14ac:dyDescent="0.2">
      <c r="A22">
        <f t="shared" ref="A22:A85" si="87">A21+1</f>
        <v>3</v>
      </c>
      <c r="C22" s="89" t="s">
        <v>5</v>
      </c>
      <c r="D22" s="90" t="s">
        <v>118</v>
      </c>
      <c r="E22" s="40" t="str">
        <f t="shared" si="0"/>
        <v>FROM</v>
      </c>
      <c r="L22">
        <f t="shared" ref="L22:L68" si="88">L21+1</f>
        <v>3</v>
      </c>
      <c r="M22" s="57">
        <f>IF('XY1'!C27="","",'XY1'!C27)</f>
        <v>3</v>
      </c>
      <c r="N22" s="57">
        <f>IF('XY1'!D27="","",'XY1'!D27)</f>
        <v>1</v>
      </c>
      <c r="O22" s="79">
        <f>IF('XY1'!E27="","",MOD('XY1'!E27,CERCLE))</f>
        <v>2.5216782407407408</v>
      </c>
      <c r="P22" s="57">
        <f>IF('XY1'!F27="","",'XY1'!F27)</f>
        <v>23.780999999999999</v>
      </c>
      <c r="R22" s="13">
        <f t="shared" ref="R22:R69" si="89">IFERROR(MOD(CERCLE-O22,CERCLE),"")</f>
        <v>12.478321759259259</v>
      </c>
      <c r="S22" s="25">
        <f t="shared" ref="S22:S69" si="90">IFERROR(IF(ANGLE=INTERIEUR,O22,R22),"")</f>
        <v>2.5216782407407408</v>
      </c>
      <c r="U22" s="10">
        <f t="shared" ref="U22:U69" si="91">IFERROR(IF(ECHELLE="",P22*1,P22*ECHELLE),"")</f>
        <v>23.780999999999999</v>
      </c>
      <c r="W22" s="5">
        <f t="shared" ref="W22:W69" si="92">IF(M22="","",M22)</f>
        <v>3</v>
      </c>
      <c r="X22">
        <f t="shared" ref="X22:X69" si="93">IF(N22="","",N22)</f>
        <v>1</v>
      </c>
      <c r="Y22" s="8">
        <f t="shared" ref="Y22:Y69" si="94">IF(S22="","",S22)</f>
        <v>2.5216782407407408</v>
      </c>
      <c r="Z22" s="6">
        <f t="shared" ref="Z22:Z69" si="95">IF(U22="","",U22)</f>
        <v>23.780999999999999</v>
      </c>
      <c r="AB22" s="5">
        <f t="shared" ref="AB22:AB68" si="96">AB21+1</f>
        <v>3</v>
      </c>
      <c r="AC22">
        <f t="shared" si="8"/>
        <v>3</v>
      </c>
      <c r="AD22" s="8">
        <f t="shared" ref="AD22:AD85" si="97">IF(AC22="","",INDEX($Y$20:$Y$119,MATCH(AC22,$AB$20:$AB$119,0)))</f>
        <v>2.5216782407407408</v>
      </c>
      <c r="AE22" s="6">
        <f t="shared" ref="AE22:AE68" si="98">IF(AC22="","",INDEX($Z$20:$Z$119,MATCH(AC22,$AB$20:$AB$119)))</f>
        <v>23.780999999999999</v>
      </c>
      <c r="AG22" s="13">
        <f t="shared" ref="AG22:AG69" si="99">IFERROR(MOD(IF(CHEMINEMENT=HORAIRE,AG21+SUD-AD22,AG21+SUD+AD22),CERCLE),"")</f>
        <v>7.4997453703703698</v>
      </c>
      <c r="AH22" s="80">
        <f t="shared" ref="AH22:AH69" si="100">IFERROR(AE22*(SIN(RADIANS(AG22*24))),"")</f>
        <v>2.5364579082984098E-3</v>
      </c>
      <c r="AI22" s="80">
        <f t="shared" ref="AI22:AI69" si="101">IFERROR(AE22*(COS(RADIANS(AG22*24))),"")</f>
        <v>-23.780999864731953</v>
      </c>
      <c r="AJ22" s="80">
        <f ca="1">IF(AG22="","",IF(N&lt;AB22,"",SUM(AH22:OFFSET(AH22,(N-1),0))))</f>
        <v>-2.6671617500504397E-3</v>
      </c>
      <c r="AK22" s="80">
        <f ca="1">IF(AG22="","",IF(N&lt;AB22,"",SUM(AI22:OFFSET(AI22,(N-1),0))))</f>
        <v>1.2959293132119853E-4</v>
      </c>
      <c r="AL22" s="80">
        <f t="shared" ca="1" si="9"/>
        <v>2.6703082460233958E-3</v>
      </c>
      <c r="AM22" s="81">
        <f t="shared" ca="1" si="10"/>
        <v>26739.235107531633</v>
      </c>
      <c r="AN22" s="85">
        <f t="shared" ca="1" si="11"/>
        <v>26739.235107531633</v>
      </c>
      <c r="AP22" s="13">
        <f t="shared" ref="AP22:AP69" si="102">IFERROR(Y22-(FERMETUREB/N),"")</f>
        <v>2.521763117283951</v>
      </c>
      <c r="AQ22" s="8">
        <f t="shared" ref="AQ22:AQ69" si="103">IFERROR(MOD(IF(CHEMINEMENT=HORAIRE,AQ21+SUD-AP22,AQ21+SUD+AP22),CERCLE),"")</f>
        <v>7.5</v>
      </c>
      <c r="AR22" s="12">
        <f t="shared" ref="AR22:AR69" si="104">IFERROR(AE22*(SIN(RADIANS(AQ22*24))),"")</f>
        <v>2.9135255406181891E-15</v>
      </c>
      <c r="AS22" s="19">
        <f t="shared" ref="AS22:AS69" si="105">IFERROR(AE22*(COS(RADIANS(AQ22*24))),"")</f>
        <v>-23.780999999999999</v>
      </c>
      <c r="AU22" s="5">
        <f t="shared" si="15"/>
        <v>4.6864805247997176E-4</v>
      </c>
      <c r="AV22">
        <f t="shared" si="16"/>
        <v>-2.8755199638077323E-4</v>
      </c>
      <c r="AW22">
        <f t="shared" ref="AW22:AW69" si="106">IFERROR(AR22+AU22,"")</f>
        <v>4.6864805248288528E-4</v>
      </c>
      <c r="AX22" s="6">
        <f t="shared" ref="AX22:AX69" si="107">IFERROR(AS22+AV22,"")</f>
        <v>-23.781287551996378</v>
      </c>
      <c r="AZ22" s="5">
        <f t="shared" ref="AZ22:AZ69" si="108">IFERROR(ABS(AR22),"")</f>
        <v>2.9135255406181891E-15</v>
      </c>
      <c r="BA22">
        <f t="shared" ref="BA22:BA69" si="109">IFERROR(ABS(AS22),"")</f>
        <v>23.780999999999999</v>
      </c>
      <c r="BB22" s="14">
        <f t="shared" ref="BB22:BB68" si="110">IFERROR(-AR$120*(AZ22/AZ$120),"")</f>
        <v>9.9371822811371714E-20</v>
      </c>
      <c r="BC22" s="14">
        <f t="shared" ref="BC22:BC68" si="111">IFERROR(-AS$120*(BA22/BA$120),"")</f>
        <v>-4.3167686281037271E-4</v>
      </c>
      <c r="BD22">
        <f t="shared" ref="BD22:BD69" si="112">IFERROR(AR22+BB22,"")</f>
        <v>2.9136249124410004E-15</v>
      </c>
      <c r="BE22" s="6">
        <f t="shared" ref="BE22:BE69" si="113">IFERROR(AS22+BC22,"")</f>
        <v>-23.781431676862809</v>
      </c>
      <c r="BG22" s="26">
        <f t="shared" ref="BG22:BG69" si="114">IFERROR(IF(METHODE=COMPASS,AW22,BD22),"")</f>
        <v>4.6864805248288528E-4</v>
      </c>
      <c r="BH22" s="33">
        <f t="shared" ref="BH22:BH69" si="115">IFERROR(IF(METHODE=COMPASS,AX22,BE22),"")</f>
        <v>-23.781287551996378</v>
      </c>
      <c r="BJ22" s="10">
        <f t="shared" ref="BJ22:BJ69" si="116">IFERROR(SQRT(BG22^2+BH22^2),"")</f>
        <v>23.781287556614107</v>
      </c>
      <c r="BL22" s="13">
        <f t="shared" ref="BL22:BL69" si="117">IFERROR(IF(AND(BG22=0,BH22=0),0,IF(AND(BG22=0,BH22&gt;0),NORD,IF(AND(BG22&gt;0,BH22=0),EST,IF(AND(BG22=0,BH22&lt;0),SUD,IF(AND(BG22&lt;0,BH22=0),OUEST,MOD(DEGREES(ATAN(ABS(BG22)/(ABS(BH22))))/24,CERCLE)))))),"")</f>
        <v>4.7046015034071017E-5</v>
      </c>
      <c r="BM22" s="31">
        <f t="shared" ref="BM22:BM69" si="118">IFERROR(MOD(IF(AND(BG22&gt;0,BH22&gt;0),BL22,IF(AND(BG22&gt;0,BH22&lt;0),SUD-BL22,IF(AND(BG22&lt;0,BH22&lt;0),SUD+BL22,IF(AND(BG22&lt;0,BH22&gt;0),NORD-BL22,BL22)))),CERCLE),"")</f>
        <v>7.4999529539849661</v>
      </c>
      <c r="BN22" s="8">
        <f t="shared" ref="BN22:BN69" si="119">IFERROR(MOD(IF(CHEMINEMENT=HORAIRE,BM21-SUD-BM22,BM22-BM21-SUD),CERCLE),"")</f>
        <v>2.521718050279107</v>
      </c>
      <c r="BO22" s="25">
        <f t="shared" ref="BO22:BO69" si="120">IFERROR(CERCLE-BN22,"")</f>
        <v>12.478281949720893</v>
      </c>
      <c r="BQ22" s="5">
        <f t="shared" ref="BQ22:BQ69" si="121">IF(W22="","",W22)</f>
        <v>3</v>
      </c>
      <c r="BR22">
        <f t="shared" ref="BR22:BR69" si="122">IF(X22="","",X22)</f>
        <v>1</v>
      </c>
      <c r="BS22" s="8">
        <f t="shared" ref="BS22:BS69" si="123">IF(BN22="","",IF(ANGLE=INTERIEUR,BN22,BO22))</f>
        <v>2.521718050279107</v>
      </c>
      <c r="BT22">
        <f t="shared" ref="BT22:BT69" si="124">IF(BJ22="","",BJ22)</f>
        <v>23.781287556614107</v>
      </c>
      <c r="BU22" s="25">
        <f t="shared" ref="BU22:BU69" si="125">IF(BM22="","",BM22)</f>
        <v>7.4999529539849661</v>
      </c>
      <c r="BW22" s="26">
        <f t="shared" ref="BW22:BW69" si="126">IFERROR(BT22*(SIN(RADIANS(BU22*24))),"")</f>
        <v>4.6864805248013439E-4</v>
      </c>
      <c r="BX22" s="33">
        <f t="shared" ref="BX22:BX69" si="127">IFERROR(BT22*(COS(RADIANS(BU22*24))),"")</f>
        <v>-23.781287551996382</v>
      </c>
      <c r="BZ22" s="5">
        <f t="shared" ref="BZ22:BZ69" si="128">IFERROR(IF($BU22="","",BZ21+BW21),"")</f>
        <v>999.99953135194744</v>
      </c>
      <c r="CA22" s="6">
        <f t="shared" ref="CA22:CA69" si="129">IFERROR(IF($BU22="","",CA21+BX21),"")</f>
        <v>2023.7812875519962</v>
      </c>
      <c r="CC22" s="27">
        <f t="shared" ref="CC22:CC69" si="130">IF($CC$19="X",BZ22,CA22)</f>
        <v>999.99953135194744</v>
      </c>
      <c r="CD22" s="28">
        <f t="shared" ref="CD22:CD69" si="131">IF($CC$19="X",CA22,BZ22)</f>
        <v>2023.7812875519962</v>
      </c>
      <c r="CE22" s="21"/>
      <c r="CF22" s="5">
        <f t="shared" ref="CF22:CF69" si="132">IFERROR(IF($BU22="","",CF21+BW21),"")</f>
        <v>99999999.999531344</v>
      </c>
      <c r="CG22" s="5">
        <f t="shared" ref="CG22:CG69" si="133">IFERROR(IF($BU22="","",CG21+BX21),"")</f>
        <v>100000023.78128755</v>
      </c>
      <c r="CH22" s="5">
        <f t="shared" ref="CH22:CH68" si="134">CH21+1</f>
        <v>3</v>
      </c>
      <c r="CI22" s="45"/>
      <c r="CJ22" s="54">
        <f t="shared" ca="1" si="62"/>
        <v>99999999.999531344</v>
      </c>
      <c r="CK22" s="55">
        <f t="shared" ca="1" si="63"/>
        <v>100000023.78128755</v>
      </c>
      <c r="CL22" s="21"/>
      <c r="CM22" s="27">
        <f t="shared" si="27"/>
        <v>2023781.2875519963</v>
      </c>
      <c r="CN22" s="21">
        <f t="shared" si="28"/>
        <v>1999999.0627038949</v>
      </c>
      <c r="CO22" s="21"/>
      <c r="CP22" s="21" t="str">
        <f t="shared" si="64"/>
        <v>999.999531351947</v>
      </c>
      <c r="CQ22" s="21" t="str">
        <f t="shared" si="64"/>
        <v>2023.781287552</v>
      </c>
      <c r="CR22" s="21">
        <f>IF(CQ22="","",IF('XY1'!W27="",0,'XY1'!W27))</f>
        <v>0</v>
      </c>
      <c r="CS22" s="21" t="str">
        <f t="shared" si="65"/>
        <v>0</v>
      </c>
      <c r="CT22" s="5">
        <f t="shared" si="66"/>
        <v>3</v>
      </c>
      <c r="CU22" s="27" t="str">
        <f>IF(CP22="","",IF('XY1'!$Z$23='CALCUL-XY'!$E$56," "&amp;CP22,","&amp;CP22))</f>
        <v>,999.999531351947</v>
      </c>
      <c r="CV22" s="27" t="str">
        <f>IF(CQ22="","",IF('XY1'!$Z$23='CALCUL-XY'!$E$56," "&amp;CQ22,","&amp;CQ22))</f>
        <v>,2023.781287552</v>
      </c>
      <c r="CW22" s="27" t="str">
        <f>IF(CQ22="","",IF('XY1'!$Z$23='CALCUL-XY'!$E$56," "&amp;CS22,","&amp;CS22))</f>
        <v>,0</v>
      </c>
      <c r="CX22" s="27" t="str">
        <f>IF(CQ22="","",IF('XY1'!X27="",'CALCUL-XY'!$CX$18,IF('XY1'!$Z$23='CALCUL-XY'!$E$56," "&amp;'XY1'!X27,","&amp;'XY1'!X27)))</f>
        <v>,ST</v>
      </c>
      <c r="CY22" s="21"/>
      <c r="CZ22" s="5">
        <f>IF('XY2'!C26="","",'XY2'!C26)</f>
        <v>3</v>
      </c>
      <c r="DA22">
        <f>IF('XY2'!D26="","",'XY2'!D26)</f>
        <v>4</v>
      </c>
      <c r="DB22" s="8">
        <f>IF('XY2'!E26="","",IF(VISEE=AVANT,MOD(CERCLE-'XY2'!E26,CERCLE),MOD('XY2'!E26,CERCLE)))</f>
        <v>10.879583333333334</v>
      </c>
      <c r="DC22" s="6">
        <f>IF('XY2'!F26="","",'XY2'!F26)</f>
        <v>87.088999999999999</v>
      </c>
      <c r="DE22" s="13">
        <f t="shared" ref="DE22" si="135">IFERROR(MOD(DE21+SUD+DB22,CERCLE),"")</f>
        <v>14.865370370370371</v>
      </c>
      <c r="DF22" s="12">
        <f t="shared" ref="DF22" si="136">IFERROR(DC22*(SIN(RADIANS(DE22*24))),"")</f>
        <v>-4.908653166638036</v>
      </c>
      <c r="DG22" s="19">
        <f t="shared" ref="DG22" si="137">IFERROR(DC22*(COS(RADIANS(DE22*24))),"")</f>
        <v>86.950555174131324</v>
      </c>
      <c r="DI22" s="5">
        <f>IF('XY2'!C26="","",'XY2'!C26)</f>
        <v>3</v>
      </c>
      <c r="DJ22">
        <f>IF('XY2'!D26="","",'XY2'!D26)</f>
        <v>4</v>
      </c>
      <c r="DK22" s="8">
        <f t="shared" ref="DK22" si="138">IF(DB22="","",DB22)</f>
        <v>10.879583333333334</v>
      </c>
      <c r="DL22" s="6">
        <f>IF('XY2'!F26="","",IF(ECHELLE2="",DC22*1,DC22*ECHELLE2))</f>
        <v>87.088999999999999</v>
      </c>
      <c r="DN22" s="13">
        <f t="shared" ref="DN22" si="139">IFERROR(MOD(DN21+SUD+DK22,CERCLE),"")</f>
        <v>3.1231974183610163</v>
      </c>
      <c r="DO22" s="12">
        <f t="shared" ref="DO22" si="140">IFERROR(DL22*(SIN(RADIANS(DN22*24))),"")</f>
        <v>84.104470952991704</v>
      </c>
      <c r="DP22" s="19">
        <f t="shared" ref="DP22" si="141">IFERROR(DL22*(COS(RADIANS(DN22*24))),"")</f>
        <v>22.603802483594997</v>
      </c>
      <c r="DQ22" s="32"/>
      <c r="DR22" s="5">
        <f t="shared" ref="DR22" si="142">IFERROR(-DO$128*($DL22/$DL$120),"")</f>
        <v>-6.1383111588216736E-2</v>
      </c>
      <c r="DS22">
        <f t="shared" ref="DS22" si="143">IFERROR(-DP$128*($DL22/$DL$120),"")</f>
        <v>-4.2185188787990796E-2</v>
      </c>
      <c r="DT22" s="12">
        <f t="shared" ref="DT22" si="144">IFERROR(DO22+DR22,"")</f>
        <v>84.043087841403491</v>
      </c>
      <c r="DU22" s="33">
        <f t="shared" ref="DU22" si="145">IFERROR(DP22+DS22,"")</f>
        <v>22.561617294807007</v>
      </c>
      <c r="DW22" s="41">
        <f t="shared" ref="DW22" si="146">IFERROR(ABS(DO22),"")</f>
        <v>84.104470952991704</v>
      </c>
      <c r="DX22" s="20">
        <f t="shared" ref="DX22" si="147">IFERROR(ABS(DP22),"")</f>
        <v>22.603802483594997</v>
      </c>
      <c r="DY22">
        <f t="shared" ref="DY22" si="148">IFERROR(-DO$128*($DW22/$DW$120),"")</f>
        <v>-8.2695043929750411E-2</v>
      </c>
      <c r="DZ22">
        <f t="shared" ref="DZ22" si="149">IFERROR(-DP$128*($DX22/$DX$120),"")</f>
        <v>-2.4048041023975744E-2</v>
      </c>
      <c r="EA22">
        <f t="shared" ref="EA22" si="150">IFERROR(DO22+DY22,"")</f>
        <v>84.021775909061958</v>
      </c>
      <c r="EB22" s="6">
        <f t="shared" ref="EB22" si="151">IFERROR(DP22+DZ22,"")</f>
        <v>22.579754442571023</v>
      </c>
      <c r="ED22" s="36">
        <f t="shared" ref="ED22" si="152">IFERROR(IF(METHODE2=COMPASS,DT22,EA22),"")</f>
        <v>84.043087841403491</v>
      </c>
      <c r="EE22" s="37">
        <f t="shared" ref="EE22" si="153">IFERROR(IF(METHODE2=COMPASS,DU22,EB22),"")</f>
        <v>22.561617294807007</v>
      </c>
      <c r="EF22" s="32"/>
      <c r="EG22" s="10">
        <f t="shared" ref="EG22" si="154">IFERROR(SQRT(ED22^2+EE22^2),"")</f>
        <v>87.018774921709834</v>
      </c>
      <c r="EI22" s="13">
        <f t="shared" ref="EI22" si="155">IFERROR(IF(AND(ED22=0,EE22=0),0,IF(AND(ED22=0,EE22&gt;0),NORD,IF(AND(ED22&gt;0,EE22=0),EST,IF(AND(ED22=0,EE22&lt;0),SUD,IF(AND(ED22&lt;0,EE22=0),OUEST,MOD(DEGREES(ATAN(ABS(ED22)/(ABS(EE22))))/24,CERCLE)))))),"")</f>
        <v>3.1238780053155808</v>
      </c>
      <c r="EJ22" s="30">
        <f t="shared" ref="EJ22" si="156">IFERROR(MOD(IF(AND(ED22&gt;0,EE22&gt;0),EI22,IF(AND(ED22&gt;0,EE22&lt;0),SUD-EI22,IF(AND(ED22&lt;0,EE22&lt;0),SUD+EI22,IF(AND(ED22&lt;0,EE22&gt;0),NORD-EI22,EI22)))),CERCLE),"")</f>
        <v>3.1238780053155808</v>
      </c>
      <c r="EK22" s="8">
        <f t="shared" ref="EK22" si="157">IFERROR(IF(VISEE=AVANT,CERCLE-(MOD(EJ22-EJ21-SUD,CERCLE)),MOD(EJ22-EJ21-SUD,CERCLE)),"")</f>
        <v>10.882061570620333</v>
      </c>
      <c r="EL22" s="12">
        <f t="shared" ref="EL22" si="158">IFERROR(EG22*(SIN(RADIANS(EJ22*24))),"")</f>
        <v>84.043087841403491</v>
      </c>
      <c r="EM22" s="33">
        <f t="shared" ref="EM22" si="159">IFERROR(EG22*(COS(RADIANS(EJ22*24))),"")</f>
        <v>22.561617294806997</v>
      </c>
      <c r="EO22" s="5">
        <f t="shared" ref="EO22" si="160">IFERROR(IF($EJ22="","",EO21+EL21),"")</f>
        <v>5000069.6471997192</v>
      </c>
      <c r="EP22" s="6">
        <f t="shared" ref="EP22" si="161">IFERROR(IF($EJ22="","",EP21+EM21),"")</f>
        <v>240040.94446154177</v>
      </c>
      <c r="ER22" s="5">
        <f t="shared" si="77"/>
        <v>3</v>
      </c>
      <c r="ES22" s="64">
        <f t="shared" si="78"/>
        <v>3</v>
      </c>
      <c r="ET22" s="27">
        <f t="shared" si="79"/>
        <v>5000069.6471997192</v>
      </c>
      <c r="EU22" s="28">
        <f t="shared" si="80"/>
        <v>240040.94446154177</v>
      </c>
      <c r="EW22" s="5">
        <f t="shared" ref="EW22" si="162">IFERROR(IF($EO22="","",EW21+EL21),"")</f>
        <v>100000069.64719972</v>
      </c>
      <c r="EX22" s="5">
        <f t="shared" ref="EX22" si="163">IFERROR(IF($EO22="","",EX21+EM21),"")</f>
        <v>100000040.94446154</v>
      </c>
      <c r="EZ22" s="45"/>
      <c r="FA22" s="77">
        <f t="shared" ca="1" si="83"/>
        <v>100000069.64719972</v>
      </c>
      <c r="FB22" s="55">
        <f t="shared" ca="1" si="84"/>
        <v>100000040.94446154</v>
      </c>
      <c r="FD22" s="21" t="str">
        <f t="shared" si="85"/>
        <v>5000069.64719972</v>
      </c>
      <c r="FE22" s="21" t="str">
        <f t="shared" si="85"/>
        <v>240040.944461542</v>
      </c>
      <c r="FF22" s="21">
        <f>IF(FE22="","",IF('XY2'!Q26="",0,'XY2'!Q26))</f>
        <v>0</v>
      </c>
      <c r="FG22" s="21" t="str">
        <f t="shared" si="86"/>
        <v>0</v>
      </c>
      <c r="FH22" s="5">
        <f t="shared" si="43"/>
        <v>3</v>
      </c>
      <c r="FI22" s="27" t="str">
        <f>IF(ET22="","",IF('XY2'!$T$22='CALCUL-XY'!$E$56," "&amp;FD22,","&amp;FD22))</f>
        <v>,5000069.64719972</v>
      </c>
      <c r="FJ22" s="27" t="str">
        <f>IF(EU22="","",IF('XY2'!$T$22='CALCUL-XY'!$E$56," "&amp;FE22,","&amp;FE22))</f>
        <v>,240040.944461542</v>
      </c>
      <c r="FK22" s="27" t="str">
        <f>IF(FG22="","",IF('XY2'!$T$22='CALCUL-XY'!$E$56," "&amp;FG22,","&amp;FG22))</f>
        <v>,0</v>
      </c>
      <c r="FL22" s="27" t="str">
        <f>IF(FE22="","",IF('XY2'!R26="",$FL$18,IF('XY2'!$T$22='CALCUL-XY'!$E$56," "&amp;'XY2'!R26,","&amp;'XY2'!R26)))</f>
        <v>,ST</v>
      </c>
    </row>
    <row r="23" spans="1:168" x14ac:dyDescent="0.2">
      <c r="A23">
        <f t="shared" si="87"/>
        <v>4</v>
      </c>
      <c r="C23" s="89" t="s">
        <v>6</v>
      </c>
      <c r="D23" s="90" t="s">
        <v>119</v>
      </c>
      <c r="E23" s="40" t="str">
        <f t="shared" si="0"/>
        <v>TO</v>
      </c>
      <c r="L23">
        <f t="shared" si="88"/>
        <v>4</v>
      </c>
      <c r="M23" s="57" t="str">
        <f>IF('XY1'!C28="","",'XY1'!C28)</f>
        <v/>
      </c>
      <c r="N23" s="57" t="str">
        <f>IF('XY1'!D28="","",'XY1'!D28)</f>
        <v/>
      </c>
      <c r="O23" s="79" t="str">
        <f>IF('XY1'!E28="","",MOD('XY1'!E28,CERCLE))</f>
        <v/>
      </c>
      <c r="P23" s="57" t="str">
        <f>IF('XY1'!F28="","",'XY1'!F28)</f>
        <v/>
      </c>
      <c r="R23" s="13" t="str">
        <f t="shared" si="89"/>
        <v/>
      </c>
      <c r="S23" s="25" t="str">
        <f t="shared" si="90"/>
        <v/>
      </c>
      <c r="U23" s="10" t="str">
        <f t="shared" si="91"/>
        <v/>
      </c>
      <c r="W23" s="5" t="str">
        <f t="shared" si="92"/>
        <v/>
      </c>
      <c r="X23" t="str">
        <f t="shared" si="93"/>
        <v/>
      </c>
      <c r="Y23" s="8" t="str">
        <f t="shared" si="94"/>
        <v/>
      </c>
      <c r="Z23" s="6" t="str">
        <f t="shared" si="95"/>
        <v/>
      </c>
      <c r="AB23" s="5">
        <f t="shared" si="96"/>
        <v>4</v>
      </c>
      <c r="AC23">
        <f t="shared" si="8"/>
        <v>1</v>
      </c>
      <c r="AD23" s="8">
        <f t="shared" si="97"/>
        <v>2.4815624999999999</v>
      </c>
      <c r="AE23" s="6">
        <f t="shared" si="98"/>
        <v>23.925000000000001</v>
      </c>
      <c r="AG23" s="13">
        <f t="shared" si="99"/>
        <v>2.4813078703703688</v>
      </c>
      <c r="AH23" s="80">
        <f t="shared" si="100"/>
        <v>20.625360361985688</v>
      </c>
      <c r="AI23" s="80">
        <f t="shared" si="101"/>
        <v>12.124361217739665</v>
      </c>
      <c r="AJ23" s="80" t="str">
        <f ca="1">IF(AG23="","",IF(N&lt;AB23,"",SUM(AH23:OFFSET(AH23,(N-1),0))))</f>
        <v/>
      </c>
      <c r="AK23" s="80" t="str">
        <f ca="1">IF(AG23="","",IF(N&lt;AB23,"",SUM(AI23:OFFSET(AI23,(N-1),0))))</f>
        <v/>
      </c>
      <c r="AL23" s="80" t="str">
        <f t="shared" si="9"/>
        <v/>
      </c>
      <c r="AM23" s="81" t="str">
        <f t="shared" si="10"/>
        <v/>
      </c>
      <c r="AN23" s="85" t="str">
        <f t="shared" si="11"/>
        <v/>
      </c>
      <c r="AP23" s="13" t="str">
        <f t="shared" si="102"/>
        <v/>
      </c>
      <c r="AQ23" s="8" t="str">
        <f t="shared" si="103"/>
        <v/>
      </c>
      <c r="AR23" s="12" t="str">
        <f t="shared" si="104"/>
        <v/>
      </c>
      <c r="AS23" s="19" t="str">
        <f t="shared" si="105"/>
        <v/>
      </c>
      <c r="AU23" s="5" t="str">
        <f t="shared" si="15"/>
        <v/>
      </c>
      <c r="AV23" t="str">
        <f t="shared" si="16"/>
        <v/>
      </c>
      <c r="AW23" t="str">
        <f t="shared" si="106"/>
        <v/>
      </c>
      <c r="AX23" s="6" t="str">
        <f t="shared" si="107"/>
        <v/>
      </c>
      <c r="AZ23" s="5" t="str">
        <f t="shared" si="108"/>
        <v/>
      </c>
      <c r="BA23" t="str">
        <f t="shared" si="109"/>
        <v/>
      </c>
      <c r="BB23" s="14" t="str">
        <f t="shared" si="110"/>
        <v/>
      </c>
      <c r="BC23" s="14" t="str">
        <f t="shared" si="111"/>
        <v/>
      </c>
      <c r="BD23" t="str">
        <f t="shared" si="112"/>
        <v/>
      </c>
      <c r="BE23" s="6" t="str">
        <f t="shared" si="113"/>
        <v/>
      </c>
      <c r="BG23" s="26" t="str">
        <f t="shared" si="114"/>
        <v/>
      </c>
      <c r="BH23" s="33" t="str">
        <f t="shared" si="115"/>
        <v/>
      </c>
      <c r="BJ23" s="10" t="str">
        <f t="shared" si="116"/>
        <v/>
      </c>
      <c r="BL23" s="13" t="str">
        <f t="shared" si="117"/>
        <v/>
      </c>
      <c r="BM23" s="31" t="str">
        <f t="shared" si="118"/>
        <v/>
      </c>
      <c r="BN23" s="8" t="str">
        <f t="shared" si="119"/>
        <v/>
      </c>
      <c r="BO23" s="25" t="str">
        <f t="shared" si="120"/>
        <v/>
      </c>
      <c r="BQ23" s="5" t="str">
        <f t="shared" si="121"/>
        <v/>
      </c>
      <c r="BR23" t="str">
        <f t="shared" si="122"/>
        <v/>
      </c>
      <c r="BS23" s="8" t="str">
        <f t="shared" si="123"/>
        <v/>
      </c>
      <c r="BT23" t="str">
        <f t="shared" si="124"/>
        <v/>
      </c>
      <c r="BU23" s="25" t="str">
        <f t="shared" si="125"/>
        <v/>
      </c>
      <c r="BW23" s="26" t="str">
        <f t="shared" si="126"/>
        <v/>
      </c>
      <c r="BX23" s="33" t="str">
        <f t="shared" si="127"/>
        <v/>
      </c>
      <c r="BZ23" s="5" t="str">
        <f t="shared" si="128"/>
        <v/>
      </c>
      <c r="CA23" s="6" t="str">
        <f t="shared" si="129"/>
        <v/>
      </c>
      <c r="CC23" s="27" t="str">
        <f t="shared" si="130"/>
        <v/>
      </c>
      <c r="CD23" s="28" t="str">
        <f t="shared" si="131"/>
        <v/>
      </c>
      <c r="CE23" s="21"/>
      <c r="CF23" s="5" t="str">
        <f t="shared" si="132"/>
        <v/>
      </c>
      <c r="CG23" s="5" t="str">
        <f t="shared" si="133"/>
        <v/>
      </c>
      <c r="CH23" s="5">
        <f t="shared" si="134"/>
        <v>4</v>
      </c>
      <c r="CI23" s="45"/>
      <c r="CJ23" s="54">
        <f t="shared" ca="1" si="62"/>
        <v>99999999.999999985</v>
      </c>
      <c r="CK23" s="55">
        <f t="shared" ca="1" si="63"/>
        <v>100000000</v>
      </c>
      <c r="CL23" s="21"/>
      <c r="CM23" s="27" t="str">
        <f t="shared" si="27"/>
        <v/>
      </c>
      <c r="CN23" s="21" t="str">
        <f t="shared" si="28"/>
        <v/>
      </c>
      <c r="CO23" s="21"/>
      <c r="CP23" s="21" t="str">
        <f t="shared" ref="CP23:CP86" si="164">SUBSTITUTE(CC23,",",".")</f>
        <v/>
      </c>
      <c r="CQ23" s="21" t="str">
        <f t="shared" ref="CQ23:CQ86" si="165">SUBSTITUTE(CD23,",",".")</f>
        <v/>
      </c>
      <c r="CR23" s="21" t="str">
        <f>IF(CQ23="","",IF('XY1'!W28="",0,'XY1'!W28))</f>
        <v/>
      </c>
      <c r="CS23" s="21" t="str">
        <f t="shared" si="65"/>
        <v/>
      </c>
      <c r="CT23" s="5" t="str">
        <f t="shared" si="66"/>
        <v/>
      </c>
      <c r="CU23" s="27" t="str">
        <f>IF(CP23="","",IF('XY1'!$Z$23='CALCUL-XY'!$E$56," "&amp;CP23,","&amp;CP23))</f>
        <v/>
      </c>
      <c r="CV23" s="27" t="str">
        <f>IF(CQ23="","",IF('XY1'!$Z$23='CALCUL-XY'!$E$56," "&amp;CQ23,","&amp;CQ23))</f>
        <v/>
      </c>
      <c r="CW23" s="27" t="str">
        <f>IF(CQ23="","",IF('XY1'!$Z$23='CALCUL-XY'!$E$56," "&amp;CS23,","&amp;CS23))</f>
        <v/>
      </c>
      <c r="CX23" s="27" t="str">
        <f>IF(CQ23="","",IF('XY1'!X28="",'CALCUL-XY'!$CX$18,IF('XY1'!$Z$23='CALCUL-XY'!$E$56," "&amp;'XY1'!X28,","&amp;'XY1'!X28)))</f>
        <v/>
      </c>
      <c r="CY23" s="21"/>
      <c r="CZ23" s="5">
        <f>IF('XY2'!C27="","",'XY2'!C27)</f>
        <v>4</v>
      </c>
      <c r="DA23">
        <f>IF('XY2'!D27="","",'XY2'!D27)</f>
        <v>5</v>
      </c>
      <c r="DB23" s="8">
        <f>IF('XY2'!E27="","",IF(VISEE=AVANT,MOD(CERCLE-'XY2'!E27,CERCLE),MOD('XY2'!E27,CERCLE)))</f>
        <v>4.1741898148148149</v>
      </c>
      <c r="DC23" s="6">
        <f>IF('XY2'!F27="","",'XY2'!F27)</f>
        <v>39.933999999999997</v>
      </c>
      <c r="DE23" s="13">
        <f t="shared" ref="DE23:DE27" si="166">IFERROR(MOD(DE22+SUD+DB23,CERCLE),"")</f>
        <v>11.539560185185188</v>
      </c>
      <c r="DF23" s="12">
        <f t="shared" ref="DF23:DF27" si="167">IFERROR(DC23*(SIN(RADIANS(DE23*24))),"")</f>
        <v>-39.640616802017909</v>
      </c>
      <c r="DG23" s="19">
        <f t="shared" ref="DG23:DG27" si="168">IFERROR(DC23*(COS(RADIANS(DE23*24))),"")</f>
        <v>4.8317549146842307</v>
      </c>
      <c r="DI23" s="5">
        <f>IF('XY2'!C27="","",'XY2'!C27)</f>
        <v>4</v>
      </c>
      <c r="DJ23">
        <f>IF('XY2'!D27="","",'XY2'!D27)</f>
        <v>5</v>
      </c>
      <c r="DK23" s="8">
        <f t="shared" ref="DK23" si="169">IF(DB23="","",DB23)</f>
        <v>4.1741898148148149</v>
      </c>
      <c r="DL23" s="6">
        <f>IF('XY2'!F27="","",IF(ECHELLE2="",DC23*1,DC23*ECHELLE2))</f>
        <v>39.933999999999997</v>
      </c>
      <c r="DN23" s="13">
        <f t="shared" ref="DN23:DN27" si="170">IFERROR(MOD(DN22+SUD+DK23,CERCLE),"")</f>
        <v>14.797387233175831</v>
      </c>
      <c r="DO23" s="12">
        <f t="shared" ref="DO23:DO27" si="171">IFERROR(DL23*(SIN(RADIANS(DN23*24))),"")</f>
        <v>-3.3851408014943538</v>
      </c>
      <c r="DP23" s="19">
        <f t="shared" ref="DP23:DP27" si="172">IFERROR(DL23*(COS(RADIANS(DN23*24))),"")</f>
        <v>39.790264861572084</v>
      </c>
      <c r="DQ23" s="32"/>
      <c r="DR23" s="5">
        <f t="shared" ref="DR23:DR27" si="173">IFERROR(-DO$128*($DL23/$DL$120),"")</f>
        <v>-2.814675996008505E-2</v>
      </c>
      <c r="DS23">
        <f t="shared" ref="DS23:DS27" si="174">IFERROR(-DP$128*($DL23/$DL$120),"")</f>
        <v>-1.934369816003886E-2</v>
      </c>
      <c r="DT23" s="12">
        <f t="shared" ref="DT23:DT27" si="175">IFERROR(DO23+DR23,"")</f>
        <v>-3.4132875614544389</v>
      </c>
      <c r="DU23" s="33">
        <f t="shared" ref="DU23:DU27" si="176">IFERROR(DP23+DS23,"")</f>
        <v>39.770921163412048</v>
      </c>
      <c r="DW23" s="41">
        <f t="shared" ref="DW23:DW27" si="177">IFERROR(ABS(DO23),"")</f>
        <v>3.3851408014943538</v>
      </c>
      <c r="DX23" s="20">
        <f t="shared" ref="DX23:DX27" si="178">IFERROR(ABS(DP23),"")</f>
        <v>39.790264861572084</v>
      </c>
      <c r="DY23">
        <f t="shared" ref="DY23:DY27" si="179">IFERROR(-DO$128*($DW23/$DW$120),"")</f>
        <v>-3.3284124389109959E-3</v>
      </c>
      <c r="DZ23">
        <f t="shared" ref="DZ23:DZ27" si="180">IFERROR(-DP$128*($DX23/$DX$120),"")</f>
        <v>-4.2332608526393409E-2</v>
      </c>
      <c r="EA23">
        <f t="shared" ref="EA23:EA27" si="181">IFERROR(DO23+DY23,"")</f>
        <v>-3.3884692139332646</v>
      </c>
      <c r="EB23" s="6">
        <f t="shared" ref="EB23:EB27" si="182">IFERROR(DP23+DZ23,"")</f>
        <v>39.74793225304569</v>
      </c>
      <c r="ED23" s="36">
        <f t="shared" ref="ED23:ED27" si="183">IFERROR(IF(METHODE2=COMPASS,DT23,EA23),"")</f>
        <v>-3.4132875614544389</v>
      </c>
      <c r="EE23" s="37">
        <f t="shared" ref="EE23:EE27" si="184">IFERROR(IF(METHODE2=COMPASS,DU23,EB23),"")</f>
        <v>39.770921163412048</v>
      </c>
      <c r="EF23" s="32"/>
      <c r="EG23" s="10">
        <f t="shared" ref="EG23:EG27" si="185">IFERROR(SQRT(ED23^2+EE23^2),"")</f>
        <v>39.917122919412861</v>
      </c>
      <c r="EI23" s="13">
        <f t="shared" ref="EI23:EI27" si="186">IFERROR(IF(AND(ED23=0,EE23=0),0,IF(AND(ED23=0,EE23&gt;0),NORD,IF(AND(ED23&gt;0,EE23=0),EST,IF(AND(ED23=0,EE23&lt;0),SUD,IF(AND(ED23&lt;0,EE23=0),OUEST,MOD(DEGREES(ATAN(ABS(ED23)/(ABS(EE23))))/24,CERCLE)))))),"")</f>
        <v>0.20438814942102215</v>
      </c>
      <c r="EJ23" s="30">
        <f t="shared" ref="EJ23:EJ27" si="187">IFERROR(MOD(IF(AND(ED23&gt;0,EE23&gt;0),EI23,IF(AND(ED23&gt;0,EE23&lt;0),SUD-EI23,IF(AND(ED23&lt;0,EE23&lt;0),SUD+EI23,IF(AND(ED23&lt;0,EE23&gt;0),NORD-EI23,EI23)))),CERCLE),"")</f>
        <v>14.795611850578977</v>
      </c>
      <c r="EK23" s="8">
        <f t="shared" ref="EK23:EK27" si="188">IFERROR(IF(VISEE=AVANT,CERCLE-(MOD(EJ23-EJ22-SUD,CERCLE)),MOD(EJ23-EJ22-SUD,CERCLE)),"")</f>
        <v>4.1717338452633967</v>
      </c>
      <c r="EL23" s="12">
        <f t="shared" ref="EL23:EL27" si="189">IFERROR(EG23*(SIN(RADIANS(EJ23*24))),"")</f>
        <v>-3.4132875614544615</v>
      </c>
      <c r="EM23" s="33">
        <f t="shared" ref="EM23:EM27" si="190">IFERROR(EG23*(COS(RADIANS(EJ23*24))),"")</f>
        <v>39.770921163412041</v>
      </c>
      <c r="EO23" s="5">
        <f t="shared" ref="EO23:EO27" si="191">IFERROR(IF($EJ23="","",EO22+EL22),"")</f>
        <v>5000153.6902875602</v>
      </c>
      <c r="EP23" s="6">
        <f t="shared" ref="EP23:EP27" si="192">IFERROR(IF($EJ23="","",EP22+EM22),"")</f>
        <v>240063.5060788366</v>
      </c>
      <c r="ER23" s="5">
        <f t="shared" si="77"/>
        <v>4</v>
      </c>
      <c r="ES23" s="64">
        <f t="shared" si="78"/>
        <v>4</v>
      </c>
      <c r="ET23" s="27">
        <f t="shared" si="79"/>
        <v>5000153.6902875602</v>
      </c>
      <c r="EU23" s="28">
        <f t="shared" si="80"/>
        <v>240063.5060788366</v>
      </c>
      <c r="EW23" s="5">
        <f t="shared" ref="EW23:EW27" si="193">IFERROR(IF($EO23="","",EW22+EL22),"")</f>
        <v>100000153.69028756</v>
      </c>
      <c r="EX23" s="5">
        <f t="shared" ref="EX23:EX27" si="194">IFERROR(IF($EO23="","",EX22+EM22),"")</f>
        <v>100000063.50607884</v>
      </c>
      <c r="EZ23" s="45"/>
      <c r="FA23" s="77">
        <f t="shared" ca="1" si="83"/>
        <v>100000153.69028756</v>
      </c>
      <c r="FB23" s="55">
        <f t="shared" ca="1" si="84"/>
        <v>100000063.50607884</v>
      </c>
      <c r="FD23" s="21" t="str">
        <f t="shared" si="85"/>
        <v>5000153.69028756</v>
      </c>
      <c r="FE23" s="21" t="str">
        <f t="shared" si="85"/>
        <v>240063.506078837</v>
      </c>
      <c r="FF23" s="21">
        <f>IF(FE23="","",IF('XY2'!Q27="",0,'XY2'!Q27))</f>
        <v>0</v>
      </c>
      <c r="FG23" s="21" t="str">
        <f t="shared" si="86"/>
        <v>0</v>
      </c>
      <c r="FH23" s="5">
        <f>IF(FE23="","",IF(ES23="",A23,ES23))</f>
        <v>4</v>
      </c>
      <c r="FI23" s="27" t="str">
        <f>IF(ET23="","",IF('XY2'!$T$22='CALCUL-XY'!$E$56," "&amp;FD23,","&amp;FD23))</f>
        <v>,5000153.69028756</v>
      </c>
      <c r="FJ23" s="27" t="str">
        <f>IF(EU23="","",IF('XY2'!$T$22='CALCUL-XY'!$E$56," "&amp;FE23,","&amp;FE23))</f>
        <v>,240063.506078837</v>
      </c>
      <c r="FK23" s="27" t="str">
        <f>IF(FG23="","",IF('XY2'!$T$22='CALCUL-XY'!$E$56," "&amp;FG23,","&amp;FG23))</f>
        <v>,0</v>
      </c>
      <c r="FL23" s="27" t="str">
        <f>IF(FE23="","",IF('XY2'!R27="",$FL$18,IF('XY2'!$T$22='CALCUL-XY'!$E$56," "&amp;'XY2'!R27,","&amp;'XY2'!R27)))</f>
        <v>,ST</v>
      </c>
    </row>
    <row r="24" spans="1:168" x14ac:dyDescent="0.2">
      <c r="A24">
        <f t="shared" si="87"/>
        <v>5</v>
      </c>
      <c r="C24" s="89" t="s">
        <v>7</v>
      </c>
      <c r="D24" s="90" t="s">
        <v>152</v>
      </c>
      <c r="E24" s="40" t="str">
        <f t="shared" si="0"/>
        <v>MEAN HZ ANGLES</v>
      </c>
      <c r="L24">
        <f t="shared" si="88"/>
        <v>5</v>
      </c>
      <c r="M24" s="57" t="str">
        <f>IF('XY1'!C29="","",'XY1'!C29)</f>
        <v/>
      </c>
      <c r="N24" s="57" t="str">
        <f>IF('XY1'!D29="","",'XY1'!D29)</f>
        <v/>
      </c>
      <c r="O24" s="79" t="str">
        <f>IF('XY1'!E29="","",MOD('XY1'!E29,CERCLE))</f>
        <v/>
      </c>
      <c r="P24" s="57" t="str">
        <f>IF('XY1'!F29="","",'XY1'!F29)</f>
        <v/>
      </c>
      <c r="R24" s="13" t="str">
        <f t="shared" si="89"/>
        <v/>
      </c>
      <c r="S24" s="25" t="str">
        <f t="shared" si="90"/>
        <v/>
      </c>
      <c r="U24" s="10" t="str">
        <f t="shared" si="91"/>
        <v/>
      </c>
      <c r="W24" s="5" t="str">
        <f t="shared" si="92"/>
        <v/>
      </c>
      <c r="X24" t="str">
        <f t="shared" si="93"/>
        <v/>
      </c>
      <c r="Y24" s="8" t="str">
        <f t="shared" si="94"/>
        <v/>
      </c>
      <c r="Z24" s="6" t="str">
        <f t="shared" si="95"/>
        <v/>
      </c>
      <c r="AB24" s="5">
        <f t="shared" si="96"/>
        <v>5</v>
      </c>
      <c r="AC24">
        <f t="shared" si="8"/>
        <v>2</v>
      </c>
      <c r="AD24" s="8">
        <f t="shared" si="97"/>
        <v>2.4965046296296296</v>
      </c>
      <c r="AE24" s="6">
        <f t="shared" si="98"/>
        <v>23.696000000000002</v>
      </c>
      <c r="AG24" s="13">
        <f t="shared" si="99"/>
        <v>12.477812499999999</v>
      </c>
      <c r="AH24" s="80">
        <f t="shared" si="100"/>
        <v>-20.630563981644038</v>
      </c>
      <c r="AI24" s="80">
        <f t="shared" si="101"/>
        <v>11.656768239923609</v>
      </c>
      <c r="AJ24" s="80" t="str">
        <f ca="1">IF(AG24="","",IF(N&lt;AB24,"",SUM(AH24:OFFSET(AH24,(N-1),0))))</f>
        <v/>
      </c>
      <c r="AK24" s="80" t="str">
        <f ca="1">IF(AG24="","",IF(N&lt;AB24,"",SUM(AI24:OFFSET(AI24,(N-1),0))))</f>
        <v/>
      </c>
      <c r="AL24" s="80" t="str">
        <f t="shared" si="9"/>
        <v/>
      </c>
      <c r="AM24" s="81" t="str">
        <f t="shared" si="10"/>
        <v/>
      </c>
      <c r="AN24" s="85" t="str">
        <f t="shared" si="11"/>
        <v/>
      </c>
      <c r="AP24" s="13" t="str">
        <f t="shared" si="102"/>
        <v/>
      </c>
      <c r="AQ24" s="8" t="str">
        <f t="shared" si="103"/>
        <v/>
      </c>
      <c r="AR24" s="12" t="str">
        <f t="shared" si="104"/>
        <v/>
      </c>
      <c r="AS24" s="19" t="str">
        <f t="shared" si="105"/>
        <v/>
      </c>
      <c r="AU24" s="5" t="str">
        <f t="shared" si="15"/>
        <v/>
      </c>
      <c r="AV24" t="str">
        <f t="shared" si="16"/>
        <v/>
      </c>
      <c r="AW24" t="str">
        <f t="shared" si="106"/>
        <v/>
      </c>
      <c r="AX24" s="6" t="str">
        <f t="shared" si="107"/>
        <v/>
      </c>
      <c r="AZ24" s="5" t="str">
        <f t="shared" si="108"/>
        <v/>
      </c>
      <c r="BA24" t="str">
        <f t="shared" si="109"/>
        <v/>
      </c>
      <c r="BB24" s="14" t="str">
        <f t="shared" si="110"/>
        <v/>
      </c>
      <c r="BC24" s="14" t="str">
        <f t="shared" si="111"/>
        <v/>
      </c>
      <c r="BD24" t="str">
        <f t="shared" si="112"/>
        <v/>
      </c>
      <c r="BE24" s="6" t="str">
        <f t="shared" si="113"/>
        <v/>
      </c>
      <c r="BG24" s="26" t="str">
        <f t="shared" si="114"/>
        <v/>
      </c>
      <c r="BH24" s="33" t="str">
        <f t="shared" si="115"/>
        <v/>
      </c>
      <c r="BJ24" s="10" t="str">
        <f t="shared" si="116"/>
        <v/>
      </c>
      <c r="BL24" s="13" t="str">
        <f t="shared" si="117"/>
        <v/>
      </c>
      <c r="BM24" s="31" t="str">
        <f t="shared" si="118"/>
        <v/>
      </c>
      <c r="BN24" s="8" t="str">
        <f t="shared" si="119"/>
        <v/>
      </c>
      <c r="BO24" s="25" t="str">
        <f t="shared" si="120"/>
        <v/>
      </c>
      <c r="BQ24" s="5" t="str">
        <f t="shared" si="121"/>
        <v/>
      </c>
      <c r="BR24" t="str">
        <f t="shared" si="122"/>
        <v/>
      </c>
      <c r="BS24" s="8" t="str">
        <f t="shared" si="123"/>
        <v/>
      </c>
      <c r="BT24" t="str">
        <f t="shared" si="124"/>
        <v/>
      </c>
      <c r="BU24" s="25" t="str">
        <f t="shared" si="125"/>
        <v/>
      </c>
      <c r="BW24" s="26" t="str">
        <f t="shared" si="126"/>
        <v/>
      </c>
      <c r="BX24" s="33" t="str">
        <f t="shared" si="127"/>
        <v/>
      </c>
      <c r="BZ24" s="5" t="str">
        <f t="shared" si="128"/>
        <v/>
      </c>
      <c r="CA24" s="6" t="str">
        <f t="shared" si="129"/>
        <v/>
      </c>
      <c r="CC24" s="27" t="str">
        <f t="shared" si="130"/>
        <v/>
      </c>
      <c r="CD24" s="28" t="str">
        <f t="shared" si="131"/>
        <v/>
      </c>
      <c r="CE24" s="21"/>
      <c r="CF24" s="5" t="str">
        <f t="shared" si="132"/>
        <v/>
      </c>
      <c r="CG24" s="5" t="str">
        <f t="shared" si="133"/>
        <v/>
      </c>
      <c r="CH24" s="5">
        <f t="shared" si="134"/>
        <v>5</v>
      </c>
      <c r="CI24" s="45"/>
      <c r="CJ24" s="54">
        <f t="shared" ca="1" si="62"/>
        <v>99999999.999999985</v>
      </c>
      <c r="CK24" s="55">
        <f t="shared" ca="1" si="63"/>
        <v>100000000</v>
      </c>
      <c r="CL24" s="21"/>
      <c r="CM24" s="27" t="str">
        <f t="shared" si="27"/>
        <v/>
      </c>
      <c r="CN24" s="21" t="str">
        <f t="shared" si="28"/>
        <v/>
      </c>
      <c r="CO24" s="21"/>
      <c r="CP24" s="21" t="str">
        <f t="shared" si="164"/>
        <v/>
      </c>
      <c r="CQ24" s="21" t="str">
        <f t="shared" si="165"/>
        <v/>
      </c>
      <c r="CR24" s="21" t="str">
        <f>IF(CQ24="","",IF('XY1'!W29="",0,'XY1'!W29))</f>
        <v/>
      </c>
      <c r="CS24" s="21" t="str">
        <f t="shared" si="65"/>
        <v/>
      </c>
      <c r="CT24" s="5" t="str">
        <f t="shared" si="66"/>
        <v/>
      </c>
      <c r="CU24" s="27" t="str">
        <f>IF(CP24="","",IF('XY1'!$Z$23='CALCUL-XY'!$E$56," "&amp;CP24,","&amp;CP24))</f>
        <v/>
      </c>
      <c r="CV24" s="27" t="str">
        <f>IF(CQ24="","",IF('XY1'!$Z$23='CALCUL-XY'!$E$56," "&amp;CQ24,","&amp;CQ24))</f>
        <v/>
      </c>
      <c r="CW24" s="27" t="str">
        <f>IF(CQ24="","",IF('XY1'!$Z$23='CALCUL-XY'!$E$56," "&amp;CS24,","&amp;CS24))</f>
        <v/>
      </c>
      <c r="CX24" s="27" t="str">
        <f>IF(CQ24="","",IF('XY1'!X29="",'CALCUL-XY'!$CX$18,IF('XY1'!$Z$23='CALCUL-XY'!$E$56," "&amp;'XY1'!X29,","&amp;'XY1'!X29)))</f>
        <v/>
      </c>
      <c r="CY24" s="21"/>
      <c r="CZ24" s="5" t="str">
        <f>IF('XY2'!C28="","",'XY2'!C28)</f>
        <v/>
      </c>
      <c r="DA24" t="str">
        <f>IF('XY2'!D28="","",'XY2'!D28)</f>
        <v/>
      </c>
      <c r="DB24" s="8" t="str">
        <f>IF('XY2'!E28="","",IF(VISEE=AVANT,MOD(CERCLE-'XY2'!E28,CERCLE),MOD('XY2'!E28,CERCLE)))</f>
        <v/>
      </c>
      <c r="DC24" s="6" t="str">
        <f>IF('XY2'!F28="","",'XY2'!F28)</f>
        <v/>
      </c>
      <c r="DE24" s="13" t="str">
        <f t="shared" si="166"/>
        <v/>
      </c>
      <c r="DF24" s="12" t="str">
        <f t="shared" si="167"/>
        <v/>
      </c>
      <c r="DG24" s="19" t="str">
        <f t="shared" si="168"/>
        <v/>
      </c>
      <c r="DI24" s="5" t="str">
        <f>IF('XY2'!C28="","",'XY2'!C28)</f>
        <v/>
      </c>
      <c r="DJ24" t="str">
        <f>IF('XY2'!D28="","",'XY2'!D28)</f>
        <v/>
      </c>
      <c r="DK24" s="8" t="str">
        <f t="shared" ref="DK24:DK87" si="195">IF(DB24="","",DB24)</f>
        <v/>
      </c>
      <c r="DL24" s="6" t="str">
        <f>IF('XY2'!F28="","",IF(ECHELLE2="",DC24*1,DC24*ECHELLE2))</f>
        <v/>
      </c>
      <c r="DN24" s="13" t="str">
        <f t="shared" si="170"/>
        <v/>
      </c>
      <c r="DO24" s="12" t="str">
        <f t="shared" si="171"/>
        <v/>
      </c>
      <c r="DP24" s="19" t="str">
        <f t="shared" si="172"/>
        <v/>
      </c>
      <c r="DQ24" s="32"/>
      <c r="DR24" s="5" t="str">
        <f t="shared" si="173"/>
        <v/>
      </c>
      <c r="DS24" t="str">
        <f t="shared" si="174"/>
        <v/>
      </c>
      <c r="DT24" s="12" t="str">
        <f t="shared" si="175"/>
        <v/>
      </c>
      <c r="DU24" s="33" t="str">
        <f t="shared" si="176"/>
        <v/>
      </c>
      <c r="DW24" s="41" t="str">
        <f t="shared" si="177"/>
        <v/>
      </c>
      <c r="DX24" s="20" t="str">
        <f t="shared" si="178"/>
        <v/>
      </c>
      <c r="DY24" t="str">
        <f t="shared" si="179"/>
        <v/>
      </c>
      <c r="DZ24" t="str">
        <f t="shared" si="180"/>
        <v/>
      </c>
      <c r="EA24" t="str">
        <f t="shared" si="181"/>
        <v/>
      </c>
      <c r="EB24" s="6" t="str">
        <f t="shared" si="182"/>
        <v/>
      </c>
      <c r="ED24" s="36" t="str">
        <f t="shared" si="183"/>
        <v/>
      </c>
      <c r="EE24" s="37" t="str">
        <f t="shared" si="184"/>
        <v/>
      </c>
      <c r="EF24" s="32"/>
      <c r="EG24" s="10" t="str">
        <f t="shared" si="185"/>
        <v/>
      </c>
      <c r="EI24" s="13" t="str">
        <f t="shared" si="186"/>
        <v/>
      </c>
      <c r="EJ24" s="30" t="str">
        <f t="shared" si="187"/>
        <v/>
      </c>
      <c r="EK24" s="8" t="str">
        <f t="shared" si="188"/>
        <v/>
      </c>
      <c r="EL24" s="12" t="str">
        <f t="shared" si="189"/>
        <v/>
      </c>
      <c r="EM24" s="33" t="str">
        <f t="shared" si="190"/>
        <v/>
      </c>
      <c r="EO24" s="5" t="str">
        <f t="shared" si="191"/>
        <v/>
      </c>
      <c r="EP24" s="6" t="str">
        <f t="shared" si="192"/>
        <v/>
      </c>
      <c r="ER24" s="5">
        <f t="shared" si="77"/>
        <v>5</v>
      </c>
      <c r="ES24" s="64">
        <f t="shared" si="78"/>
        <v>5</v>
      </c>
      <c r="ET24" s="27">
        <f t="shared" si="79"/>
        <v>5000150.2769999988</v>
      </c>
      <c r="EU24" s="28">
        <f t="shared" si="80"/>
        <v>240103.277</v>
      </c>
      <c r="EW24" s="5" t="str">
        <f t="shared" si="193"/>
        <v/>
      </c>
      <c r="EX24" s="5" t="str">
        <f t="shared" si="194"/>
        <v/>
      </c>
      <c r="EZ24" s="45"/>
      <c r="FA24" s="77">
        <f t="shared" ca="1" si="83"/>
        <v>100000150.277</v>
      </c>
      <c r="FB24" s="55">
        <f t="shared" ca="1" si="84"/>
        <v>100000103.27700001</v>
      </c>
      <c r="FD24" s="21" t="str">
        <f t="shared" ref="FD24:FD87" si="196">SUBSTITUTE(ET24,",",".")</f>
        <v>5000150.277</v>
      </c>
      <c r="FE24" s="21" t="str">
        <f t="shared" ref="FE24:FE87" si="197">SUBSTITUTE(EU24,",",".")</f>
        <v>240103.277</v>
      </c>
      <c r="FF24" s="21">
        <f>IF(FE24="","",IF('XY2'!Q28="",0,'XY2'!Q28))</f>
        <v>0</v>
      </c>
      <c r="FG24" s="21" t="str">
        <f t="shared" si="86"/>
        <v>0</v>
      </c>
      <c r="FH24" s="5">
        <f t="shared" ref="FH24:FH87" si="198">IF(FE24="","",IF(ES24="",A24,ES24))</f>
        <v>5</v>
      </c>
      <c r="FI24" s="27" t="str">
        <f>IF(ET24="","",IF('XY2'!$T$22='CALCUL-XY'!$E$56," "&amp;FD24,","&amp;FD24))</f>
        <v>,5000150.277</v>
      </c>
      <c r="FJ24" s="27" t="str">
        <f>IF(EU24="","",IF('XY2'!$T$22='CALCUL-XY'!$E$56," "&amp;FE24,","&amp;FE24))</f>
        <v>,240103.277</v>
      </c>
      <c r="FK24" s="27" t="str">
        <f>IF(FG24="","",IF('XY2'!$T$22='CALCUL-XY'!$E$56," "&amp;FG24,","&amp;FG24))</f>
        <v>,0</v>
      </c>
      <c r="FL24" s="27" t="str">
        <f>IF(FE24="","",IF('XY2'!R28="",$FL$18,IF('XY2'!$T$22='CALCUL-XY'!$E$56," "&amp;'XY2'!R28,","&amp;'XY2'!R28)))</f>
        <v>,ST</v>
      </c>
    </row>
    <row r="25" spans="1:168" x14ac:dyDescent="0.2">
      <c r="A25">
        <f t="shared" si="87"/>
        <v>6</v>
      </c>
      <c r="C25" s="89" t="s">
        <v>8</v>
      </c>
      <c r="D25" s="90" t="s">
        <v>153</v>
      </c>
      <c r="E25" s="40" t="str">
        <f t="shared" si="0"/>
        <v>MEAN HZ DISTANCES</v>
      </c>
      <c r="L25">
        <f t="shared" si="88"/>
        <v>6</v>
      </c>
      <c r="M25" s="57" t="str">
        <f>IF('XY1'!C30="","",'XY1'!C30)</f>
        <v/>
      </c>
      <c r="N25" s="57" t="str">
        <f>IF('XY1'!D30="","",'XY1'!D30)</f>
        <v/>
      </c>
      <c r="O25" s="79" t="str">
        <f>IF('XY1'!E30="","",MOD('XY1'!E30,CERCLE))</f>
        <v/>
      </c>
      <c r="P25" s="57" t="str">
        <f>IF('XY1'!F30="","",'XY1'!F30)</f>
        <v/>
      </c>
      <c r="R25" s="13" t="str">
        <f t="shared" si="89"/>
        <v/>
      </c>
      <c r="S25" s="25" t="str">
        <f t="shared" si="90"/>
        <v/>
      </c>
      <c r="U25" s="10" t="str">
        <f t="shared" si="91"/>
        <v/>
      </c>
      <c r="W25" s="5" t="str">
        <f t="shared" si="92"/>
        <v/>
      </c>
      <c r="X25" t="str">
        <f t="shared" si="93"/>
        <v/>
      </c>
      <c r="Y25" s="8" t="str">
        <f t="shared" si="94"/>
        <v/>
      </c>
      <c r="Z25" s="6" t="str">
        <f t="shared" si="95"/>
        <v/>
      </c>
      <c r="AB25" s="5">
        <f t="shared" si="96"/>
        <v>6</v>
      </c>
      <c r="AC25" t="str">
        <f t="shared" si="8"/>
        <v/>
      </c>
      <c r="AD25" s="8" t="str">
        <f t="shared" si="97"/>
        <v/>
      </c>
      <c r="AE25" s="6" t="str">
        <f t="shared" si="98"/>
        <v/>
      </c>
      <c r="AG25" s="13" t="str">
        <f t="shared" si="99"/>
        <v/>
      </c>
      <c r="AH25" s="80" t="str">
        <f t="shared" si="100"/>
        <v/>
      </c>
      <c r="AI25" s="80" t="str">
        <f t="shared" si="101"/>
        <v/>
      </c>
      <c r="AJ25" s="80" t="str">
        <f ca="1">IF(AG25="","",IF(N&lt;AB25,"",SUM(AH25:OFFSET(AH25,(N-1),0))))</f>
        <v/>
      </c>
      <c r="AK25" s="80" t="str">
        <f ca="1">IF(AG25="","",IF(N&lt;AB25,"",SUM(AI25:OFFSET(AI25,(N-1),0))))</f>
        <v/>
      </c>
      <c r="AL25" s="80" t="str">
        <f t="shared" si="9"/>
        <v/>
      </c>
      <c r="AM25" s="81" t="str">
        <f t="shared" si="10"/>
        <v/>
      </c>
      <c r="AN25" s="85" t="str">
        <f t="shared" si="11"/>
        <v/>
      </c>
      <c r="AP25" s="13" t="str">
        <f t="shared" si="102"/>
        <v/>
      </c>
      <c r="AQ25" s="8" t="str">
        <f t="shared" si="103"/>
        <v/>
      </c>
      <c r="AR25" s="12" t="str">
        <f t="shared" si="104"/>
        <v/>
      </c>
      <c r="AS25" s="19" t="str">
        <f t="shared" si="105"/>
        <v/>
      </c>
      <c r="AU25" s="5" t="str">
        <f t="shared" si="15"/>
        <v/>
      </c>
      <c r="AV25" t="str">
        <f t="shared" si="16"/>
        <v/>
      </c>
      <c r="AW25" t="str">
        <f t="shared" si="106"/>
        <v/>
      </c>
      <c r="AX25" s="6" t="str">
        <f t="shared" si="107"/>
        <v/>
      </c>
      <c r="AZ25" s="5" t="str">
        <f t="shared" si="108"/>
        <v/>
      </c>
      <c r="BA25" t="str">
        <f t="shared" si="109"/>
        <v/>
      </c>
      <c r="BB25" s="14" t="str">
        <f t="shared" si="110"/>
        <v/>
      </c>
      <c r="BC25" s="14" t="str">
        <f t="shared" si="111"/>
        <v/>
      </c>
      <c r="BD25" t="str">
        <f t="shared" si="112"/>
        <v/>
      </c>
      <c r="BE25" s="6" t="str">
        <f t="shared" si="113"/>
        <v/>
      </c>
      <c r="BG25" s="26" t="str">
        <f t="shared" si="114"/>
        <v/>
      </c>
      <c r="BH25" s="33" t="str">
        <f t="shared" si="115"/>
        <v/>
      </c>
      <c r="BJ25" s="10" t="str">
        <f t="shared" si="116"/>
        <v/>
      </c>
      <c r="BL25" s="13" t="str">
        <f t="shared" si="117"/>
        <v/>
      </c>
      <c r="BM25" s="31" t="str">
        <f t="shared" si="118"/>
        <v/>
      </c>
      <c r="BN25" s="8" t="str">
        <f t="shared" si="119"/>
        <v/>
      </c>
      <c r="BO25" s="25" t="str">
        <f t="shared" si="120"/>
        <v/>
      </c>
      <c r="BQ25" s="5" t="str">
        <f t="shared" si="121"/>
        <v/>
      </c>
      <c r="BR25" t="str">
        <f t="shared" si="122"/>
        <v/>
      </c>
      <c r="BS25" s="8" t="str">
        <f t="shared" si="123"/>
        <v/>
      </c>
      <c r="BT25" t="str">
        <f t="shared" si="124"/>
        <v/>
      </c>
      <c r="BU25" s="25" t="str">
        <f t="shared" si="125"/>
        <v/>
      </c>
      <c r="BW25" s="26" t="str">
        <f t="shared" si="126"/>
        <v/>
      </c>
      <c r="BX25" s="33" t="str">
        <f t="shared" si="127"/>
        <v/>
      </c>
      <c r="BZ25" s="5" t="str">
        <f t="shared" si="128"/>
        <v/>
      </c>
      <c r="CA25" s="6" t="str">
        <f t="shared" si="129"/>
        <v/>
      </c>
      <c r="CC25" s="27" t="str">
        <f t="shared" si="130"/>
        <v/>
      </c>
      <c r="CD25" s="28" t="str">
        <f t="shared" si="131"/>
        <v/>
      </c>
      <c r="CE25" s="21"/>
      <c r="CF25" s="5" t="str">
        <f t="shared" si="132"/>
        <v/>
      </c>
      <c r="CG25" s="5" t="str">
        <f t="shared" si="133"/>
        <v/>
      </c>
      <c r="CH25" s="5">
        <f t="shared" si="134"/>
        <v>6</v>
      </c>
      <c r="CI25" s="45"/>
      <c r="CJ25" s="54">
        <f t="shared" ca="1" si="62"/>
        <v>99999999.999999985</v>
      </c>
      <c r="CK25" s="55">
        <f t="shared" ca="1" si="63"/>
        <v>100000000</v>
      </c>
      <c r="CL25" s="21"/>
      <c r="CM25" s="27" t="str">
        <f t="shared" si="27"/>
        <v/>
      </c>
      <c r="CN25" s="21" t="str">
        <f t="shared" si="28"/>
        <v/>
      </c>
      <c r="CO25" s="21"/>
      <c r="CP25" s="21" t="str">
        <f t="shared" si="164"/>
        <v/>
      </c>
      <c r="CQ25" s="21" t="str">
        <f t="shared" si="165"/>
        <v/>
      </c>
      <c r="CR25" s="21" t="str">
        <f>IF(CQ25="","",IF('XY1'!W30="",0,'XY1'!W30))</f>
        <v/>
      </c>
      <c r="CS25" s="21" t="str">
        <f t="shared" si="65"/>
        <v/>
      </c>
      <c r="CT25" s="5" t="str">
        <f t="shared" si="66"/>
        <v/>
      </c>
      <c r="CU25" s="27" t="str">
        <f>IF(CP25="","",IF('XY1'!$Z$23='CALCUL-XY'!$E$56," "&amp;CP25,","&amp;CP25))</f>
        <v/>
      </c>
      <c r="CV25" s="27" t="str">
        <f>IF(CQ25="","",IF('XY1'!$Z$23='CALCUL-XY'!$E$56," "&amp;CQ25,","&amp;CQ25))</f>
        <v/>
      </c>
      <c r="CW25" s="27" t="str">
        <f>IF(CQ25="","",IF('XY1'!$Z$23='CALCUL-XY'!$E$56," "&amp;CS25,","&amp;CS25))</f>
        <v/>
      </c>
      <c r="CX25" s="27" t="str">
        <f>IF(CQ25="","",IF('XY1'!X30="",'CALCUL-XY'!$CX$18,IF('XY1'!$Z$23='CALCUL-XY'!$E$56," "&amp;'XY1'!X30,","&amp;'XY1'!X30)))</f>
        <v/>
      </c>
      <c r="CY25" s="21"/>
      <c r="CZ25" s="5" t="str">
        <f>IF('XY2'!C29="","",'XY2'!C29)</f>
        <v/>
      </c>
      <c r="DA25" t="str">
        <f>IF('XY2'!D29="","",'XY2'!D29)</f>
        <v/>
      </c>
      <c r="DB25" s="8" t="str">
        <f>IF('XY2'!E29="","",IF(VISEE=AVANT,MOD(CERCLE-'XY2'!E29,CERCLE),MOD('XY2'!E29,CERCLE)))</f>
        <v/>
      </c>
      <c r="DC25" s="6" t="str">
        <f>IF('XY2'!F29="","",'XY2'!F29)</f>
        <v/>
      </c>
      <c r="DE25" s="13" t="str">
        <f t="shared" si="166"/>
        <v/>
      </c>
      <c r="DF25" s="12" t="str">
        <f t="shared" si="167"/>
        <v/>
      </c>
      <c r="DG25" s="19" t="str">
        <f t="shared" si="168"/>
        <v/>
      </c>
      <c r="DI25" s="5" t="str">
        <f>IF('XY2'!C29="","",'XY2'!C29)</f>
        <v/>
      </c>
      <c r="DJ25" t="str">
        <f>IF('XY2'!D29="","",'XY2'!D29)</f>
        <v/>
      </c>
      <c r="DK25" s="8" t="str">
        <f t="shared" si="195"/>
        <v/>
      </c>
      <c r="DL25" s="6" t="str">
        <f>IF('XY2'!F29="","",IF(ECHELLE2="",DC25*1,DC25*ECHELLE2))</f>
        <v/>
      </c>
      <c r="DN25" s="13" t="str">
        <f t="shared" si="170"/>
        <v/>
      </c>
      <c r="DO25" s="12" t="str">
        <f t="shared" si="171"/>
        <v/>
      </c>
      <c r="DP25" s="19" t="str">
        <f t="shared" si="172"/>
        <v/>
      </c>
      <c r="DQ25" s="32"/>
      <c r="DR25" s="5" t="str">
        <f t="shared" si="173"/>
        <v/>
      </c>
      <c r="DS25" t="str">
        <f t="shared" si="174"/>
        <v/>
      </c>
      <c r="DT25" s="12" t="str">
        <f t="shared" si="175"/>
        <v/>
      </c>
      <c r="DU25" s="33" t="str">
        <f t="shared" si="176"/>
        <v/>
      </c>
      <c r="DW25" s="41" t="str">
        <f t="shared" si="177"/>
        <v/>
      </c>
      <c r="DX25" s="20" t="str">
        <f t="shared" si="178"/>
        <v/>
      </c>
      <c r="DY25" t="str">
        <f t="shared" si="179"/>
        <v/>
      </c>
      <c r="DZ25" t="str">
        <f t="shared" si="180"/>
        <v/>
      </c>
      <c r="EA25" t="str">
        <f t="shared" si="181"/>
        <v/>
      </c>
      <c r="EB25" s="6" t="str">
        <f t="shared" si="182"/>
        <v/>
      </c>
      <c r="ED25" s="36" t="str">
        <f t="shared" si="183"/>
        <v/>
      </c>
      <c r="EE25" s="37" t="str">
        <f t="shared" si="184"/>
        <v/>
      </c>
      <c r="EF25" s="32"/>
      <c r="EG25" s="10" t="str">
        <f t="shared" si="185"/>
        <v/>
      </c>
      <c r="EI25" s="13" t="str">
        <f t="shared" si="186"/>
        <v/>
      </c>
      <c r="EJ25" s="30" t="str">
        <f t="shared" si="187"/>
        <v/>
      </c>
      <c r="EK25" s="8" t="str">
        <f t="shared" si="188"/>
        <v/>
      </c>
      <c r="EL25" s="12" t="str">
        <f t="shared" si="189"/>
        <v/>
      </c>
      <c r="EM25" s="33" t="str">
        <f t="shared" si="190"/>
        <v/>
      </c>
      <c r="EO25" s="5" t="str">
        <f t="shared" si="191"/>
        <v/>
      </c>
      <c r="EP25" s="6" t="str">
        <f t="shared" si="192"/>
        <v/>
      </c>
      <c r="ER25" s="5">
        <f t="shared" si="77"/>
        <v>6</v>
      </c>
      <c r="ES25" s="64" t="str">
        <f t="shared" si="78"/>
        <v/>
      </c>
      <c r="ET25" s="27" t="str">
        <f t="shared" si="79"/>
        <v/>
      </c>
      <c r="EU25" s="28" t="str">
        <f t="shared" si="80"/>
        <v/>
      </c>
      <c r="EW25" s="5" t="str">
        <f t="shared" si="193"/>
        <v/>
      </c>
      <c r="EX25" s="5" t="str">
        <f t="shared" si="194"/>
        <v/>
      </c>
      <c r="EZ25" s="45"/>
      <c r="FA25" s="77">
        <f t="shared" ca="1" si="83"/>
        <v>100000150.277</v>
      </c>
      <c r="FB25" s="55">
        <f t="shared" ca="1" si="84"/>
        <v>100000103.27700001</v>
      </c>
      <c r="FD25" s="21" t="str">
        <f t="shared" si="196"/>
        <v/>
      </c>
      <c r="FE25" s="21" t="str">
        <f t="shared" si="197"/>
        <v/>
      </c>
      <c r="FF25" s="21" t="str">
        <f>IF(FE25="","",IF('XY2'!Q29="",0,'XY2'!Q29))</f>
        <v/>
      </c>
      <c r="FG25" s="21" t="str">
        <f t="shared" si="86"/>
        <v/>
      </c>
      <c r="FH25" s="5" t="str">
        <f t="shared" si="198"/>
        <v/>
      </c>
      <c r="FI25" s="27" t="str">
        <f>IF(ET25="","",IF('XY2'!$T$22='CALCUL-XY'!$E$56," "&amp;FD25,","&amp;FD25))</f>
        <v/>
      </c>
      <c r="FJ25" s="27" t="str">
        <f>IF(EU25="","",IF('XY2'!$T$22='CALCUL-XY'!$E$56," "&amp;FE25,","&amp;FE25))</f>
        <v/>
      </c>
      <c r="FK25" s="27" t="str">
        <f>IF(FG25="","",IF('XY2'!$T$22='CALCUL-XY'!$E$56," "&amp;FG25,","&amp;FG25))</f>
        <v/>
      </c>
      <c r="FL25" s="27" t="str">
        <f>IF(FE25="","",IF('XY2'!R29="",$FL$18,IF('XY2'!$T$22='CALCUL-XY'!$E$56," "&amp;'XY2'!R29,","&amp;'XY2'!R29)))</f>
        <v/>
      </c>
    </row>
    <row r="26" spans="1:168" x14ac:dyDescent="0.2">
      <c r="A26">
        <f t="shared" si="87"/>
        <v>7</v>
      </c>
      <c r="C26" s="89" t="s">
        <v>58</v>
      </c>
      <c r="D26" s="90" t="s">
        <v>142</v>
      </c>
      <c r="E26" s="40" t="str">
        <f t="shared" si="0"/>
        <v>RESULTS BEFORE ADJUSTMENT</v>
      </c>
      <c r="L26">
        <f t="shared" si="88"/>
        <v>7</v>
      </c>
      <c r="M26" s="57" t="str">
        <f>IF('XY1'!C31="","",'XY1'!C31)</f>
        <v/>
      </c>
      <c r="N26" s="57" t="str">
        <f>IF('XY1'!D31="","",'XY1'!D31)</f>
        <v/>
      </c>
      <c r="O26" s="79" t="str">
        <f>IF('XY1'!E31="","",MOD('XY1'!E31,CERCLE))</f>
        <v/>
      </c>
      <c r="P26" s="57" t="str">
        <f>IF('XY1'!F31="","",'XY1'!F31)</f>
        <v/>
      </c>
      <c r="R26" s="13" t="str">
        <f t="shared" si="89"/>
        <v/>
      </c>
      <c r="S26" s="25" t="str">
        <f t="shared" si="90"/>
        <v/>
      </c>
      <c r="U26" s="10" t="str">
        <f t="shared" si="91"/>
        <v/>
      </c>
      <c r="W26" s="5" t="str">
        <f t="shared" si="92"/>
        <v/>
      </c>
      <c r="X26" t="str">
        <f t="shared" si="93"/>
        <v/>
      </c>
      <c r="Y26" s="8" t="str">
        <f t="shared" si="94"/>
        <v/>
      </c>
      <c r="Z26" s="6" t="str">
        <f t="shared" si="95"/>
        <v/>
      </c>
      <c r="AB26" s="5">
        <f t="shared" si="96"/>
        <v>7</v>
      </c>
      <c r="AC26" t="str">
        <f t="shared" si="8"/>
        <v/>
      </c>
      <c r="AD26" s="8" t="str">
        <f t="shared" si="97"/>
        <v/>
      </c>
      <c r="AE26" s="6" t="str">
        <f t="shared" si="98"/>
        <v/>
      </c>
      <c r="AG26" s="13" t="str">
        <f t="shared" si="99"/>
        <v/>
      </c>
      <c r="AH26" s="80" t="str">
        <f t="shared" si="100"/>
        <v/>
      </c>
      <c r="AI26" s="80" t="str">
        <f t="shared" si="101"/>
        <v/>
      </c>
      <c r="AJ26" s="80" t="str">
        <f ca="1">IF(AG26="","",IF(N&lt;AB26,"",SUM(AH26:OFFSET(AH26,(N-1),0))))</f>
        <v/>
      </c>
      <c r="AK26" s="80" t="str">
        <f ca="1">IF(AG26="","",IF(N&lt;AB26,"",SUM(AI26:OFFSET(AI26,(N-1),0))))</f>
        <v/>
      </c>
      <c r="AL26" s="80" t="str">
        <f t="shared" si="9"/>
        <v/>
      </c>
      <c r="AM26" s="81" t="str">
        <f t="shared" si="10"/>
        <v/>
      </c>
      <c r="AN26" s="85" t="str">
        <f t="shared" si="11"/>
        <v/>
      </c>
      <c r="AP26" s="13" t="str">
        <f t="shared" si="102"/>
        <v/>
      </c>
      <c r="AQ26" s="8" t="str">
        <f t="shared" si="103"/>
        <v/>
      </c>
      <c r="AR26" s="12" t="str">
        <f t="shared" si="104"/>
        <v/>
      </c>
      <c r="AS26" s="19" t="str">
        <f t="shared" si="105"/>
        <v/>
      </c>
      <c r="AU26" s="5" t="str">
        <f t="shared" si="15"/>
        <v/>
      </c>
      <c r="AV26" t="str">
        <f t="shared" si="16"/>
        <v/>
      </c>
      <c r="AW26" t="str">
        <f t="shared" si="106"/>
        <v/>
      </c>
      <c r="AX26" s="6" t="str">
        <f t="shared" si="107"/>
        <v/>
      </c>
      <c r="AZ26" s="5" t="str">
        <f t="shared" si="108"/>
        <v/>
      </c>
      <c r="BA26" t="str">
        <f t="shared" si="109"/>
        <v/>
      </c>
      <c r="BB26" s="14" t="str">
        <f t="shared" si="110"/>
        <v/>
      </c>
      <c r="BC26" s="14" t="str">
        <f t="shared" si="111"/>
        <v/>
      </c>
      <c r="BD26" t="str">
        <f t="shared" si="112"/>
        <v/>
      </c>
      <c r="BE26" s="6" t="str">
        <f t="shared" si="113"/>
        <v/>
      </c>
      <c r="BG26" s="26" t="str">
        <f t="shared" si="114"/>
        <v/>
      </c>
      <c r="BH26" s="33" t="str">
        <f t="shared" si="115"/>
        <v/>
      </c>
      <c r="BJ26" s="10" t="str">
        <f t="shared" si="116"/>
        <v/>
      </c>
      <c r="BL26" s="13" t="str">
        <f t="shared" si="117"/>
        <v/>
      </c>
      <c r="BM26" s="31" t="str">
        <f t="shared" si="118"/>
        <v/>
      </c>
      <c r="BN26" s="8" t="str">
        <f t="shared" si="119"/>
        <v/>
      </c>
      <c r="BO26" s="25" t="str">
        <f t="shared" si="120"/>
        <v/>
      </c>
      <c r="BQ26" s="5" t="str">
        <f t="shared" si="121"/>
        <v/>
      </c>
      <c r="BR26" t="str">
        <f t="shared" si="122"/>
        <v/>
      </c>
      <c r="BS26" s="8" t="str">
        <f t="shared" si="123"/>
        <v/>
      </c>
      <c r="BT26" t="str">
        <f t="shared" si="124"/>
        <v/>
      </c>
      <c r="BU26" s="25" t="str">
        <f t="shared" si="125"/>
        <v/>
      </c>
      <c r="BW26" s="26" t="str">
        <f t="shared" si="126"/>
        <v/>
      </c>
      <c r="BX26" s="33" t="str">
        <f t="shared" si="127"/>
        <v/>
      </c>
      <c r="BZ26" s="5" t="str">
        <f t="shared" si="128"/>
        <v/>
      </c>
      <c r="CA26" s="6" t="str">
        <f t="shared" si="129"/>
        <v/>
      </c>
      <c r="CC26" s="27" t="str">
        <f t="shared" si="130"/>
        <v/>
      </c>
      <c r="CD26" s="28" t="str">
        <f t="shared" si="131"/>
        <v/>
      </c>
      <c r="CE26" s="21"/>
      <c r="CF26" s="5" t="str">
        <f t="shared" si="132"/>
        <v/>
      </c>
      <c r="CG26" s="5" t="str">
        <f t="shared" si="133"/>
        <v/>
      </c>
      <c r="CH26" s="5">
        <f t="shared" si="134"/>
        <v>7</v>
      </c>
      <c r="CI26" s="45"/>
      <c r="CJ26" s="54">
        <f t="shared" ca="1" si="62"/>
        <v>99999999.999999985</v>
      </c>
      <c r="CK26" s="55">
        <f t="shared" ca="1" si="63"/>
        <v>100000000</v>
      </c>
      <c r="CL26" s="21"/>
      <c r="CM26" s="27" t="str">
        <f t="shared" si="27"/>
        <v/>
      </c>
      <c r="CN26" s="21" t="str">
        <f t="shared" si="28"/>
        <v/>
      </c>
      <c r="CO26" s="21"/>
      <c r="CP26" s="21" t="str">
        <f t="shared" si="164"/>
        <v/>
      </c>
      <c r="CQ26" s="21" t="str">
        <f t="shared" si="165"/>
        <v/>
      </c>
      <c r="CR26" s="21" t="str">
        <f>IF(CQ26="","",IF('XY1'!W31="",0,'XY1'!W31))</f>
        <v/>
      </c>
      <c r="CS26" s="21" t="str">
        <f t="shared" si="65"/>
        <v/>
      </c>
      <c r="CT26" s="5" t="str">
        <f t="shared" si="66"/>
        <v/>
      </c>
      <c r="CU26" s="27" t="str">
        <f>IF(CP26="","",IF('XY1'!$Z$23='CALCUL-XY'!$E$56," "&amp;CP26,","&amp;CP26))</f>
        <v/>
      </c>
      <c r="CV26" s="27" t="str">
        <f>IF(CQ26="","",IF('XY1'!$Z$23='CALCUL-XY'!$E$56," "&amp;CQ26,","&amp;CQ26))</f>
        <v/>
      </c>
      <c r="CW26" s="27" t="str">
        <f>IF(CQ26="","",IF('XY1'!$Z$23='CALCUL-XY'!$E$56," "&amp;CS26,","&amp;CS26))</f>
        <v/>
      </c>
      <c r="CX26" s="27" t="str">
        <f>IF(CQ26="","",IF('XY1'!X31="",'CALCUL-XY'!$CX$18,IF('XY1'!$Z$23='CALCUL-XY'!$E$56," "&amp;'XY1'!X31,","&amp;'XY1'!X31)))</f>
        <v/>
      </c>
      <c r="CY26" s="21"/>
      <c r="CZ26" s="5" t="str">
        <f>IF('XY2'!C30="","",'XY2'!C30)</f>
        <v/>
      </c>
      <c r="DA26" t="str">
        <f>IF('XY2'!D30="","",'XY2'!D30)</f>
        <v/>
      </c>
      <c r="DB26" s="8" t="str">
        <f>IF('XY2'!E30="","",IF(VISEE=AVANT,MOD(CERCLE-'XY2'!E30,CERCLE),MOD('XY2'!E30,CERCLE)))</f>
        <v/>
      </c>
      <c r="DC26" s="6" t="str">
        <f>IF('XY2'!F30="","",'XY2'!F30)</f>
        <v/>
      </c>
      <c r="DE26" s="13" t="str">
        <f t="shared" si="166"/>
        <v/>
      </c>
      <c r="DF26" s="12" t="str">
        <f t="shared" si="167"/>
        <v/>
      </c>
      <c r="DG26" s="19" t="str">
        <f t="shared" si="168"/>
        <v/>
      </c>
      <c r="DI26" s="5" t="str">
        <f>IF('XY2'!C30="","",'XY2'!C30)</f>
        <v/>
      </c>
      <c r="DJ26" t="str">
        <f>IF('XY2'!D30="","",'XY2'!D30)</f>
        <v/>
      </c>
      <c r="DK26" s="8" t="str">
        <f t="shared" si="195"/>
        <v/>
      </c>
      <c r="DL26" s="6" t="str">
        <f>IF('XY2'!F30="","",IF(ECHELLE2="",DC26*1,DC26*ECHELLE2))</f>
        <v/>
      </c>
      <c r="DN26" s="13" t="str">
        <f t="shared" si="170"/>
        <v/>
      </c>
      <c r="DO26" s="12" t="str">
        <f t="shared" si="171"/>
        <v/>
      </c>
      <c r="DP26" s="19" t="str">
        <f t="shared" si="172"/>
        <v/>
      </c>
      <c r="DQ26" s="32"/>
      <c r="DR26" s="5" t="str">
        <f t="shared" si="173"/>
        <v/>
      </c>
      <c r="DS26" t="str">
        <f t="shared" si="174"/>
        <v/>
      </c>
      <c r="DT26" s="12" t="str">
        <f t="shared" si="175"/>
        <v/>
      </c>
      <c r="DU26" s="33" t="str">
        <f t="shared" si="176"/>
        <v/>
      </c>
      <c r="DW26" s="41" t="str">
        <f t="shared" si="177"/>
        <v/>
      </c>
      <c r="DX26" s="20" t="str">
        <f t="shared" si="178"/>
        <v/>
      </c>
      <c r="DY26" t="str">
        <f t="shared" si="179"/>
        <v/>
      </c>
      <c r="DZ26" t="str">
        <f t="shared" si="180"/>
        <v/>
      </c>
      <c r="EA26" t="str">
        <f t="shared" si="181"/>
        <v/>
      </c>
      <c r="EB26" s="6" t="str">
        <f t="shared" si="182"/>
        <v/>
      </c>
      <c r="ED26" s="36" t="str">
        <f t="shared" si="183"/>
        <v/>
      </c>
      <c r="EE26" s="37" t="str">
        <f t="shared" si="184"/>
        <v/>
      </c>
      <c r="EF26" s="32"/>
      <c r="EG26" s="10" t="str">
        <f t="shared" si="185"/>
        <v/>
      </c>
      <c r="EI26" s="13" t="str">
        <f t="shared" si="186"/>
        <v/>
      </c>
      <c r="EJ26" s="30" t="str">
        <f t="shared" si="187"/>
        <v/>
      </c>
      <c r="EK26" s="8" t="str">
        <f t="shared" si="188"/>
        <v/>
      </c>
      <c r="EL26" s="12" t="str">
        <f t="shared" si="189"/>
        <v/>
      </c>
      <c r="EM26" s="33" t="str">
        <f t="shared" si="190"/>
        <v/>
      </c>
      <c r="EO26" s="5" t="str">
        <f t="shared" si="191"/>
        <v/>
      </c>
      <c r="EP26" s="6" t="str">
        <f t="shared" si="192"/>
        <v/>
      </c>
      <c r="ER26" s="5">
        <f t="shared" si="77"/>
        <v>7</v>
      </c>
      <c r="ES26" s="64" t="str">
        <f t="shared" si="78"/>
        <v/>
      </c>
      <c r="ET26" s="27" t="str">
        <f t="shared" si="79"/>
        <v/>
      </c>
      <c r="EU26" s="28" t="str">
        <f t="shared" si="80"/>
        <v/>
      </c>
      <c r="EW26" s="5" t="str">
        <f t="shared" si="193"/>
        <v/>
      </c>
      <c r="EX26" s="5" t="str">
        <f t="shared" si="194"/>
        <v/>
      </c>
      <c r="EZ26" s="45"/>
      <c r="FA26" s="77">
        <f t="shared" ca="1" si="83"/>
        <v>100000150.277</v>
      </c>
      <c r="FB26" s="55">
        <f t="shared" ca="1" si="84"/>
        <v>100000103.27700001</v>
      </c>
      <c r="FD26" s="21" t="str">
        <f t="shared" si="196"/>
        <v/>
      </c>
      <c r="FE26" s="21" t="str">
        <f t="shared" si="197"/>
        <v/>
      </c>
      <c r="FF26" s="21" t="str">
        <f>IF(FE26="","",IF('XY2'!Q30="",0,'XY2'!Q30))</f>
        <v/>
      </c>
      <c r="FG26" s="21" t="str">
        <f t="shared" si="86"/>
        <v/>
      </c>
      <c r="FH26" s="5" t="str">
        <f t="shared" si="198"/>
        <v/>
      </c>
      <c r="FI26" s="27" t="str">
        <f>IF(ET26="","",IF('XY2'!$T$22='CALCUL-XY'!$E$56," "&amp;FD26,","&amp;FD26))</f>
        <v/>
      </c>
      <c r="FJ26" s="27" t="str">
        <f>IF(EU26="","",IF('XY2'!$T$22='CALCUL-XY'!$E$56," "&amp;FE26,","&amp;FE26))</f>
        <v/>
      </c>
      <c r="FK26" s="27" t="str">
        <f>IF(FG26="","",IF('XY2'!$T$22='CALCUL-XY'!$E$56," "&amp;FG26,","&amp;FG26))</f>
        <v/>
      </c>
      <c r="FL26" s="27" t="str">
        <f>IF(FE26="","",IF('XY2'!R30="",$FL$18,IF('XY2'!$T$22='CALCUL-XY'!$E$56," "&amp;'XY2'!R30,","&amp;'XY2'!R30)))</f>
        <v/>
      </c>
    </row>
    <row r="27" spans="1:168" x14ac:dyDescent="0.2">
      <c r="A27">
        <f t="shared" si="87"/>
        <v>8</v>
      </c>
      <c r="C27" s="89" t="s">
        <v>149</v>
      </c>
      <c r="D27" s="90" t="s">
        <v>150</v>
      </c>
      <c r="E27" s="40" t="str">
        <f t="shared" si="0"/>
        <v>MEASURED ANGULAR SUM:</v>
      </c>
      <c r="L27">
        <f t="shared" si="88"/>
        <v>8</v>
      </c>
      <c r="M27" s="57" t="str">
        <f>IF('XY1'!C32="","",'XY1'!C32)</f>
        <v/>
      </c>
      <c r="N27" s="57" t="str">
        <f>IF('XY1'!D32="","",'XY1'!D32)</f>
        <v/>
      </c>
      <c r="O27" s="79" t="str">
        <f>IF('XY1'!E32="","",MOD('XY1'!E32,CERCLE))</f>
        <v/>
      </c>
      <c r="P27" s="57" t="str">
        <f>IF('XY1'!F32="","",'XY1'!F32)</f>
        <v/>
      </c>
      <c r="R27" s="13" t="str">
        <f t="shared" si="89"/>
        <v/>
      </c>
      <c r="S27" s="25" t="str">
        <f t="shared" si="90"/>
        <v/>
      </c>
      <c r="U27" s="10" t="str">
        <f t="shared" si="91"/>
        <v/>
      </c>
      <c r="W27" s="5" t="str">
        <f t="shared" si="92"/>
        <v/>
      </c>
      <c r="X27" t="str">
        <f t="shared" si="93"/>
        <v/>
      </c>
      <c r="Y27" s="8" t="str">
        <f t="shared" si="94"/>
        <v/>
      </c>
      <c r="Z27" s="6" t="str">
        <f t="shared" si="95"/>
        <v/>
      </c>
      <c r="AB27" s="5">
        <f t="shared" si="96"/>
        <v>8</v>
      </c>
      <c r="AC27" t="str">
        <f t="shared" si="8"/>
        <v/>
      </c>
      <c r="AD27" s="8" t="str">
        <f t="shared" si="97"/>
        <v/>
      </c>
      <c r="AE27" s="6" t="str">
        <f t="shared" si="98"/>
        <v/>
      </c>
      <c r="AG27" s="13" t="str">
        <f t="shared" si="99"/>
        <v/>
      </c>
      <c r="AH27" s="80" t="str">
        <f t="shared" si="100"/>
        <v/>
      </c>
      <c r="AI27" s="80" t="str">
        <f t="shared" si="101"/>
        <v/>
      </c>
      <c r="AJ27" s="80" t="str">
        <f ca="1">IF(AG27="","",IF(N&lt;AB27,"",SUM(AH27:OFFSET(AH27,(N-1),0))))</f>
        <v/>
      </c>
      <c r="AK27" s="80" t="str">
        <f ca="1">IF(AG27="","",IF(N&lt;AB27,"",SUM(AI27:OFFSET(AI27,(N-1),0))))</f>
        <v/>
      </c>
      <c r="AL27" s="80" t="str">
        <f t="shared" si="9"/>
        <v/>
      </c>
      <c r="AM27" s="81" t="str">
        <f t="shared" si="10"/>
        <v/>
      </c>
      <c r="AN27" s="85" t="str">
        <f t="shared" si="11"/>
        <v/>
      </c>
      <c r="AP27" s="13" t="str">
        <f t="shared" si="102"/>
        <v/>
      </c>
      <c r="AQ27" s="8" t="str">
        <f t="shared" si="103"/>
        <v/>
      </c>
      <c r="AR27" s="12" t="str">
        <f t="shared" si="104"/>
        <v/>
      </c>
      <c r="AS27" s="19" t="str">
        <f t="shared" si="105"/>
        <v/>
      </c>
      <c r="AU27" s="5" t="str">
        <f t="shared" si="15"/>
        <v/>
      </c>
      <c r="AV27" t="str">
        <f t="shared" si="16"/>
        <v/>
      </c>
      <c r="AW27" t="str">
        <f t="shared" si="106"/>
        <v/>
      </c>
      <c r="AX27" s="6" t="str">
        <f t="shared" si="107"/>
        <v/>
      </c>
      <c r="AZ27" s="5" t="str">
        <f t="shared" si="108"/>
        <v/>
      </c>
      <c r="BA27" t="str">
        <f t="shared" si="109"/>
        <v/>
      </c>
      <c r="BB27" s="14" t="str">
        <f t="shared" si="110"/>
        <v/>
      </c>
      <c r="BC27" s="14" t="str">
        <f t="shared" si="111"/>
        <v/>
      </c>
      <c r="BD27" t="str">
        <f t="shared" si="112"/>
        <v/>
      </c>
      <c r="BE27" s="6" t="str">
        <f t="shared" si="113"/>
        <v/>
      </c>
      <c r="BG27" s="26" t="str">
        <f t="shared" si="114"/>
        <v/>
      </c>
      <c r="BH27" s="33" t="str">
        <f t="shared" si="115"/>
        <v/>
      </c>
      <c r="BJ27" s="10" t="str">
        <f t="shared" si="116"/>
        <v/>
      </c>
      <c r="BL27" s="13" t="str">
        <f t="shared" si="117"/>
        <v/>
      </c>
      <c r="BM27" s="31" t="str">
        <f t="shared" si="118"/>
        <v/>
      </c>
      <c r="BN27" s="8" t="str">
        <f t="shared" si="119"/>
        <v/>
      </c>
      <c r="BO27" s="25" t="str">
        <f t="shared" si="120"/>
        <v/>
      </c>
      <c r="BQ27" s="5" t="str">
        <f t="shared" si="121"/>
        <v/>
      </c>
      <c r="BR27" t="str">
        <f t="shared" si="122"/>
        <v/>
      </c>
      <c r="BS27" s="8" t="str">
        <f t="shared" si="123"/>
        <v/>
      </c>
      <c r="BT27" t="str">
        <f t="shared" si="124"/>
        <v/>
      </c>
      <c r="BU27" s="25" t="str">
        <f t="shared" si="125"/>
        <v/>
      </c>
      <c r="BW27" s="26" t="str">
        <f t="shared" si="126"/>
        <v/>
      </c>
      <c r="BX27" s="33" t="str">
        <f t="shared" si="127"/>
        <v/>
      </c>
      <c r="BZ27" s="5" t="str">
        <f t="shared" si="128"/>
        <v/>
      </c>
      <c r="CA27" s="6" t="str">
        <f t="shared" si="129"/>
        <v/>
      </c>
      <c r="CC27" s="27" t="str">
        <f t="shared" si="130"/>
        <v/>
      </c>
      <c r="CD27" s="28" t="str">
        <f t="shared" si="131"/>
        <v/>
      </c>
      <c r="CE27" s="21"/>
      <c r="CF27" s="5" t="str">
        <f t="shared" si="132"/>
        <v/>
      </c>
      <c r="CG27" s="5" t="str">
        <f t="shared" si="133"/>
        <v/>
      </c>
      <c r="CH27" s="5">
        <f t="shared" si="134"/>
        <v>8</v>
      </c>
      <c r="CI27" s="45"/>
      <c r="CJ27" s="54">
        <f t="shared" ca="1" si="62"/>
        <v>99999999.999999985</v>
      </c>
      <c r="CK27" s="55">
        <f t="shared" ca="1" si="63"/>
        <v>100000000</v>
      </c>
      <c r="CL27" s="21"/>
      <c r="CM27" s="27" t="str">
        <f t="shared" si="27"/>
        <v/>
      </c>
      <c r="CN27" s="21" t="str">
        <f t="shared" si="28"/>
        <v/>
      </c>
      <c r="CO27" s="21"/>
      <c r="CP27" s="21" t="str">
        <f t="shared" si="164"/>
        <v/>
      </c>
      <c r="CQ27" s="21" t="str">
        <f t="shared" si="165"/>
        <v/>
      </c>
      <c r="CR27" s="21" t="str">
        <f>IF(CQ27="","",IF('XY1'!W32="",0,'XY1'!W32))</f>
        <v/>
      </c>
      <c r="CS27" s="21" t="str">
        <f t="shared" si="65"/>
        <v/>
      </c>
      <c r="CT27" s="5" t="str">
        <f t="shared" si="66"/>
        <v/>
      </c>
      <c r="CU27" s="27" t="str">
        <f>IF(CP27="","",IF('XY1'!$Z$23='CALCUL-XY'!$E$56," "&amp;CP27,","&amp;CP27))</f>
        <v/>
      </c>
      <c r="CV27" s="27" t="str">
        <f>IF(CQ27="","",IF('XY1'!$Z$23='CALCUL-XY'!$E$56," "&amp;CQ27,","&amp;CQ27))</f>
        <v/>
      </c>
      <c r="CW27" s="27" t="str">
        <f>IF(CQ27="","",IF('XY1'!$Z$23='CALCUL-XY'!$E$56," "&amp;CS27,","&amp;CS27))</f>
        <v/>
      </c>
      <c r="CX27" s="27" t="str">
        <f>IF(CQ27="","",IF('XY1'!X32="",'CALCUL-XY'!$CX$18,IF('XY1'!$Z$23='CALCUL-XY'!$E$56," "&amp;'XY1'!X32,","&amp;'XY1'!X32)))</f>
        <v/>
      </c>
      <c r="CY27" s="21"/>
      <c r="CZ27" s="5" t="str">
        <f>IF('XY2'!C31="","",'XY2'!C31)</f>
        <v/>
      </c>
      <c r="DA27" t="str">
        <f>IF('XY2'!D31="","",'XY2'!D31)</f>
        <v/>
      </c>
      <c r="DB27" s="8" t="str">
        <f>IF('XY2'!E31="","",IF(VISEE=AVANT,MOD(CERCLE-'XY2'!E31,CERCLE),MOD('XY2'!E31,CERCLE)))</f>
        <v/>
      </c>
      <c r="DC27" s="6" t="str">
        <f>IF('XY2'!F31="","",'XY2'!F31)</f>
        <v/>
      </c>
      <c r="DE27" s="13" t="str">
        <f t="shared" si="166"/>
        <v/>
      </c>
      <c r="DF27" s="12" t="str">
        <f t="shared" si="167"/>
        <v/>
      </c>
      <c r="DG27" s="19" t="str">
        <f t="shared" si="168"/>
        <v/>
      </c>
      <c r="DI27" s="5" t="str">
        <f>IF('XY2'!C31="","",'XY2'!C31)</f>
        <v/>
      </c>
      <c r="DJ27" t="str">
        <f>IF('XY2'!D31="","",'XY2'!D31)</f>
        <v/>
      </c>
      <c r="DK27" s="8" t="str">
        <f t="shared" si="195"/>
        <v/>
      </c>
      <c r="DL27" s="6" t="str">
        <f>IF('XY2'!F31="","",IF(ECHELLE2="",DC27*1,DC27*ECHELLE2))</f>
        <v/>
      </c>
      <c r="DN27" s="13" t="str">
        <f t="shared" si="170"/>
        <v/>
      </c>
      <c r="DO27" s="12" t="str">
        <f t="shared" si="171"/>
        <v/>
      </c>
      <c r="DP27" s="19" t="str">
        <f t="shared" si="172"/>
        <v/>
      </c>
      <c r="DQ27" s="32"/>
      <c r="DR27" s="5" t="str">
        <f t="shared" si="173"/>
        <v/>
      </c>
      <c r="DS27" t="str">
        <f t="shared" si="174"/>
        <v/>
      </c>
      <c r="DT27" s="12" t="str">
        <f t="shared" si="175"/>
        <v/>
      </c>
      <c r="DU27" s="33" t="str">
        <f t="shared" si="176"/>
        <v/>
      </c>
      <c r="DW27" s="41" t="str">
        <f t="shared" si="177"/>
        <v/>
      </c>
      <c r="DX27" s="20" t="str">
        <f t="shared" si="178"/>
        <v/>
      </c>
      <c r="DY27" t="str">
        <f t="shared" si="179"/>
        <v/>
      </c>
      <c r="DZ27" t="str">
        <f t="shared" si="180"/>
        <v/>
      </c>
      <c r="EA27" t="str">
        <f t="shared" si="181"/>
        <v/>
      </c>
      <c r="EB27" s="6" t="str">
        <f t="shared" si="182"/>
        <v/>
      </c>
      <c r="ED27" s="36" t="str">
        <f t="shared" si="183"/>
        <v/>
      </c>
      <c r="EE27" s="37" t="str">
        <f t="shared" si="184"/>
        <v/>
      </c>
      <c r="EF27" s="32"/>
      <c r="EG27" s="10" t="str">
        <f t="shared" si="185"/>
        <v/>
      </c>
      <c r="EI27" s="13" t="str">
        <f t="shared" si="186"/>
        <v/>
      </c>
      <c r="EJ27" s="30" t="str">
        <f t="shared" si="187"/>
        <v/>
      </c>
      <c r="EK27" s="8" t="str">
        <f t="shared" si="188"/>
        <v/>
      </c>
      <c r="EL27" s="12" t="str">
        <f t="shared" si="189"/>
        <v/>
      </c>
      <c r="EM27" s="33" t="str">
        <f t="shared" si="190"/>
        <v/>
      </c>
      <c r="EO27" s="5" t="str">
        <f t="shared" si="191"/>
        <v/>
      </c>
      <c r="EP27" s="6" t="str">
        <f t="shared" si="192"/>
        <v/>
      </c>
      <c r="ER27" s="5">
        <f t="shared" si="77"/>
        <v>8</v>
      </c>
      <c r="ES27" s="64" t="str">
        <f t="shared" si="78"/>
        <v/>
      </c>
      <c r="ET27" s="27" t="str">
        <f t="shared" si="79"/>
        <v/>
      </c>
      <c r="EU27" s="28" t="str">
        <f t="shared" si="80"/>
        <v/>
      </c>
      <c r="EW27" s="5" t="str">
        <f t="shared" si="193"/>
        <v/>
      </c>
      <c r="EX27" s="5" t="str">
        <f t="shared" si="194"/>
        <v/>
      </c>
      <c r="EZ27" s="45"/>
      <c r="FA27" s="77">
        <f t="shared" ca="1" si="83"/>
        <v>100000150.277</v>
      </c>
      <c r="FB27" s="55">
        <f t="shared" ca="1" si="84"/>
        <v>100000103.27700001</v>
      </c>
      <c r="FD27" s="21" t="str">
        <f t="shared" si="196"/>
        <v/>
      </c>
      <c r="FE27" s="21" t="str">
        <f t="shared" si="197"/>
        <v/>
      </c>
      <c r="FF27" s="21" t="str">
        <f>IF(FE27="","",IF('XY2'!Q31="",0,'XY2'!Q31))</f>
        <v/>
      </c>
      <c r="FG27" s="21" t="str">
        <f t="shared" si="86"/>
        <v/>
      </c>
      <c r="FH27" s="5" t="str">
        <f t="shared" si="198"/>
        <v/>
      </c>
      <c r="FI27" s="27" t="str">
        <f>IF(ET27="","",IF('XY2'!$T$22='CALCUL-XY'!$E$56," "&amp;FD27,","&amp;FD27))</f>
        <v/>
      </c>
      <c r="FJ27" s="27" t="str">
        <f>IF(EU27="","",IF('XY2'!$T$22='CALCUL-XY'!$E$56," "&amp;FE27,","&amp;FE27))</f>
        <v/>
      </c>
      <c r="FK27" s="27" t="str">
        <f>IF(FG27="","",IF('XY2'!$T$22='CALCUL-XY'!$E$56," "&amp;FG27,","&amp;FG27))</f>
        <v/>
      </c>
      <c r="FL27" s="27" t="str">
        <f>IF(FE27="","",IF('XY2'!R31="",$FL$18,IF('XY2'!$T$22='CALCUL-XY'!$E$56," "&amp;'XY2'!R31,","&amp;'XY2'!R31)))</f>
        <v/>
      </c>
    </row>
    <row r="28" spans="1:168" x14ac:dyDescent="0.2">
      <c r="A28">
        <f t="shared" si="87"/>
        <v>9</v>
      </c>
      <c r="C28" s="89" t="s">
        <v>34</v>
      </c>
      <c r="D28" s="90" t="s">
        <v>151</v>
      </c>
      <c r="E28" s="40" t="str">
        <f t="shared" si="0"/>
        <v>THEORETICAL ANGULAR SUM:</v>
      </c>
      <c r="L28">
        <f t="shared" si="88"/>
        <v>9</v>
      </c>
      <c r="M28" s="57" t="str">
        <f>IF('XY1'!C33="","",'XY1'!C33)</f>
        <v/>
      </c>
      <c r="N28" s="57" t="str">
        <f>IF('XY1'!D33="","",'XY1'!D33)</f>
        <v/>
      </c>
      <c r="O28" s="79" t="str">
        <f>IF('XY1'!E33="","",MOD('XY1'!E33,CERCLE))</f>
        <v/>
      </c>
      <c r="P28" s="57" t="str">
        <f>IF('XY1'!F33="","",'XY1'!F33)</f>
        <v/>
      </c>
      <c r="R28" s="13" t="str">
        <f t="shared" si="89"/>
        <v/>
      </c>
      <c r="S28" s="25" t="str">
        <f t="shared" si="90"/>
        <v/>
      </c>
      <c r="U28" s="10" t="str">
        <f t="shared" si="91"/>
        <v/>
      </c>
      <c r="W28" s="5" t="str">
        <f t="shared" si="92"/>
        <v/>
      </c>
      <c r="X28" t="str">
        <f t="shared" si="93"/>
        <v/>
      </c>
      <c r="Y28" s="8" t="str">
        <f t="shared" si="94"/>
        <v/>
      </c>
      <c r="Z28" s="6" t="str">
        <f t="shared" si="95"/>
        <v/>
      </c>
      <c r="AB28" s="5">
        <f t="shared" si="96"/>
        <v>9</v>
      </c>
      <c r="AC28" t="str">
        <f t="shared" si="8"/>
        <v/>
      </c>
      <c r="AD28" s="8" t="str">
        <f t="shared" si="97"/>
        <v/>
      </c>
      <c r="AE28" s="6" t="str">
        <f t="shared" si="98"/>
        <v/>
      </c>
      <c r="AG28" s="13" t="str">
        <f t="shared" si="99"/>
        <v/>
      </c>
      <c r="AH28" s="80" t="str">
        <f t="shared" si="100"/>
        <v/>
      </c>
      <c r="AI28" s="80" t="str">
        <f t="shared" si="101"/>
        <v/>
      </c>
      <c r="AJ28" s="80" t="str">
        <f ca="1">IF(AG28="","",IF(N&lt;AB28,"",SUM(AH28:OFFSET(AH28,(N-1),0))))</f>
        <v/>
      </c>
      <c r="AK28" s="80" t="str">
        <f ca="1">IF(AG28="","",IF(N&lt;AB28,"",SUM(AI28:OFFSET(AI28,(N-1),0))))</f>
        <v/>
      </c>
      <c r="AL28" s="80" t="str">
        <f t="shared" si="9"/>
        <v/>
      </c>
      <c r="AM28" s="81" t="str">
        <f t="shared" si="10"/>
        <v/>
      </c>
      <c r="AN28" s="85" t="str">
        <f t="shared" si="11"/>
        <v/>
      </c>
      <c r="AP28" s="13" t="str">
        <f t="shared" si="102"/>
        <v/>
      </c>
      <c r="AQ28" s="8" t="str">
        <f t="shared" si="103"/>
        <v/>
      </c>
      <c r="AR28" s="12" t="str">
        <f t="shared" si="104"/>
        <v/>
      </c>
      <c r="AS28" s="19" t="str">
        <f t="shared" si="105"/>
        <v/>
      </c>
      <c r="AU28" s="5" t="str">
        <f t="shared" si="15"/>
        <v/>
      </c>
      <c r="AV28" t="str">
        <f t="shared" si="16"/>
        <v/>
      </c>
      <c r="AW28" t="str">
        <f t="shared" si="106"/>
        <v/>
      </c>
      <c r="AX28" s="6" t="str">
        <f t="shared" si="107"/>
        <v/>
      </c>
      <c r="AZ28" s="5" t="str">
        <f t="shared" si="108"/>
        <v/>
      </c>
      <c r="BA28" t="str">
        <f t="shared" si="109"/>
        <v/>
      </c>
      <c r="BB28" s="14" t="str">
        <f t="shared" si="110"/>
        <v/>
      </c>
      <c r="BC28" s="14" t="str">
        <f t="shared" si="111"/>
        <v/>
      </c>
      <c r="BD28" t="str">
        <f t="shared" si="112"/>
        <v/>
      </c>
      <c r="BE28" s="6" t="str">
        <f t="shared" si="113"/>
        <v/>
      </c>
      <c r="BG28" s="26" t="str">
        <f t="shared" si="114"/>
        <v/>
      </c>
      <c r="BH28" s="33" t="str">
        <f t="shared" si="115"/>
        <v/>
      </c>
      <c r="BJ28" s="10" t="str">
        <f t="shared" si="116"/>
        <v/>
      </c>
      <c r="BL28" s="13" t="str">
        <f t="shared" si="117"/>
        <v/>
      </c>
      <c r="BM28" s="31" t="str">
        <f t="shared" si="118"/>
        <v/>
      </c>
      <c r="BN28" s="8" t="str">
        <f t="shared" si="119"/>
        <v/>
      </c>
      <c r="BO28" s="25" t="str">
        <f t="shared" si="120"/>
        <v/>
      </c>
      <c r="BQ28" s="5" t="str">
        <f t="shared" si="121"/>
        <v/>
      </c>
      <c r="BR28" t="str">
        <f t="shared" si="122"/>
        <v/>
      </c>
      <c r="BS28" s="8" t="str">
        <f t="shared" si="123"/>
        <v/>
      </c>
      <c r="BT28" t="str">
        <f t="shared" si="124"/>
        <v/>
      </c>
      <c r="BU28" s="25" t="str">
        <f t="shared" si="125"/>
        <v/>
      </c>
      <c r="BW28" s="26" t="str">
        <f t="shared" si="126"/>
        <v/>
      </c>
      <c r="BX28" s="33" t="str">
        <f t="shared" si="127"/>
        <v/>
      </c>
      <c r="BZ28" s="5" t="str">
        <f t="shared" si="128"/>
        <v/>
      </c>
      <c r="CA28" s="6" t="str">
        <f t="shared" si="129"/>
        <v/>
      </c>
      <c r="CC28" s="27" t="str">
        <f t="shared" si="130"/>
        <v/>
      </c>
      <c r="CD28" s="28" t="str">
        <f t="shared" si="131"/>
        <v/>
      </c>
      <c r="CE28" s="21"/>
      <c r="CF28" s="5" t="str">
        <f t="shared" si="132"/>
        <v/>
      </c>
      <c r="CG28" s="5" t="str">
        <f t="shared" si="133"/>
        <v/>
      </c>
      <c r="CH28" s="5">
        <f t="shared" si="134"/>
        <v>9</v>
      </c>
      <c r="CI28" s="45"/>
      <c r="CJ28" s="54">
        <f t="shared" ca="1" si="62"/>
        <v>99999999.999999985</v>
      </c>
      <c r="CK28" s="55">
        <f t="shared" ca="1" si="63"/>
        <v>100000000</v>
      </c>
      <c r="CL28" s="21"/>
      <c r="CM28" s="27" t="str">
        <f t="shared" si="27"/>
        <v/>
      </c>
      <c r="CN28" s="21" t="str">
        <f t="shared" si="28"/>
        <v/>
      </c>
      <c r="CO28" s="21"/>
      <c r="CP28" s="21" t="str">
        <f t="shared" si="164"/>
        <v/>
      </c>
      <c r="CQ28" s="21" t="str">
        <f t="shared" si="165"/>
        <v/>
      </c>
      <c r="CR28" s="21" t="str">
        <f>IF(CQ28="","",IF('XY1'!W33="",0,'XY1'!W33))</f>
        <v/>
      </c>
      <c r="CS28" s="21" t="str">
        <f t="shared" si="65"/>
        <v/>
      </c>
      <c r="CT28" s="5" t="str">
        <f t="shared" si="66"/>
        <v/>
      </c>
      <c r="CU28" s="27" t="str">
        <f>IF(CP28="","",IF('XY1'!$Z$23='CALCUL-XY'!$E$56," "&amp;CP28,","&amp;CP28))</f>
        <v/>
      </c>
      <c r="CV28" s="27" t="str">
        <f>IF(CQ28="","",IF('XY1'!$Z$23='CALCUL-XY'!$E$56," "&amp;CQ28,","&amp;CQ28))</f>
        <v/>
      </c>
      <c r="CW28" s="27" t="str">
        <f>IF(CQ28="","",IF('XY1'!$Z$23='CALCUL-XY'!$E$56," "&amp;CS28,","&amp;CS28))</f>
        <v/>
      </c>
      <c r="CX28" s="27" t="str">
        <f>IF(CQ28="","",IF('XY1'!X33="",'CALCUL-XY'!$CX$18,IF('XY1'!$Z$23='CALCUL-XY'!$E$56," "&amp;'XY1'!X33,","&amp;'XY1'!X33)))</f>
        <v/>
      </c>
      <c r="CY28" s="21"/>
      <c r="CZ28" s="5" t="str">
        <f>IF('XY2'!C32="","",'XY2'!C32)</f>
        <v/>
      </c>
      <c r="DA28" t="str">
        <f>IF('XY2'!D32="","",'XY2'!D32)</f>
        <v/>
      </c>
      <c r="DB28" s="8" t="str">
        <f>IF('XY2'!E32="","",IF(VISEE=AVANT,MOD(CERCLE-'XY2'!E32,CERCLE),MOD('XY2'!E32,CERCLE)))</f>
        <v/>
      </c>
      <c r="DC28" s="6" t="str">
        <f>IF('XY2'!F32="","",'XY2'!F32)</f>
        <v/>
      </c>
      <c r="DE28" s="13" t="str">
        <f t="shared" ref="DE28:DE91" si="199">IFERROR(MOD(DE27+SUD+DB28,CERCLE),"")</f>
        <v/>
      </c>
      <c r="DF28" s="12" t="str">
        <f t="shared" ref="DF28:DF91" si="200">IFERROR(DC28*(SIN(RADIANS(DE28*24))),"")</f>
        <v/>
      </c>
      <c r="DG28" s="19" t="str">
        <f t="shared" ref="DG28:DG91" si="201">IFERROR(DC28*(COS(RADIANS(DE28*24))),"")</f>
        <v/>
      </c>
      <c r="DI28" s="5" t="str">
        <f>IF('XY2'!C32="","",'XY2'!C32)</f>
        <v/>
      </c>
      <c r="DJ28" t="str">
        <f>IF('XY2'!D32="","",'XY2'!D32)</f>
        <v/>
      </c>
      <c r="DK28" s="8" t="str">
        <f t="shared" si="195"/>
        <v/>
      </c>
      <c r="DL28" s="6" t="str">
        <f>IF('XY2'!F32="","",IF(ECHELLE2="",DC28*1,DC28*ECHELLE2))</f>
        <v/>
      </c>
      <c r="DN28" s="13" t="str">
        <f t="shared" ref="DN28:DN91" si="202">IFERROR(MOD(DN27+SUD+DK28,CERCLE),"")</f>
        <v/>
      </c>
      <c r="DO28" s="12" t="str">
        <f t="shared" ref="DO28:DO91" si="203">IFERROR(DL28*(SIN(RADIANS(DN28*24))),"")</f>
        <v/>
      </c>
      <c r="DP28" s="19" t="str">
        <f t="shared" ref="DP28:DP91" si="204">IFERROR(DL28*(COS(RADIANS(DN28*24))),"")</f>
        <v/>
      </c>
      <c r="DQ28" s="32"/>
      <c r="DR28" s="5" t="str">
        <f t="shared" ref="DR28:DR91" si="205">IFERROR(-DO$128*($DL28/$DL$120),"")</f>
        <v/>
      </c>
      <c r="DS28" t="str">
        <f t="shared" ref="DS28:DS91" si="206">IFERROR(-DP$128*($DL28/$DL$120),"")</f>
        <v/>
      </c>
      <c r="DT28" s="12" t="str">
        <f t="shared" ref="DT28:DT91" si="207">IFERROR(DO28+DR28,"")</f>
        <v/>
      </c>
      <c r="DU28" s="33" t="str">
        <f t="shared" ref="DU28:DU91" si="208">IFERROR(DP28+DS28,"")</f>
        <v/>
      </c>
      <c r="DW28" s="41" t="str">
        <f t="shared" ref="DW28:DW91" si="209">IFERROR(ABS(DO28),"")</f>
        <v/>
      </c>
      <c r="DX28" s="20" t="str">
        <f t="shared" ref="DX28:DX91" si="210">IFERROR(ABS(DP28),"")</f>
        <v/>
      </c>
      <c r="DY28" t="str">
        <f t="shared" ref="DY28:DY91" si="211">IFERROR(-DO$128*($DW28/$DW$120),"")</f>
        <v/>
      </c>
      <c r="DZ28" t="str">
        <f t="shared" ref="DZ28:DZ91" si="212">IFERROR(-DP$128*($DX28/$DX$120),"")</f>
        <v/>
      </c>
      <c r="EA28" t="str">
        <f t="shared" ref="EA28:EA91" si="213">IFERROR(DO28+DY28,"")</f>
        <v/>
      </c>
      <c r="EB28" s="6" t="str">
        <f t="shared" ref="EB28:EB91" si="214">IFERROR(DP28+DZ28,"")</f>
        <v/>
      </c>
      <c r="ED28" s="36" t="str">
        <f t="shared" ref="ED28:ED91" si="215">IFERROR(IF(METHODE2=COMPASS,DT28,EA28),"")</f>
        <v/>
      </c>
      <c r="EE28" s="37" t="str">
        <f t="shared" ref="EE28:EE91" si="216">IFERROR(IF(METHODE2=COMPASS,DU28,EB28),"")</f>
        <v/>
      </c>
      <c r="EF28" s="32"/>
      <c r="EG28" s="10" t="str">
        <f t="shared" ref="EG28:EG91" si="217">IFERROR(SQRT(ED28^2+EE28^2),"")</f>
        <v/>
      </c>
      <c r="EI28" s="13" t="str">
        <f t="shared" ref="EI28:EI91" si="218">IFERROR(IF(AND(ED28=0,EE28=0),0,IF(AND(ED28=0,EE28&gt;0),NORD,IF(AND(ED28&gt;0,EE28=0),EST,IF(AND(ED28=0,EE28&lt;0),SUD,IF(AND(ED28&lt;0,EE28=0),OUEST,MOD(DEGREES(ATAN(ABS(ED28)/(ABS(EE28))))/24,CERCLE)))))),"")</f>
        <v/>
      </c>
      <c r="EJ28" s="30" t="str">
        <f t="shared" ref="EJ28:EJ91" si="219">IFERROR(MOD(IF(AND(ED28&gt;0,EE28&gt;0),EI28,IF(AND(ED28&gt;0,EE28&lt;0),SUD-EI28,IF(AND(ED28&lt;0,EE28&lt;0),SUD+EI28,IF(AND(ED28&lt;0,EE28&gt;0),NORD-EI28,EI28)))),CERCLE),"")</f>
        <v/>
      </c>
      <c r="EK28" s="8" t="str">
        <f t="shared" ref="EK28:EK91" si="220">IFERROR(IF(VISEE=AVANT,CERCLE-(MOD(EJ28-EJ27-SUD,CERCLE)),MOD(EJ28-EJ27-SUD,CERCLE)),"")</f>
        <v/>
      </c>
      <c r="EL28" s="12" t="str">
        <f t="shared" ref="EL28:EL91" si="221">IFERROR(EG28*(SIN(RADIANS(EJ28*24))),"")</f>
        <v/>
      </c>
      <c r="EM28" s="33" t="str">
        <f t="shared" ref="EM28:EM91" si="222">IFERROR(EG28*(COS(RADIANS(EJ28*24))),"")</f>
        <v/>
      </c>
      <c r="EO28" s="5" t="str">
        <f t="shared" ref="EO28:EO91" si="223">IFERROR(IF($EJ28="","",EO27+EL27),"")</f>
        <v/>
      </c>
      <c r="EP28" s="6" t="str">
        <f t="shared" ref="EP28:EP91" si="224">IFERROR(IF($EJ28="","",EP27+EM27),"")</f>
        <v/>
      </c>
      <c r="ER28" s="5">
        <f t="shared" si="77"/>
        <v>9</v>
      </c>
      <c r="ES28" s="64" t="str">
        <f t="shared" si="78"/>
        <v/>
      </c>
      <c r="ET28" s="27" t="str">
        <f t="shared" si="79"/>
        <v/>
      </c>
      <c r="EU28" s="28" t="str">
        <f t="shared" si="80"/>
        <v/>
      </c>
      <c r="EW28" s="5" t="str">
        <f t="shared" ref="EW28:EW91" si="225">IFERROR(IF($EO28="","",EW27+EL27),"")</f>
        <v/>
      </c>
      <c r="EX28" s="5" t="str">
        <f t="shared" ref="EX28:EX91" si="226">IFERROR(IF($EO28="","",EX27+EM27),"")</f>
        <v/>
      </c>
      <c r="EZ28" s="45"/>
      <c r="FA28" s="77">
        <f t="shared" ca="1" si="83"/>
        <v>100000150.277</v>
      </c>
      <c r="FB28" s="55">
        <f t="shared" ca="1" si="84"/>
        <v>100000103.27700001</v>
      </c>
      <c r="FD28" s="21" t="str">
        <f t="shared" si="196"/>
        <v/>
      </c>
      <c r="FE28" s="21" t="str">
        <f t="shared" si="197"/>
        <v/>
      </c>
      <c r="FF28" s="21" t="str">
        <f>IF(FE28="","",IF('XY2'!Q32="",0,'XY2'!Q32))</f>
        <v/>
      </c>
      <c r="FG28" s="21" t="str">
        <f t="shared" si="86"/>
        <v/>
      </c>
      <c r="FH28" s="5" t="str">
        <f t="shared" si="198"/>
        <v/>
      </c>
      <c r="FI28" s="27" t="str">
        <f>IF(ET28="","",IF('XY2'!$T$22='CALCUL-XY'!$E$56," "&amp;FD28,","&amp;FD28))</f>
        <v/>
      </c>
      <c r="FJ28" s="27" t="str">
        <f>IF(EU28="","",IF('XY2'!$T$22='CALCUL-XY'!$E$56," "&amp;FE28,","&amp;FE28))</f>
        <v/>
      </c>
      <c r="FK28" s="27" t="str">
        <f>IF(FG28="","",IF('XY2'!$T$22='CALCUL-XY'!$E$56," "&amp;FG28,","&amp;FG28))</f>
        <v/>
      </c>
      <c r="FL28" s="27" t="str">
        <f>IF(FE28="","",IF('XY2'!R32="",$FL$18,IF('XY2'!$T$22='CALCUL-XY'!$E$56," "&amp;'XY2'!R32,","&amp;'XY2'!R32)))</f>
        <v/>
      </c>
    </row>
    <row r="29" spans="1:168" x14ac:dyDescent="0.2">
      <c r="A29">
        <f t="shared" si="87"/>
        <v>10</v>
      </c>
      <c r="C29" s="89" t="s">
        <v>33</v>
      </c>
      <c r="D29" s="90" t="s">
        <v>147</v>
      </c>
      <c r="E29" s="40" t="str">
        <f t="shared" si="0"/>
        <v>ANGULAR CLOSURE:</v>
      </c>
      <c r="L29">
        <f t="shared" si="88"/>
        <v>10</v>
      </c>
      <c r="M29" s="57" t="str">
        <f>IF('XY1'!C34="","",'XY1'!C34)</f>
        <v/>
      </c>
      <c r="N29" s="57" t="str">
        <f>IF('XY1'!D34="","",'XY1'!D34)</f>
        <v/>
      </c>
      <c r="O29" s="79" t="str">
        <f>IF('XY1'!E34="","",MOD('XY1'!E34,CERCLE))</f>
        <v/>
      </c>
      <c r="P29" s="57" t="str">
        <f>IF('XY1'!F34="","",'XY1'!F34)</f>
        <v/>
      </c>
      <c r="R29" s="13" t="str">
        <f t="shared" si="89"/>
        <v/>
      </c>
      <c r="S29" s="25" t="str">
        <f t="shared" si="90"/>
        <v/>
      </c>
      <c r="U29" s="10" t="str">
        <f t="shared" si="91"/>
        <v/>
      </c>
      <c r="W29" s="5" t="str">
        <f t="shared" si="92"/>
        <v/>
      </c>
      <c r="X29" t="str">
        <f t="shared" si="93"/>
        <v/>
      </c>
      <c r="Y29" s="8" t="str">
        <f t="shared" si="94"/>
        <v/>
      </c>
      <c r="Z29" s="6" t="str">
        <f t="shared" si="95"/>
        <v/>
      </c>
      <c r="AB29" s="5">
        <f t="shared" si="96"/>
        <v>10</v>
      </c>
      <c r="AC29" t="str">
        <f t="shared" si="8"/>
        <v/>
      </c>
      <c r="AD29" s="8" t="str">
        <f t="shared" si="97"/>
        <v/>
      </c>
      <c r="AE29" s="6" t="str">
        <f t="shared" si="98"/>
        <v/>
      </c>
      <c r="AG29" s="13" t="str">
        <f t="shared" si="99"/>
        <v/>
      </c>
      <c r="AH29" s="80" t="str">
        <f t="shared" si="100"/>
        <v/>
      </c>
      <c r="AI29" s="80" t="str">
        <f t="shared" si="101"/>
        <v/>
      </c>
      <c r="AJ29" s="80" t="str">
        <f ca="1">IF(AG29="","",IF(N&lt;AB29,"",SUM(AH29:OFFSET(AH29,(N-1),0))))</f>
        <v/>
      </c>
      <c r="AK29" s="80" t="str">
        <f ca="1">IF(AG29="","",IF(N&lt;AB29,"",SUM(AI29:OFFSET(AI29,(N-1),0))))</f>
        <v/>
      </c>
      <c r="AL29" s="80" t="str">
        <f t="shared" si="9"/>
        <v/>
      </c>
      <c r="AM29" s="81" t="str">
        <f t="shared" si="10"/>
        <v/>
      </c>
      <c r="AN29" s="85" t="str">
        <f t="shared" si="11"/>
        <v/>
      </c>
      <c r="AP29" s="13" t="str">
        <f t="shared" si="102"/>
        <v/>
      </c>
      <c r="AQ29" s="8" t="str">
        <f t="shared" si="103"/>
        <v/>
      </c>
      <c r="AR29" s="12" t="str">
        <f t="shared" si="104"/>
        <v/>
      </c>
      <c r="AS29" s="19" t="str">
        <f t="shared" si="105"/>
        <v/>
      </c>
      <c r="AU29" s="5" t="str">
        <f t="shared" si="15"/>
        <v/>
      </c>
      <c r="AV29" t="str">
        <f t="shared" si="16"/>
        <v/>
      </c>
      <c r="AW29" t="str">
        <f t="shared" si="106"/>
        <v/>
      </c>
      <c r="AX29" s="6" t="str">
        <f t="shared" si="107"/>
        <v/>
      </c>
      <c r="AZ29" s="5" t="str">
        <f t="shared" si="108"/>
        <v/>
      </c>
      <c r="BA29" t="str">
        <f t="shared" si="109"/>
        <v/>
      </c>
      <c r="BB29" s="14" t="str">
        <f t="shared" si="110"/>
        <v/>
      </c>
      <c r="BC29" s="14" t="str">
        <f t="shared" si="111"/>
        <v/>
      </c>
      <c r="BD29" t="str">
        <f t="shared" si="112"/>
        <v/>
      </c>
      <c r="BE29" s="6" t="str">
        <f t="shared" si="113"/>
        <v/>
      </c>
      <c r="BG29" s="26" t="str">
        <f t="shared" si="114"/>
        <v/>
      </c>
      <c r="BH29" s="33" t="str">
        <f t="shared" si="115"/>
        <v/>
      </c>
      <c r="BJ29" s="10" t="str">
        <f t="shared" si="116"/>
        <v/>
      </c>
      <c r="BL29" s="13" t="str">
        <f t="shared" si="117"/>
        <v/>
      </c>
      <c r="BM29" s="31" t="str">
        <f t="shared" si="118"/>
        <v/>
      </c>
      <c r="BN29" s="8" t="str">
        <f t="shared" si="119"/>
        <v/>
      </c>
      <c r="BO29" s="25" t="str">
        <f t="shared" si="120"/>
        <v/>
      </c>
      <c r="BQ29" s="5" t="str">
        <f t="shared" si="121"/>
        <v/>
      </c>
      <c r="BR29" t="str">
        <f t="shared" si="122"/>
        <v/>
      </c>
      <c r="BS29" s="8" t="str">
        <f t="shared" si="123"/>
        <v/>
      </c>
      <c r="BT29" t="str">
        <f t="shared" si="124"/>
        <v/>
      </c>
      <c r="BU29" s="25" t="str">
        <f t="shared" si="125"/>
        <v/>
      </c>
      <c r="BW29" s="26" t="str">
        <f t="shared" si="126"/>
        <v/>
      </c>
      <c r="BX29" s="33" t="str">
        <f t="shared" si="127"/>
        <v/>
      </c>
      <c r="BZ29" s="5" t="str">
        <f t="shared" si="128"/>
        <v/>
      </c>
      <c r="CA29" s="6" t="str">
        <f t="shared" si="129"/>
        <v/>
      </c>
      <c r="CC29" s="27" t="str">
        <f t="shared" si="130"/>
        <v/>
      </c>
      <c r="CD29" s="28" t="str">
        <f t="shared" si="131"/>
        <v/>
      </c>
      <c r="CE29" s="21"/>
      <c r="CF29" s="5" t="str">
        <f t="shared" si="132"/>
        <v/>
      </c>
      <c r="CG29" s="5" t="str">
        <f t="shared" si="133"/>
        <v/>
      </c>
      <c r="CH29" s="5">
        <f t="shared" si="134"/>
        <v>10</v>
      </c>
      <c r="CI29" s="45"/>
      <c r="CJ29" s="54">
        <f t="shared" ca="1" si="62"/>
        <v>99999999.999999985</v>
      </c>
      <c r="CK29" s="55">
        <f t="shared" ca="1" si="63"/>
        <v>100000000</v>
      </c>
      <c r="CL29" s="21"/>
      <c r="CM29" s="27" t="str">
        <f t="shared" si="27"/>
        <v/>
      </c>
      <c r="CN29" s="21" t="str">
        <f t="shared" si="28"/>
        <v/>
      </c>
      <c r="CO29" s="21"/>
      <c r="CP29" s="21" t="str">
        <f t="shared" si="164"/>
        <v/>
      </c>
      <c r="CQ29" s="21" t="str">
        <f t="shared" si="165"/>
        <v/>
      </c>
      <c r="CR29" s="21" t="str">
        <f>IF(CQ29="","",IF('XY1'!W34="",0,'XY1'!W34))</f>
        <v/>
      </c>
      <c r="CS29" s="21" t="str">
        <f t="shared" si="65"/>
        <v/>
      </c>
      <c r="CT29" s="5" t="str">
        <f t="shared" si="66"/>
        <v/>
      </c>
      <c r="CU29" s="27" t="str">
        <f>IF(CP29="","",IF('XY1'!$Z$23='CALCUL-XY'!$E$56," "&amp;CP29,","&amp;CP29))</f>
        <v/>
      </c>
      <c r="CV29" s="27" t="str">
        <f>IF(CQ29="","",IF('XY1'!$Z$23='CALCUL-XY'!$E$56," "&amp;CQ29,","&amp;CQ29))</f>
        <v/>
      </c>
      <c r="CW29" s="27" t="str">
        <f>IF(CQ29="","",IF('XY1'!$Z$23='CALCUL-XY'!$E$56," "&amp;CS29,","&amp;CS29))</f>
        <v/>
      </c>
      <c r="CX29" s="27" t="str">
        <f>IF(CQ29="","",IF('XY1'!X34="",'CALCUL-XY'!$CX$18,IF('XY1'!$Z$23='CALCUL-XY'!$E$56," "&amp;'XY1'!X34,","&amp;'XY1'!X34)))</f>
        <v/>
      </c>
      <c r="CY29" s="21"/>
      <c r="CZ29" s="5" t="str">
        <f>IF('XY2'!C33="","",'XY2'!C33)</f>
        <v/>
      </c>
      <c r="DA29" t="str">
        <f>IF('XY2'!D33="","",'XY2'!D33)</f>
        <v/>
      </c>
      <c r="DB29" s="8" t="str">
        <f>IF('XY2'!E33="","",IF(VISEE=AVANT,MOD(CERCLE-'XY2'!E33,CERCLE),MOD('XY2'!E33,CERCLE)))</f>
        <v/>
      </c>
      <c r="DC29" s="6" t="str">
        <f>IF('XY2'!F33="","",'XY2'!F33)</f>
        <v/>
      </c>
      <c r="DE29" s="13" t="str">
        <f t="shared" si="199"/>
        <v/>
      </c>
      <c r="DF29" s="12" t="str">
        <f t="shared" si="200"/>
        <v/>
      </c>
      <c r="DG29" s="19" t="str">
        <f t="shared" si="201"/>
        <v/>
      </c>
      <c r="DI29" s="5" t="str">
        <f>IF('XY2'!C33="","",'XY2'!C33)</f>
        <v/>
      </c>
      <c r="DJ29" t="str">
        <f>IF('XY2'!D33="","",'XY2'!D33)</f>
        <v/>
      </c>
      <c r="DK29" s="8" t="str">
        <f t="shared" si="195"/>
        <v/>
      </c>
      <c r="DL29" s="6" t="str">
        <f>IF('XY2'!F33="","",IF(ECHELLE2="",DC29*1,DC29*ECHELLE2))</f>
        <v/>
      </c>
      <c r="DN29" s="13" t="str">
        <f t="shared" si="202"/>
        <v/>
      </c>
      <c r="DO29" s="12" t="str">
        <f t="shared" si="203"/>
        <v/>
      </c>
      <c r="DP29" s="19" t="str">
        <f t="shared" si="204"/>
        <v/>
      </c>
      <c r="DQ29" s="32"/>
      <c r="DR29" s="5" t="str">
        <f t="shared" si="205"/>
        <v/>
      </c>
      <c r="DS29" t="str">
        <f t="shared" si="206"/>
        <v/>
      </c>
      <c r="DT29" s="12" t="str">
        <f t="shared" si="207"/>
        <v/>
      </c>
      <c r="DU29" s="33" t="str">
        <f t="shared" si="208"/>
        <v/>
      </c>
      <c r="DW29" s="41" t="str">
        <f t="shared" si="209"/>
        <v/>
      </c>
      <c r="DX29" s="20" t="str">
        <f t="shared" si="210"/>
        <v/>
      </c>
      <c r="DY29" t="str">
        <f t="shared" si="211"/>
        <v/>
      </c>
      <c r="DZ29" t="str">
        <f t="shared" si="212"/>
        <v/>
      </c>
      <c r="EA29" t="str">
        <f t="shared" si="213"/>
        <v/>
      </c>
      <c r="EB29" s="6" t="str">
        <f t="shared" si="214"/>
        <v/>
      </c>
      <c r="ED29" s="36" t="str">
        <f t="shared" si="215"/>
        <v/>
      </c>
      <c r="EE29" s="37" t="str">
        <f t="shared" si="216"/>
        <v/>
      </c>
      <c r="EF29" s="32"/>
      <c r="EG29" s="10" t="str">
        <f t="shared" si="217"/>
        <v/>
      </c>
      <c r="EI29" s="13" t="str">
        <f t="shared" si="218"/>
        <v/>
      </c>
      <c r="EJ29" s="30" t="str">
        <f t="shared" si="219"/>
        <v/>
      </c>
      <c r="EK29" s="8" t="str">
        <f t="shared" si="220"/>
        <v/>
      </c>
      <c r="EL29" s="12" t="str">
        <f t="shared" si="221"/>
        <v/>
      </c>
      <c r="EM29" s="33" t="str">
        <f t="shared" si="222"/>
        <v/>
      </c>
      <c r="EO29" s="5" t="str">
        <f t="shared" si="223"/>
        <v/>
      </c>
      <c r="EP29" s="6" t="str">
        <f t="shared" si="224"/>
        <v/>
      </c>
      <c r="ER29" s="5">
        <f t="shared" si="77"/>
        <v>10</v>
      </c>
      <c r="ES29" s="64" t="str">
        <f t="shared" si="78"/>
        <v/>
      </c>
      <c r="ET29" s="27" t="str">
        <f t="shared" si="79"/>
        <v/>
      </c>
      <c r="EU29" s="28" t="str">
        <f t="shared" si="80"/>
        <v/>
      </c>
      <c r="EW29" s="5" t="str">
        <f t="shared" si="225"/>
        <v/>
      </c>
      <c r="EX29" s="5" t="str">
        <f t="shared" si="226"/>
        <v/>
      </c>
      <c r="EZ29" s="45"/>
      <c r="FA29" s="77">
        <f t="shared" ca="1" si="83"/>
        <v>100000150.277</v>
      </c>
      <c r="FB29" s="55">
        <f t="shared" ca="1" si="84"/>
        <v>100000103.27700001</v>
      </c>
      <c r="FD29" s="21" t="str">
        <f t="shared" si="196"/>
        <v/>
      </c>
      <c r="FE29" s="21" t="str">
        <f t="shared" si="197"/>
        <v/>
      </c>
      <c r="FF29" s="21" t="str">
        <f>IF(FE29="","",IF('XY2'!Q33="",0,'XY2'!Q33))</f>
        <v/>
      </c>
      <c r="FG29" s="21" t="str">
        <f t="shared" si="86"/>
        <v/>
      </c>
      <c r="FH29" s="5" t="str">
        <f t="shared" si="198"/>
        <v/>
      </c>
      <c r="FI29" s="27" t="str">
        <f>IF(ET29="","",IF('XY2'!$T$22='CALCUL-XY'!$E$56," "&amp;FD29,","&amp;FD29))</f>
        <v/>
      </c>
      <c r="FJ29" s="27" t="str">
        <f>IF(EU29="","",IF('XY2'!$T$22='CALCUL-XY'!$E$56," "&amp;FE29,","&amp;FE29))</f>
        <v/>
      </c>
      <c r="FK29" s="27" t="str">
        <f>IF(FG29="","",IF('XY2'!$T$22='CALCUL-XY'!$E$56," "&amp;FG29,","&amp;FG29))</f>
        <v/>
      </c>
      <c r="FL29" s="27" t="str">
        <f>IF(FE29="","",IF('XY2'!R33="",$FL$18,IF('XY2'!$T$22='CALCUL-XY'!$E$56," "&amp;'XY2'!R33,","&amp;'XY2'!R33)))</f>
        <v/>
      </c>
    </row>
    <row r="30" spans="1:168" x14ac:dyDescent="0.2">
      <c r="A30">
        <f t="shared" si="87"/>
        <v>11</v>
      </c>
      <c r="C30" s="89" t="s">
        <v>60</v>
      </c>
      <c r="D30" s="90" t="s">
        <v>139</v>
      </c>
      <c r="E30" s="40" t="str">
        <f t="shared" si="0"/>
        <v>POLYGON PERIMETER:</v>
      </c>
      <c r="L30">
        <f t="shared" si="88"/>
        <v>11</v>
      </c>
      <c r="M30" s="57" t="str">
        <f>IF('XY1'!C35="","",'XY1'!C35)</f>
        <v/>
      </c>
      <c r="N30" s="57" t="str">
        <f>IF('XY1'!D35="","",'XY1'!D35)</f>
        <v/>
      </c>
      <c r="O30" s="79" t="str">
        <f>IF('XY1'!E35="","",MOD('XY1'!E35,CERCLE))</f>
        <v/>
      </c>
      <c r="P30" s="57" t="str">
        <f>IF('XY1'!F35="","",'XY1'!F35)</f>
        <v/>
      </c>
      <c r="R30" s="13" t="str">
        <f t="shared" si="89"/>
        <v/>
      </c>
      <c r="S30" s="25" t="str">
        <f t="shared" si="90"/>
        <v/>
      </c>
      <c r="U30" s="10" t="str">
        <f t="shared" si="91"/>
        <v/>
      </c>
      <c r="W30" s="5" t="str">
        <f t="shared" si="92"/>
        <v/>
      </c>
      <c r="X30" t="str">
        <f t="shared" si="93"/>
        <v/>
      </c>
      <c r="Y30" s="8" t="str">
        <f t="shared" si="94"/>
        <v/>
      </c>
      <c r="Z30" s="6" t="str">
        <f t="shared" si="95"/>
        <v/>
      </c>
      <c r="AB30" s="5">
        <f t="shared" si="96"/>
        <v>11</v>
      </c>
      <c r="AC30" t="str">
        <f t="shared" si="8"/>
        <v/>
      </c>
      <c r="AD30" s="8" t="str">
        <f t="shared" si="97"/>
        <v/>
      </c>
      <c r="AE30" s="6" t="str">
        <f t="shared" si="98"/>
        <v/>
      </c>
      <c r="AG30" s="13" t="str">
        <f t="shared" si="99"/>
        <v/>
      </c>
      <c r="AH30" s="80" t="str">
        <f t="shared" si="100"/>
        <v/>
      </c>
      <c r="AI30" s="80" t="str">
        <f t="shared" si="101"/>
        <v/>
      </c>
      <c r="AJ30" s="80" t="str">
        <f ca="1">IF(AG30="","",IF(N&lt;AB30,"",SUM(AH30:OFFSET(AH30,(N-1),0))))</f>
        <v/>
      </c>
      <c r="AK30" s="80" t="str">
        <f ca="1">IF(AG30="","",IF(N&lt;AB30,"",SUM(AI30:OFFSET(AI30,(N-1),0))))</f>
        <v/>
      </c>
      <c r="AL30" s="80" t="str">
        <f t="shared" si="9"/>
        <v/>
      </c>
      <c r="AM30" s="81" t="str">
        <f t="shared" si="10"/>
        <v/>
      </c>
      <c r="AN30" s="85" t="str">
        <f t="shared" si="11"/>
        <v/>
      </c>
      <c r="AP30" s="13" t="str">
        <f t="shared" si="102"/>
        <v/>
      </c>
      <c r="AQ30" s="8" t="str">
        <f t="shared" si="103"/>
        <v/>
      </c>
      <c r="AR30" s="12" t="str">
        <f t="shared" si="104"/>
        <v/>
      </c>
      <c r="AS30" s="19" t="str">
        <f t="shared" si="105"/>
        <v/>
      </c>
      <c r="AU30" s="5" t="str">
        <f t="shared" si="15"/>
        <v/>
      </c>
      <c r="AV30" t="str">
        <f t="shared" si="16"/>
        <v/>
      </c>
      <c r="AW30" t="str">
        <f t="shared" si="106"/>
        <v/>
      </c>
      <c r="AX30" s="6" t="str">
        <f t="shared" si="107"/>
        <v/>
      </c>
      <c r="AZ30" s="5" t="str">
        <f t="shared" si="108"/>
        <v/>
      </c>
      <c r="BA30" t="str">
        <f t="shared" si="109"/>
        <v/>
      </c>
      <c r="BB30" s="14" t="str">
        <f t="shared" si="110"/>
        <v/>
      </c>
      <c r="BC30" s="14" t="str">
        <f t="shared" si="111"/>
        <v/>
      </c>
      <c r="BD30" t="str">
        <f t="shared" si="112"/>
        <v/>
      </c>
      <c r="BE30" s="6" t="str">
        <f t="shared" si="113"/>
        <v/>
      </c>
      <c r="BG30" s="26" t="str">
        <f t="shared" si="114"/>
        <v/>
      </c>
      <c r="BH30" s="33" t="str">
        <f t="shared" si="115"/>
        <v/>
      </c>
      <c r="BJ30" s="10" t="str">
        <f t="shared" si="116"/>
        <v/>
      </c>
      <c r="BL30" s="13" t="str">
        <f t="shared" si="117"/>
        <v/>
      </c>
      <c r="BM30" s="31" t="str">
        <f t="shared" si="118"/>
        <v/>
      </c>
      <c r="BN30" s="8" t="str">
        <f t="shared" si="119"/>
        <v/>
      </c>
      <c r="BO30" s="25" t="str">
        <f t="shared" si="120"/>
        <v/>
      </c>
      <c r="BQ30" s="5" t="str">
        <f t="shared" si="121"/>
        <v/>
      </c>
      <c r="BR30" t="str">
        <f t="shared" si="122"/>
        <v/>
      </c>
      <c r="BS30" s="8" t="str">
        <f t="shared" si="123"/>
        <v/>
      </c>
      <c r="BT30" t="str">
        <f t="shared" si="124"/>
        <v/>
      </c>
      <c r="BU30" s="25" t="str">
        <f t="shared" si="125"/>
        <v/>
      </c>
      <c r="BW30" s="26" t="str">
        <f t="shared" si="126"/>
        <v/>
      </c>
      <c r="BX30" s="33" t="str">
        <f t="shared" si="127"/>
        <v/>
      </c>
      <c r="BZ30" s="5" t="str">
        <f t="shared" si="128"/>
        <v/>
      </c>
      <c r="CA30" s="6" t="str">
        <f t="shared" si="129"/>
        <v/>
      </c>
      <c r="CC30" s="27" t="str">
        <f t="shared" si="130"/>
        <v/>
      </c>
      <c r="CD30" s="28" t="str">
        <f t="shared" si="131"/>
        <v/>
      </c>
      <c r="CE30" s="21"/>
      <c r="CF30" s="5" t="str">
        <f t="shared" si="132"/>
        <v/>
      </c>
      <c r="CG30" s="5" t="str">
        <f t="shared" si="133"/>
        <v/>
      </c>
      <c r="CH30" s="5">
        <f t="shared" si="134"/>
        <v>11</v>
      </c>
      <c r="CI30" s="45"/>
      <c r="CJ30" s="54">
        <f t="shared" ca="1" si="62"/>
        <v>99999999.999999985</v>
      </c>
      <c r="CK30" s="55">
        <f t="shared" ca="1" si="63"/>
        <v>100000000</v>
      </c>
      <c r="CL30" s="21"/>
      <c r="CM30" s="27" t="str">
        <f t="shared" si="27"/>
        <v/>
      </c>
      <c r="CN30" s="21" t="str">
        <f t="shared" si="28"/>
        <v/>
      </c>
      <c r="CO30" s="21"/>
      <c r="CP30" s="21" t="str">
        <f t="shared" si="164"/>
        <v/>
      </c>
      <c r="CQ30" s="21" t="str">
        <f t="shared" si="165"/>
        <v/>
      </c>
      <c r="CR30" s="21" t="str">
        <f>IF(CQ30="","",IF('XY1'!W35="",0,'XY1'!W35))</f>
        <v/>
      </c>
      <c r="CS30" s="21" t="str">
        <f t="shared" si="65"/>
        <v/>
      </c>
      <c r="CT30" s="5" t="str">
        <f t="shared" si="66"/>
        <v/>
      </c>
      <c r="CU30" s="27" t="str">
        <f>IF(CP30="","",IF('XY1'!$Z$23='CALCUL-XY'!$E$56," "&amp;CP30,","&amp;CP30))</f>
        <v/>
      </c>
      <c r="CV30" s="27" t="str">
        <f>IF(CQ30="","",IF('XY1'!$Z$23='CALCUL-XY'!$E$56," "&amp;CQ30,","&amp;CQ30))</f>
        <v/>
      </c>
      <c r="CW30" s="27" t="str">
        <f>IF(CQ30="","",IF('XY1'!$Z$23='CALCUL-XY'!$E$56," "&amp;CS30,","&amp;CS30))</f>
        <v/>
      </c>
      <c r="CX30" s="27" t="str">
        <f>IF(CQ30="","",IF('XY1'!X35="",'CALCUL-XY'!$CX$18,IF('XY1'!$Z$23='CALCUL-XY'!$E$56," "&amp;'XY1'!X35,","&amp;'XY1'!X35)))</f>
        <v/>
      </c>
      <c r="CY30" s="21"/>
      <c r="CZ30" s="5" t="str">
        <f>IF('XY2'!C34="","",'XY2'!C34)</f>
        <v/>
      </c>
      <c r="DA30" t="str">
        <f>IF('XY2'!D34="","",'XY2'!D34)</f>
        <v/>
      </c>
      <c r="DB30" s="8" t="str">
        <f>IF('XY2'!E34="","",IF(VISEE=AVANT,MOD(CERCLE-'XY2'!E34,CERCLE),MOD('XY2'!E34,CERCLE)))</f>
        <v/>
      </c>
      <c r="DC30" s="6" t="str">
        <f>IF('XY2'!F34="","",'XY2'!F34)</f>
        <v/>
      </c>
      <c r="DE30" s="13" t="str">
        <f t="shared" si="199"/>
        <v/>
      </c>
      <c r="DF30" s="12" t="str">
        <f t="shared" si="200"/>
        <v/>
      </c>
      <c r="DG30" s="19" t="str">
        <f t="shared" si="201"/>
        <v/>
      </c>
      <c r="DI30" s="5" t="str">
        <f>IF('XY2'!C34="","",'XY2'!C34)</f>
        <v/>
      </c>
      <c r="DJ30" t="str">
        <f>IF('XY2'!D34="","",'XY2'!D34)</f>
        <v/>
      </c>
      <c r="DK30" s="8" t="str">
        <f t="shared" si="195"/>
        <v/>
      </c>
      <c r="DL30" s="6" t="str">
        <f>IF('XY2'!F34="","",IF(ECHELLE2="",DC30*1,DC30*ECHELLE2))</f>
        <v/>
      </c>
      <c r="DN30" s="13" t="str">
        <f t="shared" si="202"/>
        <v/>
      </c>
      <c r="DO30" s="12" t="str">
        <f t="shared" si="203"/>
        <v/>
      </c>
      <c r="DP30" s="19" t="str">
        <f t="shared" si="204"/>
        <v/>
      </c>
      <c r="DQ30" s="32"/>
      <c r="DR30" s="5" t="str">
        <f t="shared" si="205"/>
        <v/>
      </c>
      <c r="DS30" t="str">
        <f t="shared" si="206"/>
        <v/>
      </c>
      <c r="DT30" s="12" t="str">
        <f t="shared" si="207"/>
        <v/>
      </c>
      <c r="DU30" s="33" t="str">
        <f t="shared" si="208"/>
        <v/>
      </c>
      <c r="DW30" s="41" t="str">
        <f t="shared" si="209"/>
        <v/>
      </c>
      <c r="DX30" s="20" t="str">
        <f t="shared" si="210"/>
        <v/>
      </c>
      <c r="DY30" t="str">
        <f t="shared" si="211"/>
        <v/>
      </c>
      <c r="DZ30" t="str">
        <f t="shared" si="212"/>
        <v/>
      </c>
      <c r="EA30" t="str">
        <f t="shared" si="213"/>
        <v/>
      </c>
      <c r="EB30" s="6" t="str">
        <f t="shared" si="214"/>
        <v/>
      </c>
      <c r="ED30" s="36" t="str">
        <f t="shared" si="215"/>
        <v/>
      </c>
      <c r="EE30" s="37" t="str">
        <f t="shared" si="216"/>
        <v/>
      </c>
      <c r="EF30" s="32"/>
      <c r="EG30" s="10" t="str">
        <f t="shared" si="217"/>
        <v/>
      </c>
      <c r="EI30" s="13" t="str">
        <f t="shared" si="218"/>
        <v/>
      </c>
      <c r="EJ30" s="30" t="str">
        <f t="shared" si="219"/>
        <v/>
      </c>
      <c r="EK30" s="8" t="str">
        <f t="shared" si="220"/>
        <v/>
      </c>
      <c r="EL30" s="12" t="str">
        <f t="shared" si="221"/>
        <v/>
      </c>
      <c r="EM30" s="33" t="str">
        <f t="shared" si="222"/>
        <v/>
      </c>
      <c r="EO30" s="5" t="str">
        <f t="shared" si="223"/>
        <v/>
      </c>
      <c r="EP30" s="6" t="str">
        <f t="shared" si="224"/>
        <v/>
      </c>
      <c r="ER30" s="5">
        <f t="shared" si="77"/>
        <v>11</v>
      </c>
      <c r="ES30" s="64" t="str">
        <f t="shared" si="78"/>
        <v/>
      </c>
      <c r="ET30" s="27" t="str">
        <f t="shared" si="79"/>
        <v/>
      </c>
      <c r="EU30" s="28" t="str">
        <f t="shared" si="80"/>
        <v/>
      </c>
      <c r="EW30" s="5" t="str">
        <f t="shared" si="225"/>
        <v/>
      </c>
      <c r="EX30" s="5" t="str">
        <f t="shared" si="226"/>
        <v/>
      </c>
      <c r="EZ30" s="45"/>
      <c r="FA30" s="77">
        <f t="shared" ca="1" si="83"/>
        <v>100000150.277</v>
      </c>
      <c r="FB30" s="55">
        <f t="shared" ca="1" si="84"/>
        <v>100000103.27700001</v>
      </c>
      <c r="FD30" s="21" t="str">
        <f t="shared" si="196"/>
        <v/>
      </c>
      <c r="FE30" s="21" t="str">
        <f t="shared" si="197"/>
        <v/>
      </c>
      <c r="FF30" s="21" t="str">
        <f>IF(FE30="","",IF('XY2'!Q34="",0,'XY2'!Q34))</f>
        <v/>
      </c>
      <c r="FG30" s="21" t="str">
        <f t="shared" si="86"/>
        <v/>
      </c>
      <c r="FH30" s="5" t="str">
        <f t="shared" si="198"/>
        <v/>
      </c>
      <c r="FI30" s="27" t="str">
        <f>IF(ET30="","",IF('XY2'!$T$22='CALCUL-XY'!$E$56," "&amp;FD30,","&amp;FD30))</f>
        <v/>
      </c>
      <c r="FJ30" s="27" t="str">
        <f>IF(EU30="","",IF('XY2'!$T$22='CALCUL-XY'!$E$56," "&amp;FE30,","&amp;FE30))</f>
        <v/>
      </c>
      <c r="FK30" s="27" t="str">
        <f>IF(FG30="","",IF('XY2'!$T$22='CALCUL-XY'!$E$56," "&amp;FG30,","&amp;FG30))</f>
        <v/>
      </c>
      <c r="FL30" s="27" t="str">
        <f>IF(FE30="","",IF('XY2'!R34="",$FL$18,IF('XY2'!$T$22='CALCUL-XY'!$E$56," "&amp;'XY2'!R34,","&amp;'XY2'!R34)))</f>
        <v/>
      </c>
    </row>
    <row r="31" spans="1:168" x14ac:dyDescent="0.2">
      <c r="A31">
        <f t="shared" si="87"/>
        <v>12</v>
      </c>
      <c r="C31" s="89" t="s">
        <v>59</v>
      </c>
      <c r="D31" s="90" t="s">
        <v>144</v>
      </c>
      <c r="E31" s="40" t="str">
        <f t="shared" si="0"/>
        <v>RESULTS AFTER ANGULAR ADJUSTMENT</v>
      </c>
      <c r="L31">
        <f t="shared" si="88"/>
        <v>12</v>
      </c>
      <c r="M31" s="57" t="str">
        <f>IF('XY1'!C36="","",'XY1'!C36)</f>
        <v/>
      </c>
      <c r="N31" s="57" t="str">
        <f>IF('XY1'!D36="","",'XY1'!D36)</f>
        <v/>
      </c>
      <c r="O31" s="79" t="str">
        <f>IF('XY1'!E36="","",MOD('XY1'!E36,CERCLE))</f>
        <v/>
      </c>
      <c r="P31" s="57" t="str">
        <f>IF('XY1'!F36="","",'XY1'!F36)</f>
        <v/>
      </c>
      <c r="R31" s="13" t="str">
        <f t="shared" si="89"/>
        <v/>
      </c>
      <c r="S31" s="25" t="str">
        <f t="shared" si="90"/>
        <v/>
      </c>
      <c r="U31" s="10" t="str">
        <f t="shared" si="91"/>
        <v/>
      </c>
      <c r="W31" s="5" t="str">
        <f t="shared" si="92"/>
        <v/>
      </c>
      <c r="X31" t="str">
        <f t="shared" si="93"/>
        <v/>
      </c>
      <c r="Y31" s="8" t="str">
        <f t="shared" si="94"/>
        <v/>
      </c>
      <c r="Z31" s="6" t="str">
        <f t="shared" si="95"/>
        <v/>
      </c>
      <c r="AB31" s="5">
        <f t="shared" si="96"/>
        <v>12</v>
      </c>
      <c r="AC31" t="str">
        <f t="shared" si="8"/>
        <v/>
      </c>
      <c r="AD31" s="8" t="str">
        <f t="shared" si="97"/>
        <v/>
      </c>
      <c r="AE31" s="6" t="str">
        <f t="shared" si="98"/>
        <v/>
      </c>
      <c r="AG31" s="13" t="str">
        <f t="shared" si="99"/>
        <v/>
      </c>
      <c r="AH31" s="80" t="str">
        <f t="shared" si="100"/>
        <v/>
      </c>
      <c r="AI31" s="80" t="str">
        <f t="shared" si="101"/>
        <v/>
      </c>
      <c r="AJ31" s="80" t="str">
        <f ca="1">IF(AG31="","",IF(N&lt;AB31,"",SUM(AH31:OFFSET(AH31,(N-1),0))))</f>
        <v/>
      </c>
      <c r="AK31" s="80" t="str">
        <f ca="1">IF(AG31="","",IF(N&lt;AB31,"",SUM(AI31:OFFSET(AI31,(N-1),0))))</f>
        <v/>
      </c>
      <c r="AL31" s="80" t="str">
        <f t="shared" si="9"/>
        <v/>
      </c>
      <c r="AM31" s="81" t="str">
        <f t="shared" si="10"/>
        <v/>
      </c>
      <c r="AN31" s="85" t="str">
        <f t="shared" si="11"/>
        <v/>
      </c>
      <c r="AP31" s="13" t="str">
        <f t="shared" si="102"/>
        <v/>
      </c>
      <c r="AQ31" s="8" t="str">
        <f t="shared" si="103"/>
        <v/>
      </c>
      <c r="AR31" s="12" t="str">
        <f t="shared" si="104"/>
        <v/>
      </c>
      <c r="AS31" s="19" t="str">
        <f t="shared" si="105"/>
        <v/>
      </c>
      <c r="AU31" s="5" t="str">
        <f t="shared" si="15"/>
        <v/>
      </c>
      <c r="AV31" t="str">
        <f t="shared" si="16"/>
        <v/>
      </c>
      <c r="AW31" t="str">
        <f t="shared" si="106"/>
        <v/>
      </c>
      <c r="AX31" s="6" t="str">
        <f t="shared" si="107"/>
        <v/>
      </c>
      <c r="AZ31" s="5" t="str">
        <f t="shared" si="108"/>
        <v/>
      </c>
      <c r="BA31" t="str">
        <f t="shared" si="109"/>
        <v/>
      </c>
      <c r="BB31" s="14" t="str">
        <f t="shared" si="110"/>
        <v/>
      </c>
      <c r="BC31" s="14" t="str">
        <f t="shared" si="111"/>
        <v/>
      </c>
      <c r="BD31" t="str">
        <f t="shared" si="112"/>
        <v/>
      </c>
      <c r="BE31" s="6" t="str">
        <f t="shared" si="113"/>
        <v/>
      </c>
      <c r="BG31" s="26" t="str">
        <f t="shared" si="114"/>
        <v/>
      </c>
      <c r="BH31" s="33" t="str">
        <f t="shared" si="115"/>
        <v/>
      </c>
      <c r="BJ31" s="10" t="str">
        <f t="shared" si="116"/>
        <v/>
      </c>
      <c r="BL31" s="13" t="str">
        <f t="shared" si="117"/>
        <v/>
      </c>
      <c r="BM31" s="31" t="str">
        <f t="shared" si="118"/>
        <v/>
      </c>
      <c r="BN31" s="8" t="str">
        <f t="shared" si="119"/>
        <v/>
      </c>
      <c r="BO31" s="25" t="str">
        <f t="shared" si="120"/>
        <v/>
      </c>
      <c r="BQ31" s="5" t="str">
        <f t="shared" si="121"/>
        <v/>
      </c>
      <c r="BR31" t="str">
        <f t="shared" si="122"/>
        <v/>
      </c>
      <c r="BS31" s="8" t="str">
        <f t="shared" si="123"/>
        <v/>
      </c>
      <c r="BT31" t="str">
        <f t="shared" si="124"/>
        <v/>
      </c>
      <c r="BU31" s="25" t="str">
        <f t="shared" si="125"/>
        <v/>
      </c>
      <c r="BW31" s="26" t="str">
        <f t="shared" si="126"/>
        <v/>
      </c>
      <c r="BX31" s="33" t="str">
        <f t="shared" si="127"/>
        <v/>
      </c>
      <c r="BZ31" s="5" t="str">
        <f t="shared" si="128"/>
        <v/>
      </c>
      <c r="CA31" s="6" t="str">
        <f t="shared" si="129"/>
        <v/>
      </c>
      <c r="CC31" s="27" t="str">
        <f t="shared" si="130"/>
        <v/>
      </c>
      <c r="CD31" s="28" t="str">
        <f t="shared" si="131"/>
        <v/>
      </c>
      <c r="CE31" s="21"/>
      <c r="CF31" s="5" t="str">
        <f t="shared" si="132"/>
        <v/>
      </c>
      <c r="CG31" s="5" t="str">
        <f t="shared" si="133"/>
        <v/>
      </c>
      <c r="CH31" s="5">
        <f t="shared" si="134"/>
        <v>12</v>
      </c>
      <c r="CI31" s="45"/>
      <c r="CJ31" s="54">
        <f t="shared" ca="1" si="62"/>
        <v>99999999.999999985</v>
      </c>
      <c r="CK31" s="55">
        <f t="shared" ca="1" si="63"/>
        <v>100000000</v>
      </c>
      <c r="CL31" s="21"/>
      <c r="CM31" s="27" t="str">
        <f t="shared" si="27"/>
        <v/>
      </c>
      <c r="CN31" s="21" t="str">
        <f t="shared" si="28"/>
        <v/>
      </c>
      <c r="CO31" s="21"/>
      <c r="CP31" s="21" t="str">
        <f t="shared" si="164"/>
        <v/>
      </c>
      <c r="CQ31" s="21" t="str">
        <f t="shared" si="165"/>
        <v/>
      </c>
      <c r="CR31" s="21" t="str">
        <f>IF(CQ31="","",IF('XY1'!W36="",0,'XY1'!W36))</f>
        <v/>
      </c>
      <c r="CS31" s="21" t="str">
        <f t="shared" si="65"/>
        <v/>
      </c>
      <c r="CT31" s="5" t="str">
        <f t="shared" si="66"/>
        <v/>
      </c>
      <c r="CU31" s="27" t="str">
        <f>IF(CP31="","",IF('XY1'!$Z$23='CALCUL-XY'!$E$56," "&amp;CP31,","&amp;CP31))</f>
        <v/>
      </c>
      <c r="CV31" s="27" t="str">
        <f>IF(CQ31="","",IF('XY1'!$Z$23='CALCUL-XY'!$E$56," "&amp;CQ31,","&amp;CQ31))</f>
        <v/>
      </c>
      <c r="CW31" s="27" t="str">
        <f>IF(CQ31="","",IF('XY1'!$Z$23='CALCUL-XY'!$E$56," "&amp;CS31,","&amp;CS31))</f>
        <v/>
      </c>
      <c r="CX31" s="27" t="str">
        <f>IF(CQ31="","",IF('XY1'!X36="",'CALCUL-XY'!$CX$18,IF('XY1'!$Z$23='CALCUL-XY'!$E$56," "&amp;'XY1'!X36,","&amp;'XY1'!X36)))</f>
        <v/>
      </c>
      <c r="CY31" s="21"/>
      <c r="CZ31" s="5" t="str">
        <f>IF('XY2'!C35="","",'XY2'!C35)</f>
        <v/>
      </c>
      <c r="DA31" t="str">
        <f>IF('XY2'!D35="","",'XY2'!D35)</f>
        <v/>
      </c>
      <c r="DB31" s="8" t="str">
        <f>IF('XY2'!E35="","",IF(VISEE=AVANT,MOD(CERCLE-'XY2'!E35,CERCLE),MOD('XY2'!E35,CERCLE)))</f>
        <v/>
      </c>
      <c r="DC31" s="6" t="str">
        <f>IF('XY2'!F35="","",'XY2'!F35)</f>
        <v/>
      </c>
      <c r="DE31" s="13" t="str">
        <f t="shared" si="199"/>
        <v/>
      </c>
      <c r="DF31" s="12" t="str">
        <f t="shared" si="200"/>
        <v/>
      </c>
      <c r="DG31" s="19" t="str">
        <f t="shared" si="201"/>
        <v/>
      </c>
      <c r="DI31" s="5" t="str">
        <f>IF('XY2'!C35="","",'XY2'!C35)</f>
        <v/>
      </c>
      <c r="DJ31" t="str">
        <f>IF('XY2'!D35="","",'XY2'!D35)</f>
        <v/>
      </c>
      <c r="DK31" s="8" t="str">
        <f t="shared" si="195"/>
        <v/>
      </c>
      <c r="DL31" s="6" t="str">
        <f>IF('XY2'!F35="","",IF(ECHELLE2="",DC31*1,DC31*ECHELLE2))</f>
        <v/>
      </c>
      <c r="DN31" s="13" t="str">
        <f t="shared" si="202"/>
        <v/>
      </c>
      <c r="DO31" s="12" t="str">
        <f t="shared" si="203"/>
        <v/>
      </c>
      <c r="DP31" s="19" t="str">
        <f t="shared" si="204"/>
        <v/>
      </c>
      <c r="DQ31" s="32"/>
      <c r="DR31" s="5" t="str">
        <f t="shared" si="205"/>
        <v/>
      </c>
      <c r="DS31" t="str">
        <f t="shared" si="206"/>
        <v/>
      </c>
      <c r="DT31" s="12" t="str">
        <f t="shared" si="207"/>
        <v/>
      </c>
      <c r="DU31" s="33" t="str">
        <f t="shared" si="208"/>
        <v/>
      </c>
      <c r="DW31" s="41" t="str">
        <f t="shared" si="209"/>
        <v/>
      </c>
      <c r="DX31" s="20" t="str">
        <f t="shared" si="210"/>
        <v/>
      </c>
      <c r="DY31" t="str">
        <f t="shared" si="211"/>
        <v/>
      </c>
      <c r="DZ31" t="str">
        <f t="shared" si="212"/>
        <v/>
      </c>
      <c r="EA31" t="str">
        <f t="shared" si="213"/>
        <v/>
      </c>
      <c r="EB31" s="6" t="str">
        <f t="shared" si="214"/>
        <v/>
      </c>
      <c r="ED31" s="36" t="str">
        <f t="shared" si="215"/>
        <v/>
      </c>
      <c r="EE31" s="37" t="str">
        <f t="shared" si="216"/>
        <v/>
      </c>
      <c r="EF31" s="32"/>
      <c r="EG31" s="10" t="str">
        <f t="shared" si="217"/>
        <v/>
      </c>
      <c r="EI31" s="13" t="str">
        <f t="shared" si="218"/>
        <v/>
      </c>
      <c r="EJ31" s="30" t="str">
        <f t="shared" si="219"/>
        <v/>
      </c>
      <c r="EK31" s="8" t="str">
        <f t="shared" si="220"/>
        <v/>
      </c>
      <c r="EL31" s="12" t="str">
        <f t="shared" si="221"/>
        <v/>
      </c>
      <c r="EM31" s="33" t="str">
        <f t="shared" si="222"/>
        <v/>
      </c>
      <c r="EO31" s="5" t="str">
        <f t="shared" si="223"/>
        <v/>
      </c>
      <c r="EP31" s="6" t="str">
        <f t="shared" si="224"/>
        <v/>
      </c>
      <c r="ER31" s="5">
        <f t="shared" si="77"/>
        <v>12</v>
      </c>
      <c r="ES31" s="64" t="str">
        <f t="shared" si="78"/>
        <v/>
      </c>
      <c r="ET31" s="27" t="str">
        <f t="shared" si="79"/>
        <v/>
      </c>
      <c r="EU31" s="28" t="str">
        <f t="shared" si="80"/>
        <v/>
      </c>
      <c r="EW31" s="5" t="str">
        <f t="shared" si="225"/>
        <v/>
      </c>
      <c r="EX31" s="5" t="str">
        <f t="shared" si="226"/>
        <v/>
      </c>
      <c r="EZ31" s="45"/>
      <c r="FA31" s="77">
        <f t="shared" ca="1" si="83"/>
        <v>100000150.277</v>
      </c>
      <c r="FB31" s="55">
        <f t="shared" ca="1" si="84"/>
        <v>100000103.27700001</v>
      </c>
      <c r="FD31" s="21" t="str">
        <f t="shared" si="196"/>
        <v/>
      </c>
      <c r="FE31" s="21" t="str">
        <f t="shared" si="197"/>
        <v/>
      </c>
      <c r="FF31" s="21" t="str">
        <f>IF(FE31="","",IF('XY2'!Q35="",0,'XY2'!Q35))</f>
        <v/>
      </c>
      <c r="FG31" s="21" t="str">
        <f t="shared" si="86"/>
        <v/>
      </c>
      <c r="FH31" s="5" t="str">
        <f t="shared" si="198"/>
        <v/>
      </c>
      <c r="FI31" s="27" t="str">
        <f>IF(ET31="","",IF('XY2'!$T$22='CALCUL-XY'!$E$56," "&amp;FD31,","&amp;FD31))</f>
        <v/>
      </c>
      <c r="FJ31" s="27" t="str">
        <f>IF(EU31="","",IF('XY2'!$T$22='CALCUL-XY'!$E$56," "&amp;FE31,","&amp;FE31))</f>
        <v/>
      </c>
      <c r="FK31" s="27" t="str">
        <f>IF(FG31="","",IF('XY2'!$T$22='CALCUL-XY'!$E$56," "&amp;FG31,","&amp;FG31))</f>
        <v/>
      </c>
      <c r="FL31" s="27" t="str">
        <f>IF(FE31="","",IF('XY2'!R35="",$FL$18,IF('XY2'!$T$22='CALCUL-XY'!$E$56," "&amp;'XY2'!R35,","&amp;'XY2'!R35)))</f>
        <v/>
      </c>
    </row>
    <row r="32" spans="1:168" x14ac:dyDescent="0.2">
      <c r="A32">
        <f t="shared" si="87"/>
        <v>13</v>
      </c>
      <c r="C32" s="89" t="s">
        <v>217</v>
      </c>
      <c r="D32" s="90" t="s">
        <v>218</v>
      </c>
      <c r="E32" s="40" t="str">
        <f t="shared" si="0"/>
        <v>LINEAR CLOSURE ERROR:</v>
      </c>
      <c r="L32">
        <f t="shared" si="88"/>
        <v>13</v>
      </c>
      <c r="M32" s="57" t="str">
        <f>IF('XY1'!C37="","",'XY1'!C37)</f>
        <v/>
      </c>
      <c r="N32" s="57" t="str">
        <f>IF('XY1'!D37="","",'XY1'!D37)</f>
        <v/>
      </c>
      <c r="O32" s="79" t="str">
        <f>IF('XY1'!E37="","",MOD('XY1'!E37,CERCLE))</f>
        <v/>
      </c>
      <c r="P32" s="57" t="str">
        <f>IF('XY1'!F37="","",'XY1'!F37)</f>
        <v/>
      </c>
      <c r="R32" s="13" t="str">
        <f t="shared" si="89"/>
        <v/>
      </c>
      <c r="S32" s="25" t="str">
        <f t="shared" si="90"/>
        <v/>
      </c>
      <c r="U32" s="10" t="str">
        <f t="shared" si="91"/>
        <v/>
      </c>
      <c r="W32" s="5" t="str">
        <f t="shared" si="92"/>
        <v/>
      </c>
      <c r="X32" t="str">
        <f t="shared" si="93"/>
        <v/>
      </c>
      <c r="Y32" s="8" t="str">
        <f t="shared" si="94"/>
        <v/>
      </c>
      <c r="Z32" s="6" t="str">
        <f t="shared" si="95"/>
        <v/>
      </c>
      <c r="AB32" s="5">
        <f t="shared" si="96"/>
        <v>13</v>
      </c>
      <c r="AC32" t="str">
        <f t="shared" si="8"/>
        <v/>
      </c>
      <c r="AD32" s="8" t="str">
        <f t="shared" si="97"/>
        <v/>
      </c>
      <c r="AE32" s="6" t="str">
        <f t="shared" si="98"/>
        <v/>
      </c>
      <c r="AG32" s="13" t="str">
        <f t="shared" si="99"/>
        <v/>
      </c>
      <c r="AH32" s="80" t="str">
        <f t="shared" si="100"/>
        <v/>
      </c>
      <c r="AI32" s="80" t="str">
        <f t="shared" si="101"/>
        <v/>
      </c>
      <c r="AJ32" s="80" t="str">
        <f ca="1">IF(AG32="","",IF(N&lt;AB32,"",SUM(AH32:OFFSET(AH32,(N-1),0))))</f>
        <v/>
      </c>
      <c r="AK32" s="80" t="str">
        <f ca="1">IF(AG32="","",IF(N&lt;AB32,"",SUM(AI32:OFFSET(AI32,(N-1),0))))</f>
        <v/>
      </c>
      <c r="AL32" s="80" t="str">
        <f t="shared" si="9"/>
        <v/>
      </c>
      <c r="AM32" s="81" t="str">
        <f t="shared" si="10"/>
        <v/>
      </c>
      <c r="AN32" s="85" t="str">
        <f t="shared" si="11"/>
        <v/>
      </c>
      <c r="AP32" s="13" t="str">
        <f t="shared" si="102"/>
        <v/>
      </c>
      <c r="AQ32" s="8" t="str">
        <f t="shared" si="103"/>
        <v/>
      </c>
      <c r="AR32" s="12" t="str">
        <f t="shared" si="104"/>
        <v/>
      </c>
      <c r="AS32" s="19" t="str">
        <f t="shared" si="105"/>
        <v/>
      </c>
      <c r="AU32" s="5" t="str">
        <f t="shared" si="15"/>
        <v/>
      </c>
      <c r="AV32" t="str">
        <f t="shared" si="16"/>
        <v/>
      </c>
      <c r="AW32" t="str">
        <f t="shared" si="106"/>
        <v/>
      </c>
      <c r="AX32" s="6" t="str">
        <f t="shared" si="107"/>
        <v/>
      </c>
      <c r="AZ32" s="5" t="str">
        <f t="shared" si="108"/>
        <v/>
      </c>
      <c r="BA32" t="str">
        <f t="shared" si="109"/>
        <v/>
      </c>
      <c r="BB32" s="14" t="str">
        <f t="shared" si="110"/>
        <v/>
      </c>
      <c r="BC32" s="14" t="str">
        <f t="shared" si="111"/>
        <v/>
      </c>
      <c r="BD32" t="str">
        <f t="shared" si="112"/>
        <v/>
      </c>
      <c r="BE32" s="6" t="str">
        <f t="shared" si="113"/>
        <v/>
      </c>
      <c r="BG32" s="26" t="str">
        <f t="shared" si="114"/>
        <v/>
      </c>
      <c r="BH32" s="33" t="str">
        <f t="shared" si="115"/>
        <v/>
      </c>
      <c r="BJ32" s="10" t="str">
        <f t="shared" si="116"/>
        <v/>
      </c>
      <c r="BL32" s="13" t="str">
        <f t="shared" si="117"/>
        <v/>
      </c>
      <c r="BM32" s="31" t="str">
        <f t="shared" si="118"/>
        <v/>
      </c>
      <c r="BN32" s="8" t="str">
        <f t="shared" si="119"/>
        <v/>
      </c>
      <c r="BO32" s="25" t="str">
        <f t="shared" si="120"/>
        <v/>
      </c>
      <c r="BQ32" s="5" t="str">
        <f t="shared" si="121"/>
        <v/>
      </c>
      <c r="BR32" t="str">
        <f t="shared" si="122"/>
        <v/>
      </c>
      <c r="BS32" s="8" t="str">
        <f t="shared" si="123"/>
        <v/>
      </c>
      <c r="BT32" t="str">
        <f t="shared" si="124"/>
        <v/>
      </c>
      <c r="BU32" s="25" t="str">
        <f t="shared" si="125"/>
        <v/>
      </c>
      <c r="BW32" s="26" t="str">
        <f t="shared" si="126"/>
        <v/>
      </c>
      <c r="BX32" s="33" t="str">
        <f t="shared" si="127"/>
        <v/>
      </c>
      <c r="BZ32" s="5" t="str">
        <f t="shared" si="128"/>
        <v/>
      </c>
      <c r="CA32" s="6" t="str">
        <f t="shared" si="129"/>
        <v/>
      </c>
      <c r="CC32" s="27" t="str">
        <f t="shared" si="130"/>
        <v/>
      </c>
      <c r="CD32" s="28" t="str">
        <f t="shared" si="131"/>
        <v/>
      </c>
      <c r="CE32" s="21"/>
      <c r="CF32" s="5" t="str">
        <f t="shared" si="132"/>
        <v/>
      </c>
      <c r="CG32" s="5" t="str">
        <f t="shared" si="133"/>
        <v/>
      </c>
      <c r="CH32" s="5">
        <f t="shared" si="134"/>
        <v>13</v>
      </c>
      <c r="CI32" s="45"/>
      <c r="CJ32" s="54">
        <f t="shared" ca="1" si="62"/>
        <v>99999999.999999985</v>
      </c>
      <c r="CK32" s="55">
        <f t="shared" ca="1" si="63"/>
        <v>100000000</v>
      </c>
      <c r="CL32" s="21"/>
      <c r="CM32" s="27" t="str">
        <f t="shared" si="27"/>
        <v/>
      </c>
      <c r="CN32" s="21" t="str">
        <f t="shared" si="28"/>
        <v/>
      </c>
      <c r="CO32" s="21"/>
      <c r="CP32" s="21" t="str">
        <f t="shared" si="164"/>
        <v/>
      </c>
      <c r="CQ32" s="21" t="str">
        <f t="shared" si="165"/>
        <v/>
      </c>
      <c r="CR32" s="21" t="str">
        <f>IF(CQ32="","",IF('XY1'!W37="",0,'XY1'!W37))</f>
        <v/>
      </c>
      <c r="CS32" s="21" t="str">
        <f t="shared" si="65"/>
        <v/>
      </c>
      <c r="CT32" s="5" t="str">
        <f t="shared" si="66"/>
        <v/>
      </c>
      <c r="CU32" s="27" t="str">
        <f>IF(CP32="","",IF('XY1'!$Z$23='CALCUL-XY'!$E$56," "&amp;CP32,","&amp;CP32))</f>
        <v/>
      </c>
      <c r="CV32" s="27" t="str">
        <f>IF(CQ32="","",IF('XY1'!$Z$23='CALCUL-XY'!$E$56," "&amp;CQ32,","&amp;CQ32))</f>
        <v/>
      </c>
      <c r="CW32" s="27" t="str">
        <f>IF(CQ32="","",IF('XY1'!$Z$23='CALCUL-XY'!$E$56," "&amp;CS32,","&amp;CS32))</f>
        <v/>
      </c>
      <c r="CX32" s="27" t="str">
        <f>IF(CQ32="","",IF('XY1'!X37="",'CALCUL-XY'!$CX$18,IF('XY1'!$Z$23='CALCUL-XY'!$E$56," "&amp;'XY1'!X37,","&amp;'XY1'!X37)))</f>
        <v/>
      </c>
      <c r="CY32" s="21"/>
      <c r="CZ32" s="5" t="str">
        <f>IF('XY2'!C36="","",'XY2'!C36)</f>
        <v/>
      </c>
      <c r="DA32" t="str">
        <f>IF('XY2'!D36="","",'XY2'!D36)</f>
        <v/>
      </c>
      <c r="DB32" s="8" t="str">
        <f>IF('XY2'!E36="","",IF(VISEE=AVANT,MOD(CERCLE-'XY2'!E36,CERCLE),MOD('XY2'!E36,CERCLE)))</f>
        <v/>
      </c>
      <c r="DC32" s="6" t="str">
        <f>IF('XY2'!F36="","",'XY2'!F36)</f>
        <v/>
      </c>
      <c r="DE32" s="13" t="str">
        <f t="shared" si="199"/>
        <v/>
      </c>
      <c r="DF32" s="12" t="str">
        <f t="shared" si="200"/>
        <v/>
      </c>
      <c r="DG32" s="19" t="str">
        <f t="shared" si="201"/>
        <v/>
      </c>
      <c r="DI32" s="5" t="str">
        <f>IF('XY2'!C36="","",'XY2'!C36)</f>
        <v/>
      </c>
      <c r="DJ32" t="str">
        <f>IF('XY2'!D36="","",'XY2'!D36)</f>
        <v/>
      </c>
      <c r="DK32" s="8" t="str">
        <f t="shared" si="195"/>
        <v/>
      </c>
      <c r="DL32" s="6" t="str">
        <f>IF('XY2'!F36="","",IF(ECHELLE2="",DC32*1,DC32*ECHELLE2))</f>
        <v/>
      </c>
      <c r="DN32" s="13" t="str">
        <f t="shared" si="202"/>
        <v/>
      </c>
      <c r="DO32" s="12" t="str">
        <f t="shared" si="203"/>
        <v/>
      </c>
      <c r="DP32" s="19" t="str">
        <f t="shared" si="204"/>
        <v/>
      </c>
      <c r="DQ32" s="32"/>
      <c r="DR32" s="5" t="str">
        <f t="shared" si="205"/>
        <v/>
      </c>
      <c r="DS32" t="str">
        <f t="shared" si="206"/>
        <v/>
      </c>
      <c r="DT32" s="12" t="str">
        <f t="shared" si="207"/>
        <v/>
      </c>
      <c r="DU32" s="33" t="str">
        <f t="shared" si="208"/>
        <v/>
      </c>
      <c r="DW32" s="41" t="str">
        <f t="shared" si="209"/>
        <v/>
      </c>
      <c r="DX32" s="20" t="str">
        <f t="shared" si="210"/>
        <v/>
      </c>
      <c r="DY32" t="str">
        <f t="shared" si="211"/>
        <v/>
      </c>
      <c r="DZ32" t="str">
        <f t="shared" si="212"/>
        <v/>
      </c>
      <c r="EA32" t="str">
        <f t="shared" si="213"/>
        <v/>
      </c>
      <c r="EB32" s="6" t="str">
        <f t="shared" si="214"/>
        <v/>
      </c>
      <c r="ED32" s="36" t="str">
        <f t="shared" si="215"/>
        <v/>
      </c>
      <c r="EE32" s="37" t="str">
        <f t="shared" si="216"/>
        <v/>
      </c>
      <c r="EF32" s="32"/>
      <c r="EG32" s="10" t="str">
        <f t="shared" si="217"/>
        <v/>
      </c>
      <c r="EI32" s="13" t="str">
        <f t="shared" si="218"/>
        <v/>
      </c>
      <c r="EJ32" s="30" t="str">
        <f t="shared" si="219"/>
        <v/>
      </c>
      <c r="EK32" s="8" t="str">
        <f t="shared" si="220"/>
        <v/>
      </c>
      <c r="EL32" s="12" t="str">
        <f t="shared" si="221"/>
        <v/>
      </c>
      <c r="EM32" s="33" t="str">
        <f t="shared" si="222"/>
        <v/>
      </c>
      <c r="EO32" s="5" t="str">
        <f t="shared" si="223"/>
        <v/>
      </c>
      <c r="EP32" s="6" t="str">
        <f t="shared" si="224"/>
        <v/>
      </c>
      <c r="ER32" s="5">
        <f t="shared" si="77"/>
        <v>13</v>
      </c>
      <c r="ES32" s="64" t="str">
        <f t="shared" si="78"/>
        <v/>
      </c>
      <c r="ET32" s="27" t="str">
        <f t="shared" si="79"/>
        <v/>
      </c>
      <c r="EU32" s="28" t="str">
        <f t="shared" si="80"/>
        <v/>
      </c>
      <c r="EW32" s="5" t="str">
        <f t="shared" si="225"/>
        <v/>
      </c>
      <c r="EX32" s="5" t="str">
        <f t="shared" si="226"/>
        <v/>
      </c>
      <c r="EZ32" s="45"/>
      <c r="FA32" s="77">
        <f t="shared" ca="1" si="83"/>
        <v>100000150.277</v>
      </c>
      <c r="FB32" s="55">
        <f t="shared" ca="1" si="84"/>
        <v>100000103.27700001</v>
      </c>
      <c r="FD32" s="21" t="str">
        <f t="shared" si="196"/>
        <v/>
      </c>
      <c r="FE32" s="21" t="str">
        <f t="shared" si="197"/>
        <v/>
      </c>
      <c r="FF32" s="21" t="str">
        <f>IF(FE32="","",IF('XY2'!Q36="",0,'XY2'!Q36))</f>
        <v/>
      </c>
      <c r="FG32" s="21" t="str">
        <f t="shared" si="86"/>
        <v/>
      </c>
      <c r="FH32" s="5" t="str">
        <f t="shared" si="198"/>
        <v/>
      </c>
      <c r="FI32" s="27" t="str">
        <f>IF(ET32="","",IF('XY2'!$T$22='CALCUL-XY'!$E$56," "&amp;FD32,","&amp;FD32))</f>
        <v/>
      </c>
      <c r="FJ32" s="27" t="str">
        <f>IF(EU32="","",IF('XY2'!$T$22='CALCUL-XY'!$E$56," "&amp;FE32,","&amp;FE32))</f>
        <v/>
      </c>
      <c r="FK32" s="27" t="str">
        <f>IF(FG32="","",IF('XY2'!$T$22='CALCUL-XY'!$E$56," "&amp;FG32,","&amp;FG32))</f>
        <v/>
      </c>
      <c r="FL32" s="27" t="str">
        <f>IF(FE32="","",IF('XY2'!R36="",$FL$18,IF('XY2'!$T$22='CALCUL-XY'!$E$56," "&amp;'XY2'!R36,","&amp;'XY2'!R36)))</f>
        <v/>
      </c>
    </row>
    <row r="33" spans="1:168" x14ac:dyDescent="0.2">
      <c r="A33">
        <f t="shared" si="87"/>
        <v>14</v>
      </c>
      <c r="C33" s="89" t="s">
        <v>71</v>
      </c>
      <c r="D33" s="90" t="s">
        <v>146</v>
      </c>
      <c r="E33" s="40" t="str">
        <f t="shared" ref="E33:E57" si="227">IF(LANGUE=FRAN,C33,D33)</f>
        <v>PRECISION RATIO:</v>
      </c>
      <c r="L33">
        <f t="shared" si="88"/>
        <v>14</v>
      </c>
      <c r="M33" s="57" t="str">
        <f>IF('XY1'!C38="","",'XY1'!C38)</f>
        <v/>
      </c>
      <c r="N33" s="57" t="str">
        <f>IF('XY1'!D38="","",'XY1'!D38)</f>
        <v/>
      </c>
      <c r="O33" s="79" t="str">
        <f>IF('XY1'!E38="","",MOD('XY1'!E38,CERCLE))</f>
        <v/>
      </c>
      <c r="P33" s="57" t="str">
        <f>IF('XY1'!F38="","",'XY1'!F38)</f>
        <v/>
      </c>
      <c r="R33" s="13" t="str">
        <f t="shared" si="89"/>
        <v/>
      </c>
      <c r="S33" s="25" t="str">
        <f t="shared" si="90"/>
        <v/>
      </c>
      <c r="U33" s="10" t="str">
        <f t="shared" si="91"/>
        <v/>
      </c>
      <c r="W33" s="5" t="str">
        <f t="shared" si="92"/>
        <v/>
      </c>
      <c r="X33" t="str">
        <f t="shared" si="93"/>
        <v/>
      </c>
      <c r="Y33" s="8" t="str">
        <f t="shared" si="94"/>
        <v/>
      </c>
      <c r="Z33" s="6" t="str">
        <f t="shared" si="95"/>
        <v/>
      </c>
      <c r="AB33" s="5">
        <f t="shared" si="96"/>
        <v>14</v>
      </c>
      <c r="AC33" t="str">
        <f t="shared" si="8"/>
        <v/>
      </c>
      <c r="AD33" s="8" t="str">
        <f t="shared" si="97"/>
        <v/>
      </c>
      <c r="AE33" s="6" t="str">
        <f t="shared" si="98"/>
        <v/>
      </c>
      <c r="AG33" s="13" t="str">
        <f t="shared" si="99"/>
        <v/>
      </c>
      <c r="AH33" s="80" t="str">
        <f t="shared" si="100"/>
        <v/>
      </c>
      <c r="AI33" s="80" t="str">
        <f t="shared" si="101"/>
        <v/>
      </c>
      <c r="AJ33" s="80" t="str">
        <f ca="1">IF(AG33="","",IF(N&lt;AB33,"",SUM(AH33:OFFSET(AH33,(N-1),0))))</f>
        <v/>
      </c>
      <c r="AK33" s="80" t="str">
        <f ca="1">IF(AG33="","",IF(N&lt;AB33,"",SUM(AI33:OFFSET(AI33,(N-1),0))))</f>
        <v/>
      </c>
      <c r="AL33" s="80" t="str">
        <f t="shared" si="9"/>
        <v/>
      </c>
      <c r="AM33" s="81" t="str">
        <f t="shared" si="10"/>
        <v/>
      </c>
      <c r="AN33" s="85" t="str">
        <f t="shared" si="11"/>
        <v/>
      </c>
      <c r="AP33" s="13" t="str">
        <f t="shared" si="102"/>
        <v/>
      </c>
      <c r="AQ33" s="8" t="str">
        <f t="shared" si="103"/>
        <v/>
      </c>
      <c r="AR33" s="12" t="str">
        <f t="shared" si="104"/>
        <v/>
      </c>
      <c r="AS33" s="19" t="str">
        <f t="shared" si="105"/>
        <v/>
      </c>
      <c r="AU33" s="5" t="str">
        <f t="shared" si="15"/>
        <v/>
      </c>
      <c r="AV33" t="str">
        <f t="shared" si="16"/>
        <v/>
      </c>
      <c r="AW33" t="str">
        <f t="shared" si="106"/>
        <v/>
      </c>
      <c r="AX33" s="6" t="str">
        <f t="shared" si="107"/>
        <v/>
      </c>
      <c r="AZ33" s="5" t="str">
        <f t="shared" si="108"/>
        <v/>
      </c>
      <c r="BA33" t="str">
        <f t="shared" si="109"/>
        <v/>
      </c>
      <c r="BB33" s="14" t="str">
        <f t="shared" si="110"/>
        <v/>
      </c>
      <c r="BC33" s="14" t="str">
        <f t="shared" si="111"/>
        <v/>
      </c>
      <c r="BD33" t="str">
        <f t="shared" si="112"/>
        <v/>
      </c>
      <c r="BE33" s="6" t="str">
        <f t="shared" si="113"/>
        <v/>
      </c>
      <c r="BG33" s="26" t="str">
        <f t="shared" si="114"/>
        <v/>
      </c>
      <c r="BH33" s="33" t="str">
        <f t="shared" si="115"/>
        <v/>
      </c>
      <c r="BJ33" s="10" t="str">
        <f t="shared" si="116"/>
        <v/>
      </c>
      <c r="BL33" s="13" t="str">
        <f t="shared" si="117"/>
        <v/>
      </c>
      <c r="BM33" s="31" t="str">
        <f t="shared" si="118"/>
        <v/>
      </c>
      <c r="BN33" s="8" t="str">
        <f t="shared" si="119"/>
        <v/>
      </c>
      <c r="BO33" s="25" t="str">
        <f t="shared" si="120"/>
        <v/>
      </c>
      <c r="BQ33" s="5" t="str">
        <f t="shared" si="121"/>
        <v/>
      </c>
      <c r="BR33" t="str">
        <f t="shared" si="122"/>
        <v/>
      </c>
      <c r="BS33" s="8" t="str">
        <f t="shared" si="123"/>
        <v/>
      </c>
      <c r="BT33" t="str">
        <f t="shared" si="124"/>
        <v/>
      </c>
      <c r="BU33" s="25" t="str">
        <f t="shared" si="125"/>
        <v/>
      </c>
      <c r="BW33" s="26" t="str">
        <f t="shared" si="126"/>
        <v/>
      </c>
      <c r="BX33" s="33" t="str">
        <f t="shared" si="127"/>
        <v/>
      </c>
      <c r="BZ33" s="5" t="str">
        <f t="shared" si="128"/>
        <v/>
      </c>
      <c r="CA33" s="6" t="str">
        <f t="shared" si="129"/>
        <v/>
      </c>
      <c r="CC33" s="27" t="str">
        <f t="shared" si="130"/>
        <v/>
      </c>
      <c r="CD33" s="28" t="str">
        <f t="shared" si="131"/>
        <v/>
      </c>
      <c r="CE33" s="21"/>
      <c r="CF33" s="5" t="str">
        <f t="shared" si="132"/>
        <v/>
      </c>
      <c r="CG33" s="5" t="str">
        <f t="shared" si="133"/>
        <v/>
      </c>
      <c r="CH33" s="5">
        <f t="shared" si="134"/>
        <v>14</v>
      </c>
      <c r="CI33" s="45"/>
      <c r="CJ33" s="54">
        <f t="shared" ca="1" si="62"/>
        <v>99999999.999999985</v>
      </c>
      <c r="CK33" s="55">
        <f t="shared" ca="1" si="63"/>
        <v>100000000</v>
      </c>
      <c r="CL33" s="21"/>
      <c r="CM33" s="27" t="str">
        <f t="shared" si="27"/>
        <v/>
      </c>
      <c r="CN33" s="21" t="str">
        <f t="shared" si="28"/>
        <v/>
      </c>
      <c r="CO33" s="21"/>
      <c r="CP33" s="21" t="str">
        <f t="shared" si="164"/>
        <v/>
      </c>
      <c r="CQ33" s="21" t="str">
        <f t="shared" si="165"/>
        <v/>
      </c>
      <c r="CR33" s="21" t="str">
        <f>IF(CQ33="","",IF('XY1'!W38="",0,'XY1'!W38))</f>
        <v/>
      </c>
      <c r="CS33" s="21" t="str">
        <f t="shared" si="65"/>
        <v/>
      </c>
      <c r="CT33" s="5" t="str">
        <f t="shared" si="66"/>
        <v/>
      </c>
      <c r="CU33" s="27" t="str">
        <f>IF(CP33="","",IF('XY1'!$Z$23='CALCUL-XY'!$E$56," "&amp;CP33,","&amp;CP33))</f>
        <v/>
      </c>
      <c r="CV33" s="27" t="str">
        <f>IF(CQ33="","",IF('XY1'!$Z$23='CALCUL-XY'!$E$56," "&amp;CQ33,","&amp;CQ33))</f>
        <v/>
      </c>
      <c r="CW33" s="27" t="str">
        <f>IF(CQ33="","",IF('XY1'!$Z$23='CALCUL-XY'!$E$56," "&amp;CS33,","&amp;CS33))</f>
        <v/>
      </c>
      <c r="CX33" s="27" t="str">
        <f>IF(CQ33="","",IF('XY1'!X38="",'CALCUL-XY'!$CX$18,IF('XY1'!$Z$23='CALCUL-XY'!$E$56," "&amp;'XY1'!X38,","&amp;'XY1'!X38)))</f>
        <v/>
      </c>
      <c r="CY33" s="21"/>
      <c r="CZ33" s="5" t="str">
        <f>IF('XY2'!C37="","",'XY2'!C37)</f>
        <v/>
      </c>
      <c r="DA33" t="str">
        <f>IF('XY2'!D37="","",'XY2'!D37)</f>
        <v/>
      </c>
      <c r="DB33" s="8" t="str">
        <f>IF('XY2'!E37="","",IF(VISEE=AVANT,MOD(CERCLE-'XY2'!E37,CERCLE),MOD('XY2'!E37,CERCLE)))</f>
        <v/>
      </c>
      <c r="DC33" s="6" t="str">
        <f>IF('XY2'!F37="","",'XY2'!F37)</f>
        <v/>
      </c>
      <c r="DE33" s="13" t="str">
        <f t="shared" si="199"/>
        <v/>
      </c>
      <c r="DF33" s="12" t="str">
        <f t="shared" si="200"/>
        <v/>
      </c>
      <c r="DG33" s="19" t="str">
        <f t="shared" si="201"/>
        <v/>
      </c>
      <c r="DI33" s="5" t="str">
        <f>IF('XY2'!C37="","",'XY2'!C37)</f>
        <v/>
      </c>
      <c r="DJ33" t="str">
        <f>IF('XY2'!D37="","",'XY2'!D37)</f>
        <v/>
      </c>
      <c r="DK33" s="8" t="str">
        <f t="shared" si="195"/>
        <v/>
      </c>
      <c r="DL33" s="6" t="str">
        <f>IF('XY2'!F37="","",IF(ECHELLE2="",DC33*1,DC33*ECHELLE2))</f>
        <v/>
      </c>
      <c r="DN33" s="13" t="str">
        <f t="shared" si="202"/>
        <v/>
      </c>
      <c r="DO33" s="12" t="str">
        <f t="shared" si="203"/>
        <v/>
      </c>
      <c r="DP33" s="19" t="str">
        <f t="shared" si="204"/>
        <v/>
      </c>
      <c r="DQ33" s="32"/>
      <c r="DR33" s="5" t="str">
        <f t="shared" si="205"/>
        <v/>
      </c>
      <c r="DS33" t="str">
        <f t="shared" si="206"/>
        <v/>
      </c>
      <c r="DT33" s="12" t="str">
        <f t="shared" si="207"/>
        <v/>
      </c>
      <c r="DU33" s="33" t="str">
        <f t="shared" si="208"/>
        <v/>
      </c>
      <c r="DW33" s="41" t="str">
        <f t="shared" si="209"/>
        <v/>
      </c>
      <c r="DX33" s="20" t="str">
        <f t="shared" si="210"/>
        <v/>
      </c>
      <c r="DY33" t="str">
        <f t="shared" si="211"/>
        <v/>
      </c>
      <c r="DZ33" t="str">
        <f t="shared" si="212"/>
        <v/>
      </c>
      <c r="EA33" t="str">
        <f t="shared" si="213"/>
        <v/>
      </c>
      <c r="EB33" s="6" t="str">
        <f t="shared" si="214"/>
        <v/>
      </c>
      <c r="ED33" s="36" t="str">
        <f t="shared" si="215"/>
        <v/>
      </c>
      <c r="EE33" s="37" t="str">
        <f t="shared" si="216"/>
        <v/>
      </c>
      <c r="EF33" s="32"/>
      <c r="EG33" s="10" t="str">
        <f t="shared" si="217"/>
        <v/>
      </c>
      <c r="EI33" s="13" t="str">
        <f t="shared" si="218"/>
        <v/>
      </c>
      <c r="EJ33" s="30" t="str">
        <f t="shared" si="219"/>
        <v/>
      </c>
      <c r="EK33" s="8" t="str">
        <f t="shared" si="220"/>
        <v/>
      </c>
      <c r="EL33" s="12" t="str">
        <f t="shared" si="221"/>
        <v/>
      </c>
      <c r="EM33" s="33" t="str">
        <f t="shared" si="222"/>
        <v/>
      </c>
      <c r="EO33" s="5" t="str">
        <f t="shared" si="223"/>
        <v/>
      </c>
      <c r="EP33" s="6" t="str">
        <f t="shared" si="224"/>
        <v/>
      </c>
      <c r="ER33" s="5">
        <f t="shared" si="77"/>
        <v>14</v>
      </c>
      <c r="ES33" s="64" t="str">
        <f t="shared" si="78"/>
        <v/>
      </c>
      <c r="ET33" s="27" t="str">
        <f t="shared" si="79"/>
        <v/>
      </c>
      <c r="EU33" s="28" t="str">
        <f t="shared" si="80"/>
        <v/>
      </c>
      <c r="EW33" s="5" t="str">
        <f t="shared" si="225"/>
        <v/>
      </c>
      <c r="EX33" s="5" t="str">
        <f t="shared" si="226"/>
        <v/>
      </c>
      <c r="EZ33" s="45"/>
      <c r="FA33" s="77">
        <f t="shared" ca="1" si="83"/>
        <v>100000150.277</v>
      </c>
      <c r="FB33" s="55">
        <f t="shared" ca="1" si="84"/>
        <v>100000103.27700001</v>
      </c>
      <c r="FD33" s="21" t="str">
        <f t="shared" si="196"/>
        <v/>
      </c>
      <c r="FE33" s="21" t="str">
        <f t="shared" si="197"/>
        <v/>
      </c>
      <c r="FF33" s="21" t="str">
        <f>IF(FE33="","",IF('XY2'!Q37="",0,'XY2'!Q37))</f>
        <v/>
      </c>
      <c r="FG33" s="21" t="str">
        <f t="shared" si="86"/>
        <v/>
      </c>
      <c r="FH33" s="5" t="str">
        <f t="shared" si="198"/>
        <v/>
      </c>
      <c r="FI33" s="27" t="str">
        <f>IF(ET33="","",IF('XY2'!$T$22='CALCUL-XY'!$E$56," "&amp;FD33,","&amp;FD33))</f>
        <v/>
      </c>
      <c r="FJ33" s="27" t="str">
        <f>IF(EU33="","",IF('XY2'!$T$22='CALCUL-XY'!$E$56," "&amp;FE33,","&amp;FE33))</f>
        <v/>
      </c>
      <c r="FK33" s="27" t="str">
        <f>IF(FG33="","",IF('XY2'!$T$22='CALCUL-XY'!$E$56," "&amp;FG33,","&amp;FG33))</f>
        <v/>
      </c>
      <c r="FL33" s="27" t="str">
        <f>IF(FE33="","",IF('XY2'!R37="",$FL$18,IF('XY2'!$T$22='CALCUL-XY'!$E$56," "&amp;'XY2'!R37,","&amp;'XY2'!R37)))</f>
        <v/>
      </c>
    </row>
    <row r="34" spans="1:168" x14ac:dyDescent="0.2">
      <c r="A34">
        <f t="shared" si="87"/>
        <v>15</v>
      </c>
      <c r="C34" s="89" t="s">
        <v>223</v>
      </c>
      <c r="D34" s="90" t="s">
        <v>224</v>
      </c>
      <c r="E34" s="40" t="str">
        <f t="shared" si="227"/>
        <v>L. CLOSURE ERROR</v>
      </c>
      <c r="L34">
        <f t="shared" si="88"/>
        <v>15</v>
      </c>
      <c r="M34" s="57" t="str">
        <f>IF('XY1'!C39="","",'XY1'!C39)</f>
        <v/>
      </c>
      <c r="N34" s="57" t="str">
        <f>IF('XY1'!D39="","",'XY1'!D39)</f>
        <v/>
      </c>
      <c r="O34" s="79" t="str">
        <f>IF('XY1'!E39="","",MOD('XY1'!E39,CERCLE))</f>
        <v/>
      </c>
      <c r="P34" s="57" t="str">
        <f>IF('XY1'!F39="","",'XY1'!F39)</f>
        <v/>
      </c>
      <c r="R34" s="13" t="str">
        <f t="shared" si="89"/>
        <v/>
      </c>
      <c r="S34" s="25" t="str">
        <f t="shared" si="90"/>
        <v/>
      </c>
      <c r="U34" s="10" t="str">
        <f t="shared" si="91"/>
        <v/>
      </c>
      <c r="W34" s="5" t="str">
        <f t="shared" si="92"/>
        <v/>
      </c>
      <c r="X34" t="str">
        <f t="shared" si="93"/>
        <v/>
      </c>
      <c r="Y34" s="8" t="str">
        <f t="shared" si="94"/>
        <v/>
      </c>
      <c r="Z34" s="6" t="str">
        <f t="shared" si="95"/>
        <v/>
      </c>
      <c r="AB34" s="5">
        <f t="shared" si="96"/>
        <v>15</v>
      </c>
      <c r="AC34" t="str">
        <f t="shared" si="8"/>
        <v/>
      </c>
      <c r="AD34" s="8" t="str">
        <f t="shared" si="97"/>
        <v/>
      </c>
      <c r="AE34" s="6" t="str">
        <f t="shared" si="98"/>
        <v/>
      </c>
      <c r="AG34" s="13" t="str">
        <f t="shared" si="99"/>
        <v/>
      </c>
      <c r="AH34" s="80" t="str">
        <f t="shared" si="100"/>
        <v/>
      </c>
      <c r="AI34" s="80" t="str">
        <f t="shared" si="101"/>
        <v/>
      </c>
      <c r="AJ34" s="80" t="str">
        <f ca="1">IF(AG34="","",IF(N&lt;AB34,"",SUM(AH34:OFFSET(AH34,(N-1),0))))</f>
        <v/>
      </c>
      <c r="AK34" s="80" t="str">
        <f ca="1">IF(AG34="","",IF(N&lt;AB34,"",SUM(AI34:OFFSET(AI34,(N-1),0))))</f>
        <v/>
      </c>
      <c r="AL34" s="80" t="str">
        <f t="shared" si="9"/>
        <v/>
      </c>
      <c r="AM34" s="81" t="str">
        <f t="shared" si="10"/>
        <v/>
      </c>
      <c r="AN34" s="85" t="str">
        <f t="shared" si="11"/>
        <v/>
      </c>
      <c r="AP34" s="13" t="str">
        <f t="shared" si="102"/>
        <v/>
      </c>
      <c r="AQ34" s="8" t="str">
        <f t="shared" si="103"/>
        <v/>
      </c>
      <c r="AR34" s="12" t="str">
        <f t="shared" si="104"/>
        <v/>
      </c>
      <c r="AS34" s="19" t="str">
        <f t="shared" si="105"/>
        <v/>
      </c>
      <c r="AU34" s="5" t="str">
        <f t="shared" si="15"/>
        <v/>
      </c>
      <c r="AV34" t="str">
        <f t="shared" si="16"/>
        <v/>
      </c>
      <c r="AW34" t="str">
        <f t="shared" si="106"/>
        <v/>
      </c>
      <c r="AX34" s="6" t="str">
        <f t="shared" si="107"/>
        <v/>
      </c>
      <c r="AZ34" s="5" t="str">
        <f t="shared" si="108"/>
        <v/>
      </c>
      <c r="BA34" t="str">
        <f t="shared" si="109"/>
        <v/>
      </c>
      <c r="BB34" s="14" t="str">
        <f t="shared" si="110"/>
        <v/>
      </c>
      <c r="BC34" s="14" t="str">
        <f t="shared" si="111"/>
        <v/>
      </c>
      <c r="BD34" t="str">
        <f t="shared" si="112"/>
        <v/>
      </c>
      <c r="BE34" s="6" t="str">
        <f t="shared" si="113"/>
        <v/>
      </c>
      <c r="BG34" s="26" t="str">
        <f t="shared" si="114"/>
        <v/>
      </c>
      <c r="BH34" s="33" t="str">
        <f t="shared" si="115"/>
        <v/>
      </c>
      <c r="BJ34" s="10" t="str">
        <f t="shared" si="116"/>
        <v/>
      </c>
      <c r="BL34" s="13" t="str">
        <f t="shared" si="117"/>
        <v/>
      </c>
      <c r="BM34" s="31" t="str">
        <f t="shared" si="118"/>
        <v/>
      </c>
      <c r="BN34" s="8" t="str">
        <f t="shared" si="119"/>
        <v/>
      </c>
      <c r="BO34" s="25" t="str">
        <f t="shared" si="120"/>
        <v/>
      </c>
      <c r="BQ34" s="5" t="str">
        <f t="shared" si="121"/>
        <v/>
      </c>
      <c r="BR34" t="str">
        <f t="shared" si="122"/>
        <v/>
      </c>
      <c r="BS34" s="8" t="str">
        <f t="shared" si="123"/>
        <v/>
      </c>
      <c r="BT34" t="str">
        <f t="shared" si="124"/>
        <v/>
      </c>
      <c r="BU34" s="25" t="str">
        <f t="shared" si="125"/>
        <v/>
      </c>
      <c r="BW34" s="26" t="str">
        <f t="shared" si="126"/>
        <v/>
      </c>
      <c r="BX34" s="33" t="str">
        <f t="shared" si="127"/>
        <v/>
      </c>
      <c r="BZ34" s="5" t="str">
        <f t="shared" si="128"/>
        <v/>
      </c>
      <c r="CA34" s="6" t="str">
        <f t="shared" si="129"/>
        <v/>
      </c>
      <c r="CC34" s="27" t="str">
        <f t="shared" si="130"/>
        <v/>
      </c>
      <c r="CD34" s="28" t="str">
        <f t="shared" si="131"/>
        <v/>
      </c>
      <c r="CE34" s="21"/>
      <c r="CF34" s="5" t="str">
        <f t="shared" si="132"/>
        <v/>
      </c>
      <c r="CG34" s="5" t="str">
        <f t="shared" si="133"/>
        <v/>
      </c>
      <c r="CH34" s="5">
        <f t="shared" si="134"/>
        <v>15</v>
      </c>
      <c r="CI34" s="45"/>
      <c r="CJ34" s="54">
        <f t="shared" ca="1" si="62"/>
        <v>99999999.999999985</v>
      </c>
      <c r="CK34" s="55">
        <f t="shared" ca="1" si="63"/>
        <v>100000000</v>
      </c>
      <c r="CL34" s="21"/>
      <c r="CM34" s="27" t="str">
        <f t="shared" si="27"/>
        <v/>
      </c>
      <c r="CN34" s="21" t="str">
        <f t="shared" si="28"/>
        <v/>
      </c>
      <c r="CO34" s="21"/>
      <c r="CP34" s="21" t="str">
        <f t="shared" si="164"/>
        <v/>
      </c>
      <c r="CQ34" s="21" t="str">
        <f t="shared" si="165"/>
        <v/>
      </c>
      <c r="CR34" s="21" t="str">
        <f>IF(CQ34="","",IF('XY1'!W39="",0,'XY1'!W39))</f>
        <v/>
      </c>
      <c r="CS34" s="21" t="str">
        <f t="shared" si="65"/>
        <v/>
      </c>
      <c r="CT34" s="5" t="str">
        <f t="shared" si="66"/>
        <v/>
      </c>
      <c r="CU34" s="27" t="str">
        <f>IF(CP34="","",IF('XY1'!$Z$23='CALCUL-XY'!$E$56," "&amp;CP34,","&amp;CP34))</f>
        <v/>
      </c>
      <c r="CV34" s="27" t="str">
        <f>IF(CQ34="","",IF('XY1'!$Z$23='CALCUL-XY'!$E$56," "&amp;CQ34,","&amp;CQ34))</f>
        <v/>
      </c>
      <c r="CW34" s="27" t="str">
        <f>IF(CQ34="","",IF('XY1'!$Z$23='CALCUL-XY'!$E$56," "&amp;CS34,","&amp;CS34))</f>
        <v/>
      </c>
      <c r="CX34" s="27" t="str">
        <f>IF(CQ34="","",IF('XY1'!X39="",'CALCUL-XY'!$CX$18,IF('XY1'!$Z$23='CALCUL-XY'!$E$56," "&amp;'XY1'!X39,","&amp;'XY1'!X39)))</f>
        <v/>
      </c>
      <c r="CY34" s="21"/>
      <c r="CZ34" s="5" t="str">
        <f>IF('XY2'!C38="","",'XY2'!C38)</f>
        <v/>
      </c>
      <c r="DA34" t="str">
        <f>IF('XY2'!D38="","",'XY2'!D38)</f>
        <v/>
      </c>
      <c r="DB34" s="8" t="str">
        <f>IF('XY2'!E38="","",IF(VISEE=AVANT,MOD(CERCLE-'XY2'!E38,CERCLE),MOD('XY2'!E38,CERCLE)))</f>
        <v/>
      </c>
      <c r="DC34" s="6" t="str">
        <f>IF('XY2'!F38="","",'XY2'!F38)</f>
        <v/>
      </c>
      <c r="DE34" s="13" t="str">
        <f t="shared" si="199"/>
        <v/>
      </c>
      <c r="DF34" s="12" t="str">
        <f t="shared" si="200"/>
        <v/>
      </c>
      <c r="DG34" s="19" t="str">
        <f t="shared" si="201"/>
        <v/>
      </c>
      <c r="DI34" s="5" t="str">
        <f>IF('XY2'!C38="","",'XY2'!C38)</f>
        <v/>
      </c>
      <c r="DJ34" t="str">
        <f>IF('XY2'!D38="","",'XY2'!D38)</f>
        <v/>
      </c>
      <c r="DK34" s="8" t="str">
        <f t="shared" si="195"/>
        <v/>
      </c>
      <c r="DL34" s="6" t="str">
        <f>IF('XY2'!F38="","",IF(ECHELLE2="",DC34*1,DC34*ECHELLE2))</f>
        <v/>
      </c>
      <c r="DN34" s="13" t="str">
        <f t="shared" si="202"/>
        <v/>
      </c>
      <c r="DO34" s="12" t="str">
        <f t="shared" si="203"/>
        <v/>
      </c>
      <c r="DP34" s="19" t="str">
        <f t="shared" si="204"/>
        <v/>
      </c>
      <c r="DQ34" s="32"/>
      <c r="DR34" s="5" t="str">
        <f t="shared" si="205"/>
        <v/>
      </c>
      <c r="DS34" t="str">
        <f t="shared" si="206"/>
        <v/>
      </c>
      <c r="DT34" s="12" t="str">
        <f t="shared" si="207"/>
        <v/>
      </c>
      <c r="DU34" s="33" t="str">
        <f t="shared" si="208"/>
        <v/>
      </c>
      <c r="DW34" s="41" t="str">
        <f t="shared" si="209"/>
        <v/>
      </c>
      <c r="DX34" s="20" t="str">
        <f t="shared" si="210"/>
        <v/>
      </c>
      <c r="DY34" t="str">
        <f t="shared" si="211"/>
        <v/>
      </c>
      <c r="DZ34" t="str">
        <f t="shared" si="212"/>
        <v/>
      </c>
      <c r="EA34" t="str">
        <f t="shared" si="213"/>
        <v/>
      </c>
      <c r="EB34" s="6" t="str">
        <f t="shared" si="214"/>
        <v/>
      </c>
      <c r="ED34" s="36" t="str">
        <f t="shared" si="215"/>
        <v/>
      </c>
      <c r="EE34" s="37" t="str">
        <f t="shared" si="216"/>
        <v/>
      </c>
      <c r="EF34" s="32"/>
      <c r="EG34" s="10" t="str">
        <f t="shared" si="217"/>
        <v/>
      </c>
      <c r="EI34" s="13" t="str">
        <f t="shared" si="218"/>
        <v/>
      </c>
      <c r="EJ34" s="30" t="str">
        <f t="shared" si="219"/>
        <v/>
      </c>
      <c r="EK34" s="8" t="str">
        <f t="shared" si="220"/>
        <v/>
      </c>
      <c r="EL34" s="12" t="str">
        <f t="shared" si="221"/>
        <v/>
      </c>
      <c r="EM34" s="33" t="str">
        <f t="shared" si="222"/>
        <v/>
      </c>
      <c r="EO34" s="5" t="str">
        <f t="shared" si="223"/>
        <v/>
      </c>
      <c r="EP34" s="6" t="str">
        <f t="shared" si="224"/>
        <v/>
      </c>
      <c r="ER34" s="5">
        <f t="shared" si="77"/>
        <v>15</v>
      </c>
      <c r="ES34" s="64" t="str">
        <f t="shared" si="78"/>
        <v/>
      </c>
      <c r="ET34" s="27" t="str">
        <f t="shared" si="79"/>
        <v/>
      </c>
      <c r="EU34" s="28" t="str">
        <f t="shared" si="80"/>
        <v/>
      </c>
      <c r="EW34" s="5" t="str">
        <f t="shared" si="225"/>
        <v/>
      </c>
      <c r="EX34" s="5" t="str">
        <f t="shared" si="226"/>
        <v/>
      </c>
      <c r="EZ34" s="45"/>
      <c r="FA34" s="77">
        <f t="shared" ca="1" si="83"/>
        <v>100000150.277</v>
      </c>
      <c r="FB34" s="55">
        <f t="shared" ca="1" si="84"/>
        <v>100000103.27700001</v>
      </c>
      <c r="FD34" s="21" t="str">
        <f t="shared" si="196"/>
        <v/>
      </c>
      <c r="FE34" s="21" t="str">
        <f t="shared" si="197"/>
        <v/>
      </c>
      <c r="FF34" s="21" t="str">
        <f>IF(FE34="","",IF('XY2'!Q38="",0,'XY2'!Q38))</f>
        <v/>
      </c>
      <c r="FG34" s="21" t="str">
        <f t="shared" si="86"/>
        <v/>
      </c>
      <c r="FH34" s="5" t="str">
        <f t="shared" si="198"/>
        <v/>
      </c>
      <c r="FI34" s="27" t="str">
        <f>IF(ET34="","",IF('XY2'!$T$22='CALCUL-XY'!$E$56," "&amp;FD34,","&amp;FD34))</f>
        <v/>
      </c>
      <c r="FJ34" s="27" t="str">
        <f>IF(EU34="","",IF('XY2'!$T$22='CALCUL-XY'!$E$56," "&amp;FE34,","&amp;FE34))</f>
        <v/>
      </c>
      <c r="FK34" s="27" t="str">
        <f>IF(FG34="","",IF('XY2'!$T$22='CALCUL-XY'!$E$56," "&amp;FG34,","&amp;FG34))</f>
        <v/>
      </c>
      <c r="FL34" s="27" t="str">
        <f>IF(FE34="","",IF('XY2'!R38="",$FL$18,IF('XY2'!$T$22='CALCUL-XY'!$E$56," "&amp;'XY2'!R38,","&amp;'XY2'!R38)))</f>
        <v/>
      </c>
    </row>
    <row r="35" spans="1:168" x14ac:dyDescent="0.2">
      <c r="A35">
        <f t="shared" si="87"/>
        <v>16</v>
      </c>
      <c r="C35" s="89" t="s">
        <v>32</v>
      </c>
      <c r="D35" s="90" t="s">
        <v>159</v>
      </c>
      <c r="E35" s="40" t="str">
        <f t="shared" si="227"/>
        <v>PRECISION RATIO</v>
      </c>
      <c r="L35">
        <f t="shared" si="88"/>
        <v>16</v>
      </c>
      <c r="M35" s="57" t="str">
        <f>IF('XY1'!C40="","",'XY1'!C40)</f>
        <v/>
      </c>
      <c r="N35" s="57" t="str">
        <f>IF('XY1'!D40="","",'XY1'!D40)</f>
        <v/>
      </c>
      <c r="O35" s="79" t="str">
        <f>IF('XY1'!E40="","",MOD('XY1'!E40,CERCLE))</f>
        <v/>
      </c>
      <c r="P35" s="57" t="str">
        <f>IF('XY1'!F40="","",'XY1'!F40)</f>
        <v/>
      </c>
      <c r="R35" s="13" t="str">
        <f t="shared" si="89"/>
        <v/>
      </c>
      <c r="S35" s="25" t="str">
        <f t="shared" si="90"/>
        <v/>
      </c>
      <c r="U35" s="10" t="str">
        <f t="shared" si="91"/>
        <v/>
      </c>
      <c r="W35" s="5" t="str">
        <f t="shared" si="92"/>
        <v/>
      </c>
      <c r="X35" t="str">
        <f t="shared" si="93"/>
        <v/>
      </c>
      <c r="Y35" s="8" t="str">
        <f t="shared" si="94"/>
        <v/>
      </c>
      <c r="Z35" s="6" t="str">
        <f t="shared" si="95"/>
        <v/>
      </c>
      <c r="AB35" s="5">
        <f t="shared" si="96"/>
        <v>16</v>
      </c>
      <c r="AC35" t="str">
        <f t="shared" si="8"/>
        <v/>
      </c>
      <c r="AD35" s="8" t="str">
        <f t="shared" si="97"/>
        <v/>
      </c>
      <c r="AE35" s="6" t="str">
        <f t="shared" si="98"/>
        <v/>
      </c>
      <c r="AG35" s="13" t="str">
        <f t="shared" si="99"/>
        <v/>
      </c>
      <c r="AH35" s="80" t="str">
        <f t="shared" si="100"/>
        <v/>
      </c>
      <c r="AI35" s="80" t="str">
        <f t="shared" si="101"/>
        <v/>
      </c>
      <c r="AJ35" s="80" t="str">
        <f ca="1">IF(AG35="","",IF(N&lt;AB35,"",SUM(AH35:OFFSET(AH35,(N-1),0))))</f>
        <v/>
      </c>
      <c r="AK35" s="80" t="str">
        <f ca="1">IF(AG35="","",IF(N&lt;AB35,"",SUM(AI35:OFFSET(AI35,(N-1),0))))</f>
        <v/>
      </c>
      <c r="AL35" s="80" t="str">
        <f t="shared" si="9"/>
        <v/>
      </c>
      <c r="AM35" s="81" t="str">
        <f t="shared" si="10"/>
        <v/>
      </c>
      <c r="AN35" s="85" t="str">
        <f t="shared" si="11"/>
        <v/>
      </c>
      <c r="AP35" s="13" t="str">
        <f t="shared" si="102"/>
        <v/>
      </c>
      <c r="AQ35" s="8" t="str">
        <f t="shared" si="103"/>
        <v/>
      </c>
      <c r="AR35" s="12" t="str">
        <f t="shared" si="104"/>
        <v/>
      </c>
      <c r="AS35" s="19" t="str">
        <f t="shared" si="105"/>
        <v/>
      </c>
      <c r="AU35" s="5" t="str">
        <f t="shared" si="15"/>
        <v/>
      </c>
      <c r="AV35" t="str">
        <f t="shared" si="16"/>
        <v/>
      </c>
      <c r="AW35" t="str">
        <f t="shared" si="106"/>
        <v/>
      </c>
      <c r="AX35" s="6" t="str">
        <f t="shared" si="107"/>
        <v/>
      </c>
      <c r="AZ35" s="5" t="str">
        <f t="shared" si="108"/>
        <v/>
      </c>
      <c r="BA35" t="str">
        <f t="shared" si="109"/>
        <v/>
      </c>
      <c r="BB35" s="14" t="str">
        <f t="shared" si="110"/>
        <v/>
      </c>
      <c r="BC35" s="14" t="str">
        <f t="shared" si="111"/>
        <v/>
      </c>
      <c r="BD35" t="str">
        <f t="shared" si="112"/>
        <v/>
      </c>
      <c r="BE35" s="6" t="str">
        <f t="shared" si="113"/>
        <v/>
      </c>
      <c r="BG35" s="26" t="str">
        <f t="shared" si="114"/>
        <v/>
      </c>
      <c r="BH35" s="33" t="str">
        <f t="shared" si="115"/>
        <v/>
      </c>
      <c r="BJ35" s="10" t="str">
        <f t="shared" si="116"/>
        <v/>
      </c>
      <c r="BL35" s="13" t="str">
        <f t="shared" si="117"/>
        <v/>
      </c>
      <c r="BM35" s="31" t="str">
        <f t="shared" si="118"/>
        <v/>
      </c>
      <c r="BN35" s="8" t="str">
        <f t="shared" si="119"/>
        <v/>
      </c>
      <c r="BO35" s="25" t="str">
        <f t="shared" si="120"/>
        <v/>
      </c>
      <c r="BQ35" s="5" t="str">
        <f t="shared" si="121"/>
        <v/>
      </c>
      <c r="BR35" t="str">
        <f t="shared" si="122"/>
        <v/>
      </c>
      <c r="BS35" s="8" t="str">
        <f t="shared" si="123"/>
        <v/>
      </c>
      <c r="BT35" t="str">
        <f t="shared" si="124"/>
        <v/>
      </c>
      <c r="BU35" s="25" t="str">
        <f t="shared" si="125"/>
        <v/>
      </c>
      <c r="BW35" s="26" t="str">
        <f t="shared" si="126"/>
        <v/>
      </c>
      <c r="BX35" s="33" t="str">
        <f t="shared" si="127"/>
        <v/>
      </c>
      <c r="BZ35" s="5" t="str">
        <f t="shared" si="128"/>
        <v/>
      </c>
      <c r="CA35" s="6" t="str">
        <f t="shared" si="129"/>
        <v/>
      </c>
      <c r="CC35" s="27" t="str">
        <f t="shared" si="130"/>
        <v/>
      </c>
      <c r="CD35" s="28" t="str">
        <f t="shared" si="131"/>
        <v/>
      </c>
      <c r="CE35" s="21"/>
      <c r="CF35" s="5" t="str">
        <f t="shared" si="132"/>
        <v/>
      </c>
      <c r="CG35" s="5" t="str">
        <f t="shared" si="133"/>
        <v/>
      </c>
      <c r="CH35" s="5">
        <f t="shared" si="134"/>
        <v>16</v>
      </c>
      <c r="CI35" s="45"/>
      <c r="CJ35" s="54">
        <f t="shared" ca="1" si="62"/>
        <v>99999999.999999985</v>
      </c>
      <c r="CK35" s="55">
        <f t="shared" ca="1" si="63"/>
        <v>100000000</v>
      </c>
      <c r="CL35" s="21"/>
      <c r="CM35" s="27" t="str">
        <f t="shared" si="27"/>
        <v/>
      </c>
      <c r="CN35" s="21" t="str">
        <f t="shared" si="28"/>
        <v/>
      </c>
      <c r="CO35" s="21"/>
      <c r="CP35" s="21" t="str">
        <f t="shared" si="164"/>
        <v/>
      </c>
      <c r="CQ35" s="21" t="str">
        <f t="shared" si="165"/>
        <v/>
      </c>
      <c r="CR35" s="21" t="str">
        <f>IF(CQ35="","",IF('XY1'!W40="",0,'XY1'!W40))</f>
        <v/>
      </c>
      <c r="CS35" s="21" t="str">
        <f t="shared" si="65"/>
        <v/>
      </c>
      <c r="CT35" s="5" t="str">
        <f t="shared" si="66"/>
        <v/>
      </c>
      <c r="CU35" s="27" t="str">
        <f>IF(CP35="","",IF('XY1'!$Z$23='CALCUL-XY'!$E$56," "&amp;CP35,","&amp;CP35))</f>
        <v/>
      </c>
      <c r="CV35" s="27" t="str">
        <f>IF(CQ35="","",IF('XY1'!$Z$23='CALCUL-XY'!$E$56," "&amp;CQ35,","&amp;CQ35))</f>
        <v/>
      </c>
      <c r="CW35" s="27" t="str">
        <f>IF(CQ35="","",IF('XY1'!$Z$23='CALCUL-XY'!$E$56," "&amp;CS35,","&amp;CS35))</f>
        <v/>
      </c>
      <c r="CX35" s="27" t="str">
        <f>IF(CQ35="","",IF('XY1'!X40="",'CALCUL-XY'!$CX$18,IF('XY1'!$Z$23='CALCUL-XY'!$E$56," "&amp;'XY1'!X40,","&amp;'XY1'!X40)))</f>
        <v/>
      </c>
      <c r="CY35" s="21"/>
      <c r="CZ35" s="5" t="str">
        <f>IF('XY2'!C39="","",'XY2'!C39)</f>
        <v/>
      </c>
      <c r="DA35" t="str">
        <f>IF('XY2'!D39="","",'XY2'!D39)</f>
        <v/>
      </c>
      <c r="DB35" s="8" t="str">
        <f>IF('XY2'!E39="","",IF(VISEE=AVANT,MOD(CERCLE-'XY2'!E39,CERCLE),MOD('XY2'!E39,CERCLE)))</f>
        <v/>
      </c>
      <c r="DC35" s="6" t="str">
        <f>IF('XY2'!F39="","",'XY2'!F39)</f>
        <v/>
      </c>
      <c r="DE35" s="13" t="str">
        <f t="shared" si="199"/>
        <v/>
      </c>
      <c r="DF35" s="12" t="str">
        <f t="shared" si="200"/>
        <v/>
      </c>
      <c r="DG35" s="19" t="str">
        <f t="shared" si="201"/>
        <v/>
      </c>
      <c r="DI35" s="5" t="str">
        <f>IF('XY2'!C39="","",'XY2'!C39)</f>
        <v/>
      </c>
      <c r="DJ35" t="str">
        <f>IF('XY2'!D39="","",'XY2'!D39)</f>
        <v/>
      </c>
      <c r="DK35" s="8" t="str">
        <f t="shared" si="195"/>
        <v/>
      </c>
      <c r="DL35" s="6" t="str">
        <f>IF('XY2'!F39="","",IF(ECHELLE2="",DC35*1,DC35*ECHELLE2))</f>
        <v/>
      </c>
      <c r="DN35" s="13" t="str">
        <f t="shared" si="202"/>
        <v/>
      </c>
      <c r="DO35" s="12" t="str">
        <f t="shared" si="203"/>
        <v/>
      </c>
      <c r="DP35" s="19" t="str">
        <f t="shared" si="204"/>
        <v/>
      </c>
      <c r="DQ35" s="32"/>
      <c r="DR35" s="5" t="str">
        <f t="shared" si="205"/>
        <v/>
      </c>
      <c r="DS35" t="str">
        <f t="shared" si="206"/>
        <v/>
      </c>
      <c r="DT35" s="12" t="str">
        <f t="shared" si="207"/>
        <v/>
      </c>
      <c r="DU35" s="33" t="str">
        <f t="shared" si="208"/>
        <v/>
      </c>
      <c r="DW35" s="41" t="str">
        <f t="shared" si="209"/>
        <v/>
      </c>
      <c r="DX35" s="20" t="str">
        <f t="shared" si="210"/>
        <v/>
      </c>
      <c r="DY35" t="str">
        <f t="shared" si="211"/>
        <v/>
      </c>
      <c r="DZ35" t="str">
        <f t="shared" si="212"/>
        <v/>
      </c>
      <c r="EA35" t="str">
        <f t="shared" si="213"/>
        <v/>
      </c>
      <c r="EB35" s="6" t="str">
        <f t="shared" si="214"/>
        <v/>
      </c>
      <c r="ED35" s="36" t="str">
        <f t="shared" si="215"/>
        <v/>
      </c>
      <c r="EE35" s="37" t="str">
        <f t="shared" si="216"/>
        <v/>
      </c>
      <c r="EF35" s="32"/>
      <c r="EG35" s="10" t="str">
        <f t="shared" si="217"/>
        <v/>
      </c>
      <c r="EI35" s="13" t="str">
        <f t="shared" si="218"/>
        <v/>
      </c>
      <c r="EJ35" s="30" t="str">
        <f t="shared" si="219"/>
        <v/>
      </c>
      <c r="EK35" s="8" t="str">
        <f t="shared" si="220"/>
        <v/>
      </c>
      <c r="EL35" s="12" t="str">
        <f t="shared" si="221"/>
        <v/>
      </c>
      <c r="EM35" s="33" t="str">
        <f t="shared" si="222"/>
        <v/>
      </c>
      <c r="EO35" s="5" t="str">
        <f t="shared" si="223"/>
        <v/>
      </c>
      <c r="EP35" s="6" t="str">
        <f t="shared" si="224"/>
        <v/>
      </c>
      <c r="ER35" s="5">
        <f t="shared" si="77"/>
        <v>16</v>
      </c>
      <c r="ES35" s="64" t="str">
        <f t="shared" si="78"/>
        <v/>
      </c>
      <c r="ET35" s="27" t="str">
        <f t="shared" si="79"/>
        <v/>
      </c>
      <c r="EU35" s="28" t="str">
        <f t="shared" si="80"/>
        <v/>
      </c>
      <c r="EW35" s="5" t="str">
        <f t="shared" si="225"/>
        <v/>
      </c>
      <c r="EX35" s="5" t="str">
        <f t="shared" si="226"/>
        <v/>
      </c>
      <c r="EZ35" s="45"/>
      <c r="FA35" s="77">
        <f t="shared" ca="1" si="83"/>
        <v>100000150.277</v>
      </c>
      <c r="FB35" s="55">
        <f t="shared" ca="1" si="84"/>
        <v>100000103.27700001</v>
      </c>
      <c r="FD35" s="21" t="str">
        <f t="shared" si="196"/>
        <v/>
      </c>
      <c r="FE35" s="21" t="str">
        <f t="shared" si="197"/>
        <v/>
      </c>
      <c r="FF35" s="21" t="str">
        <f>IF(FE35="","",IF('XY2'!Q39="",0,'XY2'!Q39))</f>
        <v/>
      </c>
      <c r="FG35" s="21" t="str">
        <f t="shared" si="86"/>
        <v/>
      </c>
      <c r="FH35" s="5" t="str">
        <f t="shared" si="198"/>
        <v/>
      </c>
      <c r="FI35" s="27" t="str">
        <f>IF(ET35="","",IF('XY2'!$T$22='CALCUL-XY'!$E$56," "&amp;FD35,","&amp;FD35))</f>
        <v/>
      </c>
      <c r="FJ35" s="27" t="str">
        <f>IF(EU35="","",IF('XY2'!$T$22='CALCUL-XY'!$E$56," "&amp;FE35,","&amp;FE35))</f>
        <v/>
      </c>
      <c r="FK35" s="27" t="str">
        <f>IF(FG35="","",IF('XY2'!$T$22='CALCUL-XY'!$E$56," "&amp;FG35,","&amp;FG35))</f>
        <v/>
      </c>
      <c r="FL35" s="27" t="str">
        <f>IF(FE35="","",IF('XY2'!R39="",$FL$18,IF('XY2'!$T$22='CALCUL-XY'!$E$56," "&amp;'XY2'!R39,","&amp;'XY2'!R39)))</f>
        <v/>
      </c>
    </row>
    <row r="36" spans="1:168" x14ac:dyDescent="0.2">
      <c r="A36">
        <f t="shared" si="87"/>
        <v>17</v>
      </c>
      <c r="C36" s="89" t="s">
        <v>225</v>
      </c>
      <c r="D36" s="90" t="s">
        <v>143</v>
      </c>
      <c r="E36" s="40" t="str">
        <f t="shared" si="227"/>
        <v>RESULTS AFTER FINAL ADJUSTMENT</v>
      </c>
      <c r="L36">
        <f t="shared" si="88"/>
        <v>17</v>
      </c>
      <c r="M36" s="57" t="str">
        <f>IF('XY1'!C41="","",'XY1'!C41)</f>
        <v/>
      </c>
      <c r="N36" s="57" t="str">
        <f>IF('XY1'!D41="","",'XY1'!D41)</f>
        <v/>
      </c>
      <c r="O36" s="79" t="str">
        <f>IF('XY1'!E41="","",MOD('XY1'!E41,CERCLE))</f>
        <v/>
      </c>
      <c r="P36" s="57" t="str">
        <f>IF('XY1'!F41="","",'XY1'!F41)</f>
        <v/>
      </c>
      <c r="R36" s="13" t="str">
        <f t="shared" si="89"/>
        <v/>
      </c>
      <c r="S36" s="25" t="str">
        <f t="shared" si="90"/>
        <v/>
      </c>
      <c r="U36" s="10" t="str">
        <f t="shared" si="91"/>
        <v/>
      </c>
      <c r="W36" s="5" t="str">
        <f t="shared" si="92"/>
        <v/>
      </c>
      <c r="X36" t="str">
        <f t="shared" si="93"/>
        <v/>
      </c>
      <c r="Y36" s="8" t="str">
        <f t="shared" si="94"/>
        <v/>
      </c>
      <c r="Z36" s="6" t="str">
        <f t="shared" si="95"/>
        <v/>
      </c>
      <c r="AB36" s="5">
        <f t="shared" si="96"/>
        <v>17</v>
      </c>
      <c r="AC36" t="str">
        <f t="shared" si="8"/>
        <v/>
      </c>
      <c r="AD36" s="8" t="str">
        <f t="shared" si="97"/>
        <v/>
      </c>
      <c r="AE36" s="6" t="str">
        <f t="shared" si="98"/>
        <v/>
      </c>
      <c r="AG36" s="13" t="str">
        <f t="shared" si="99"/>
        <v/>
      </c>
      <c r="AH36" s="80" t="str">
        <f t="shared" si="100"/>
        <v/>
      </c>
      <c r="AI36" s="80" t="str">
        <f t="shared" si="101"/>
        <v/>
      </c>
      <c r="AJ36" s="80" t="str">
        <f ca="1">IF(AG36="","",IF(N&lt;AB36,"",SUM(AH36:OFFSET(AH36,(N-1),0))))</f>
        <v/>
      </c>
      <c r="AK36" s="80" t="str">
        <f ca="1">IF(AG36="","",IF(N&lt;AB36,"",SUM(AI36:OFFSET(AI36,(N-1),0))))</f>
        <v/>
      </c>
      <c r="AL36" s="80" t="str">
        <f t="shared" si="9"/>
        <v/>
      </c>
      <c r="AM36" s="81" t="str">
        <f t="shared" si="10"/>
        <v/>
      </c>
      <c r="AN36" s="85" t="str">
        <f t="shared" si="11"/>
        <v/>
      </c>
      <c r="AP36" s="13" t="str">
        <f t="shared" si="102"/>
        <v/>
      </c>
      <c r="AQ36" s="8" t="str">
        <f t="shared" si="103"/>
        <v/>
      </c>
      <c r="AR36" s="12" t="str">
        <f t="shared" si="104"/>
        <v/>
      </c>
      <c r="AS36" s="19" t="str">
        <f t="shared" si="105"/>
        <v/>
      </c>
      <c r="AU36" s="5" t="str">
        <f t="shared" si="15"/>
        <v/>
      </c>
      <c r="AV36" t="str">
        <f t="shared" si="16"/>
        <v/>
      </c>
      <c r="AW36" t="str">
        <f t="shared" si="106"/>
        <v/>
      </c>
      <c r="AX36" s="6" t="str">
        <f t="shared" si="107"/>
        <v/>
      </c>
      <c r="AZ36" s="5" t="str">
        <f t="shared" si="108"/>
        <v/>
      </c>
      <c r="BA36" t="str">
        <f t="shared" si="109"/>
        <v/>
      </c>
      <c r="BB36" s="14" t="str">
        <f t="shared" si="110"/>
        <v/>
      </c>
      <c r="BC36" s="14" t="str">
        <f t="shared" si="111"/>
        <v/>
      </c>
      <c r="BD36" t="str">
        <f t="shared" si="112"/>
        <v/>
      </c>
      <c r="BE36" s="6" t="str">
        <f t="shared" si="113"/>
        <v/>
      </c>
      <c r="BG36" s="26" t="str">
        <f t="shared" si="114"/>
        <v/>
      </c>
      <c r="BH36" s="33" t="str">
        <f t="shared" si="115"/>
        <v/>
      </c>
      <c r="BJ36" s="10" t="str">
        <f t="shared" si="116"/>
        <v/>
      </c>
      <c r="BL36" s="13" t="str">
        <f t="shared" si="117"/>
        <v/>
      </c>
      <c r="BM36" s="31" t="str">
        <f t="shared" si="118"/>
        <v/>
      </c>
      <c r="BN36" s="8" t="str">
        <f t="shared" si="119"/>
        <v/>
      </c>
      <c r="BO36" s="25" t="str">
        <f t="shared" si="120"/>
        <v/>
      </c>
      <c r="BQ36" s="5" t="str">
        <f t="shared" si="121"/>
        <v/>
      </c>
      <c r="BR36" t="str">
        <f t="shared" si="122"/>
        <v/>
      </c>
      <c r="BS36" s="8" t="str">
        <f t="shared" si="123"/>
        <v/>
      </c>
      <c r="BT36" t="str">
        <f t="shared" si="124"/>
        <v/>
      </c>
      <c r="BU36" s="25" t="str">
        <f t="shared" si="125"/>
        <v/>
      </c>
      <c r="BW36" s="26" t="str">
        <f t="shared" si="126"/>
        <v/>
      </c>
      <c r="BX36" s="33" t="str">
        <f t="shared" si="127"/>
        <v/>
      </c>
      <c r="BZ36" s="5" t="str">
        <f t="shared" si="128"/>
        <v/>
      </c>
      <c r="CA36" s="6" t="str">
        <f t="shared" si="129"/>
        <v/>
      </c>
      <c r="CC36" s="27" t="str">
        <f t="shared" si="130"/>
        <v/>
      </c>
      <c r="CD36" s="28" t="str">
        <f t="shared" si="131"/>
        <v/>
      </c>
      <c r="CE36" s="21"/>
      <c r="CF36" s="5" t="str">
        <f t="shared" si="132"/>
        <v/>
      </c>
      <c r="CG36" s="5" t="str">
        <f t="shared" si="133"/>
        <v/>
      </c>
      <c r="CH36" s="5">
        <f t="shared" si="134"/>
        <v>17</v>
      </c>
      <c r="CI36" s="45"/>
      <c r="CJ36" s="54">
        <f t="shared" ca="1" si="62"/>
        <v>99999999.999999985</v>
      </c>
      <c r="CK36" s="55">
        <f t="shared" ca="1" si="63"/>
        <v>100000000</v>
      </c>
      <c r="CL36" s="21"/>
      <c r="CM36" s="27" t="str">
        <f t="shared" si="27"/>
        <v/>
      </c>
      <c r="CN36" s="21" t="str">
        <f t="shared" si="28"/>
        <v/>
      </c>
      <c r="CO36" s="21"/>
      <c r="CP36" s="21" t="str">
        <f t="shared" si="164"/>
        <v/>
      </c>
      <c r="CQ36" s="21" t="str">
        <f t="shared" si="165"/>
        <v/>
      </c>
      <c r="CR36" s="21" t="str">
        <f>IF(CQ36="","",IF('XY1'!W41="",0,'XY1'!W41))</f>
        <v/>
      </c>
      <c r="CS36" s="21" t="str">
        <f t="shared" si="65"/>
        <v/>
      </c>
      <c r="CT36" s="5" t="str">
        <f t="shared" si="66"/>
        <v/>
      </c>
      <c r="CU36" s="27" t="str">
        <f>IF(CP36="","",IF('XY1'!$Z$23='CALCUL-XY'!$E$56," "&amp;CP36,","&amp;CP36))</f>
        <v/>
      </c>
      <c r="CV36" s="27" t="str">
        <f>IF(CQ36="","",IF('XY1'!$Z$23='CALCUL-XY'!$E$56," "&amp;CQ36,","&amp;CQ36))</f>
        <v/>
      </c>
      <c r="CW36" s="27" t="str">
        <f>IF(CQ36="","",IF('XY1'!$Z$23='CALCUL-XY'!$E$56," "&amp;CS36,","&amp;CS36))</f>
        <v/>
      </c>
      <c r="CX36" s="27" t="str">
        <f>IF(CQ36="","",IF('XY1'!X41="",'CALCUL-XY'!$CX$18,IF('XY1'!$Z$23='CALCUL-XY'!$E$56," "&amp;'XY1'!X41,","&amp;'XY1'!X41)))</f>
        <v/>
      </c>
      <c r="CY36" s="21"/>
      <c r="CZ36" s="5" t="str">
        <f>IF('XY2'!C40="","",'XY2'!C40)</f>
        <v/>
      </c>
      <c r="DA36" t="str">
        <f>IF('XY2'!D40="","",'XY2'!D40)</f>
        <v/>
      </c>
      <c r="DB36" s="8" t="str">
        <f>IF('XY2'!E40="","",IF(VISEE=AVANT,MOD(CERCLE-'XY2'!E40,CERCLE),MOD('XY2'!E40,CERCLE)))</f>
        <v/>
      </c>
      <c r="DC36" s="6" t="str">
        <f>IF('XY2'!F40="","",'XY2'!F40)</f>
        <v/>
      </c>
      <c r="DE36" s="13" t="str">
        <f t="shared" si="199"/>
        <v/>
      </c>
      <c r="DF36" s="12" t="str">
        <f t="shared" si="200"/>
        <v/>
      </c>
      <c r="DG36" s="19" t="str">
        <f t="shared" si="201"/>
        <v/>
      </c>
      <c r="DI36" s="5" t="str">
        <f>IF('XY2'!C40="","",'XY2'!C40)</f>
        <v/>
      </c>
      <c r="DJ36" t="str">
        <f>IF('XY2'!D40="","",'XY2'!D40)</f>
        <v/>
      </c>
      <c r="DK36" s="8" t="str">
        <f t="shared" si="195"/>
        <v/>
      </c>
      <c r="DL36" s="6" t="str">
        <f>IF('XY2'!F40="","",IF(ECHELLE2="",DC36*1,DC36*ECHELLE2))</f>
        <v/>
      </c>
      <c r="DN36" s="13" t="str">
        <f t="shared" si="202"/>
        <v/>
      </c>
      <c r="DO36" s="12" t="str">
        <f t="shared" si="203"/>
        <v/>
      </c>
      <c r="DP36" s="19" t="str">
        <f t="shared" si="204"/>
        <v/>
      </c>
      <c r="DQ36" s="32"/>
      <c r="DR36" s="5" t="str">
        <f t="shared" si="205"/>
        <v/>
      </c>
      <c r="DS36" t="str">
        <f t="shared" si="206"/>
        <v/>
      </c>
      <c r="DT36" s="12" t="str">
        <f t="shared" si="207"/>
        <v/>
      </c>
      <c r="DU36" s="33" t="str">
        <f t="shared" si="208"/>
        <v/>
      </c>
      <c r="DW36" s="41" t="str">
        <f t="shared" si="209"/>
        <v/>
      </c>
      <c r="DX36" s="20" t="str">
        <f t="shared" si="210"/>
        <v/>
      </c>
      <c r="DY36" t="str">
        <f t="shared" si="211"/>
        <v/>
      </c>
      <c r="DZ36" t="str">
        <f t="shared" si="212"/>
        <v/>
      </c>
      <c r="EA36" t="str">
        <f t="shared" si="213"/>
        <v/>
      </c>
      <c r="EB36" s="6" t="str">
        <f t="shared" si="214"/>
        <v/>
      </c>
      <c r="ED36" s="36" t="str">
        <f t="shared" si="215"/>
        <v/>
      </c>
      <c r="EE36" s="37" t="str">
        <f t="shared" si="216"/>
        <v/>
      </c>
      <c r="EF36" s="32"/>
      <c r="EG36" s="10" t="str">
        <f t="shared" si="217"/>
        <v/>
      </c>
      <c r="EI36" s="13" t="str">
        <f t="shared" si="218"/>
        <v/>
      </c>
      <c r="EJ36" s="30" t="str">
        <f t="shared" si="219"/>
        <v/>
      </c>
      <c r="EK36" s="8" t="str">
        <f t="shared" si="220"/>
        <v/>
      </c>
      <c r="EL36" s="12" t="str">
        <f t="shared" si="221"/>
        <v/>
      </c>
      <c r="EM36" s="33" t="str">
        <f t="shared" si="222"/>
        <v/>
      </c>
      <c r="EO36" s="5" t="str">
        <f t="shared" si="223"/>
        <v/>
      </c>
      <c r="EP36" s="6" t="str">
        <f t="shared" si="224"/>
        <v/>
      </c>
      <c r="ER36" s="5">
        <f t="shared" si="77"/>
        <v>17</v>
      </c>
      <c r="ES36" s="64" t="str">
        <f t="shared" si="78"/>
        <v/>
      </c>
      <c r="ET36" s="27" t="str">
        <f t="shared" si="79"/>
        <v/>
      </c>
      <c r="EU36" s="28" t="str">
        <f t="shared" si="80"/>
        <v/>
      </c>
      <c r="EW36" s="5" t="str">
        <f t="shared" si="225"/>
        <v/>
      </c>
      <c r="EX36" s="5" t="str">
        <f t="shared" si="226"/>
        <v/>
      </c>
      <c r="EZ36" s="45"/>
      <c r="FA36" s="77">
        <f t="shared" ca="1" si="83"/>
        <v>100000150.277</v>
      </c>
      <c r="FB36" s="55">
        <f t="shared" ca="1" si="84"/>
        <v>100000103.27700001</v>
      </c>
      <c r="FD36" s="21" t="str">
        <f t="shared" si="196"/>
        <v/>
      </c>
      <c r="FE36" s="21" t="str">
        <f t="shared" si="197"/>
        <v/>
      </c>
      <c r="FF36" s="21" t="str">
        <f>IF(FE36="","",IF('XY2'!Q40="",0,'XY2'!Q40))</f>
        <v/>
      </c>
      <c r="FG36" s="21" t="str">
        <f t="shared" si="86"/>
        <v/>
      </c>
      <c r="FH36" s="5" t="str">
        <f t="shared" si="198"/>
        <v/>
      </c>
      <c r="FI36" s="27" t="str">
        <f>IF(ET36="","",IF('XY2'!$T$22='CALCUL-XY'!$E$56," "&amp;FD36,","&amp;FD36))</f>
        <v/>
      </c>
      <c r="FJ36" s="27" t="str">
        <f>IF(EU36="","",IF('XY2'!$T$22='CALCUL-XY'!$E$56," "&amp;FE36,","&amp;FE36))</f>
        <v/>
      </c>
      <c r="FK36" s="27" t="str">
        <f>IF(FG36="","",IF('XY2'!$T$22='CALCUL-XY'!$E$56," "&amp;FG36,","&amp;FG36))</f>
        <v/>
      </c>
      <c r="FL36" s="27" t="str">
        <f>IF(FE36="","",IF('XY2'!R40="",$FL$18,IF('XY2'!$T$22='CALCUL-XY'!$E$56," "&amp;'XY2'!R40,","&amp;'XY2'!R40)))</f>
        <v/>
      </c>
    </row>
    <row r="37" spans="1:168" x14ac:dyDescent="0.2">
      <c r="A37">
        <f t="shared" si="87"/>
        <v>18</v>
      </c>
      <c r="C37" s="89" t="s">
        <v>72</v>
      </c>
      <c r="D37" s="90" t="s">
        <v>161</v>
      </c>
      <c r="E37" s="40" t="str">
        <f t="shared" si="227"/>
        <v>RESULTS AFTER ADJUSTMENT</v>
      </c>
      <c r="L37">
        <f t="shared" si="88"/>
        <v>18</v>
      </c>
      <c r="M37" s="57" t="str">
        <f>IF('XY1'!C42="","",'XY1'!C42)</f>
        <v/>
      </c>
      <c r="N37" s="57" t="str">
        <f>IF('XY1'!D42="","",'XY1'!D42)</f>
        <v/>
      </c>
      <c r="O37" s="79" t="str">
        <f>IF('XY1'!E42="","",MOD('XY1'!E42,CERCLE))</f>
        <v/>
      </c>
      <c r="P37" s="57" t="str">
        <f>IF('XY1'!F42="","",'XY1'!F42)</f>
        <v/>
      </c>
      <c r="R37" s="13" t="str">
        <f t="shared" si="89"/>
        <v/>
      </c>
      <c r="S37" s="25" t="str">
        <f t="shared" si="90"/>
        <v/>
      </c>
      <c r="U37" s="10" t="str">
        <f t="shared" si="91"/>
        <v/>
      </c>
      <c r="W37" s="5" t="str">
        <f t="shared" si="92"/>
        <v/>
      </c>
      <c r="X37" t="str">
        <f t="shared" si="93"/>
        <v/>
      </c>
      <c r="Y37" s="8" t="str">
        <f t="shared" si="94"/>
        <v/>
      </c>
      <c r="Z37" s="6" t="str">
        <f t="shared" si="95"/>
        <v/>
      </c>
      <c r="AB37" s="5">
        <f t="shared" si="96"/>
        <v>18</v>
      </c>
      <c r="AC37" t="str">
        <f t="shared" si="8"/>
        <v/>
      </c>
      <c r="AD37" s="8" t="str">
        <f t="shared" si="97"/>
        <v/>
      </c>
      <c r="AE37" s="6" t="str">
        <f t="shared" si="98"/>
        <v/>
      </c>
      <c r="AG37" s="13" t="str">
        <f t="shared" si="99"/>
        <v/>
      </c>
      <c r="AH37" s="80" t="str">
        <f t="shared" si="100"/>
        <v/>
      </c>
      <c r="AI37" s="80" t="str">
        <f t="shared" si="101"/>
        <v/>
      </c>
      <c r="AJ37" s="80" t="str">
        <f ca="1">IF(AG37="","",IF(N&lt;AB37,"",SUM(AH37:OFFSET(AH37,(N-1),0))))</f>
        <v/>
      </c>
      <c r="AK37" s="80" t="str">
        <f ca="1">IF(AG37="","",IF(N&lt;AB37,"",SUM(AI37:OFFSET(AI37,(N-1),0))))</f>
        <v/>
      </c>
      <c r="AL37" s="80" t="str">
        <f t="shared" si="9"/>
        <v/>
      </c>
      <c r="AM37" s="81" t="str">
        <f t="shared" si="10"/>
        <v/>
      </c>
      <c r="AN37" s="85" t="str">
        <f t="shared" si="11"/>
        <v/>
      </c>
      <c r="AP37" s="13" t="str">
        <f t="shared" si="102"/>
        <v/>
      </c>
      <c r="AQ37" s="8" t="str">
        <f t="shared" si="103"/>
        <v/>
      </c>
      <c r="AR37" s="12" t="str">
        <f t="shared" si="104"/>
        <v/>
      </c>
      <c r="AS37" s="19" t="str">
        <f t="shared" si="105"/>
        <v/>
      </c>
      <c r="AU37" s="5" t="str">
        <f t="shared" si="15"/>
        <v/>
      </c>
      <c r="AV37" t="str">
        <f t="shared" si="16"/>
        <v/>
      </c>
      <c r="AW37" t="str">
        <f t="shared" si="106"/>
        <v/>
      </c>
      <c r="AX37" s="6" t="str">
        <f t="shared" si="107"/>
        <v/>
      </c>
      <c r="AZ37" s="5" t="str">
        <f t="shared" si="108"/>
        <v/>
      </c>
      <c r="BA37" t="str">
        <f t="shared" si="109"/>
        <v/>
      </c>
      <c r="BB37" s="14" t="str">
        <f t="shared" si="110"/>
        <v/>
      </c>
      <c r="BC37" s="14" t="str">
        <f t="shared" si="111"/>
        <v/>
      </c>
      <c r="BD37" t="str">
        <f t="shared" si="112"/>
        <v/>
      </c>
      <c r="BE37" s="6" t="str">
        <f t="shared" si="113"/>
        <v/>
      </c>
      <c r="BG37" s="26" t="str">
        <f t="shared" si="114"/>
        <v/>
      </c>
      <c r="BH37" s="33" t="str">
        <f t="shared" si="115"/>
        <v/>
      </c>
      <c r="BJ37" s="10" t="str">
        <f t="shared" si="116"/>
        <v/>
      </c>
      <c r="BL37" s="13" t="str">
        <f t="shared" si="117"/>
        <v/>
      </c>
      <c r="BM37" s="31" t="str">
        <f t="shared" si="118"/>
        <v/>
      </c>
      <c r="BN37" s="8" t="str">
        <f t="shared" si="119"/>
        <v/>
      </c>
      <c r="BO37" s="25" t="str">
        <f t="shared" si="120"/>
        <v/>
      </c>
      <c r="BQ37" s="5" t="str">
        <f t="shared" si="121"/>
        <v/>
      </c>
      <c r="BR37" t="str">
        <f t="shared" si="122"/>
        <v/>
      </c>
      <c r="BS37" s="8" t="str">
        <f t="shared" si="123"/>
        <v/>
      </c>
      <c r="BT37" t="str">
        <f t="shared" si="124"/>
        <v/>
      </c>
      <c r="BU37" s="25" t="str">
        <f t="shared" si="125"/>
        <v/>
      </c>
      <c r="BW37" s="26" t="str">
        <f t="shared" si="126"/>
        <v/>
      </c>
      <c r="BX37" s="33" t="str">
        <f t="shared" si="127"/>
        <v/>
      </c>
      <c r="BZ37" s="5" t="str">
        <f t="shared" si="128"/>
        <v/>
      </c>
      <c r="CA37" s="6" t="str">
        <f t="shared" si="129"/>
        <v/>
      </c>
      <c r="CC37" s="27" t="str">
        <f t="shared" si="130"/>
        <v/>
      </c>
      <c r="CD37" s="28" t="str">
        <f t="shared" si="131"/>
        <v/>
      </c>
      <c r="CE37" s="21"/>
      <c r="CF37" s="5" t="str">
        <f t="shared" si="132"/>
        <v/>
      </c>
      <c r="CG37" s="5" t="str">
        <f t="shared" si="133"/>
        <v/>
      </c>
      <c r="CH37" s="5">
        <f t="shared" si="134"/>
        <v>18</v>
      </c>
      <c r="CI37" s="45"/>
      <c r="CJ37" s="54">
        <f t="shared" ca="1" si="62"/>
        <v>99999999.999999985</v>
      </c>
      <c r="CK37" s="55">
        <f t="shared" ca="1" si="63"/>
        <v>100000000</v>
      </c>
      <c r="CL37" s="21"/>
      <c r="CM37" s="27" t="str">
        <f t="shared" si="27"/>
        <v/>
      </c>
      <c r="CN37" s="21" t="str">
        <f t="shared" si="28"/>
        <v/>
      </c>
      <c r="CO37" s="21"/>
      <c r="CP37" s="21" t="str">
        <f t="shared" si="164"/>
        <v/>
      </c>
      <c r="CQ37" s="21" t="str">
        <f t="shared" si="165"/>
        <v/>
      </c>
      <c r="CR37" s="21" t="str">
        <f>IF(CQ37="","",IF('XY1'!W42="",0,'XY1'!W42))</f>
        <v/>
      </c>
      <c r="CS37" s="21" t="str">
        <f t="shared" si="65"/>
        <v/>
      </c>
      <c r="CT37" s="5" t="str">
        <f t="shared" si="66"/>
        <v/>
      </c>
      <c r="CU37" s="27" t="str">
        <f>IF(CP37="","",IF('XY1'!$Z$23='CALCUL-XY'!$E$56," "&amp;CP37,","&amp;CP37))</f>
        <v/>
      </c>
      <c r="CV37" s="27" t="str">
        <f>IF(CQ37="","",IF('XY1'!$Z$23='CALCUL-XY'!$E$56," "&amp;CQ37,","&amp;CQ37))</f>
        <v/>
      </c>
      <c r="CW37" s="27" t="str">
        <f>IF(CQ37="","",IF('XY1'!$Z$23='CALCUL-XY'!$E$56," "&amp;CS37,","&amp;CS37))</f>
        <v/>
      </c>
      <c r="CX37" s="27" t="str">
        <f>IF(CQ37="","",IF('XY1'!X42="",'CALCUL-XY'!$CX$18,IF('XY1'!$Z$23='CALCUL-XY'!$E$56," "&amp;'XY1'!X42,","&amp;'XY1'!X42)))</f>
        <v/>
      </c>
      <c r="CY37" s="21"/>
      <c r="CZ37" s="5" t="str">
        <f>IF('XY2'!C41="","",'XY2'!C41)</f>
        <v/>
      </c>
      <c r="DA37" t="str">
        <f>IF('XY2'!D41="","",'XY2'!D41)</f>
        <v/>
      </c>
      <c r="DB37" s="8" t="str">
        <f>IF('XY2'!E41="","",IF(VISEE=AVANT,MOD(CERCLE-'XY2'!E41,CERCLE),MOD('XY2'!E41,CERCLE)))</f>
        <v/>
      </c>
      <c r="DC37" s="6" t="str">
        <f>IF('XY2'!F41="","",'XY2'!F41)</f>
        <v/>
      </c>
      <c r="DE37" s="13" t="str">
        <f t="shared" si="199"/>
        <v/>
      </c>
      <c r="DF37" s="12" t="str">
        <f t="shared" si="200"/>
        <v/>
      </c>
      <c r="DG37" s="19" t="str">
        <f t="shared" si="201"/>
        <v/>
      </c>
      <c r="DI37" s="5" t="str">
        <f>IF('XY2'!C41="","",'XY2'!C41)</f>
        <v/>
      </c>
      <c r="DJ37" t="str">
        <f>IF('XY2'!D41="","",'XY2'!D41)</f>
        <v/>
      </c>
      <c r="DK37" s="8" t="str">
        <f t="shared" si="195"/>
        <v/>
      </c>
      <c r="DL37" s="6" t="str">
        <f>IF('XY2'!F41="","",IF(ECHELLE2="",DC37*1,DC37*ECHELLE2))</f>
        <v/>
      </c>
      <c r="DN37" s="13" t="str">
        <f t="shared" si="202"/>
        <v/>
      </c>
      <c r="DO37" s="12" t="str">
        <f t="shared" si="203"/>
        <v/>
      </c>
      <c r="DP37" s="19" t="str">
        <f t="shared" si="204"/>
        <v/>
      </c>
      <c r="DQ37" s="32"/>
      <c r="DR37" s="5" t="str">
        <f t="shared" si="205"/>
        <v/>
      </c>
      <c r="DS37" t="str">
        <f t="shared" si="206"/>
        <v/>
      </c>
      <c r="DT37" s="12" t="str">
        <f t="shared" si="207"/>
        <v/>
      </c>
      <c r="DU37" s="33" t="str">
        <f t="shared" si="208"/>
        <v/>
      </c>
      <c r="DW37" s="41" t="str">
        <f t="shared" si="209"/>
        <v/>
      </c>
      <c r="DX37" s="20" t="str">
        <f t="shared" si="210"/>
        <v/>
      </c>
      <c r="DY37" t="str">
        <f t="shared" si="211"/>
        <v/>
      </c>
      <c r="DZ37" t="str">
        <f t="shared" si="212"/>
        <v/>
      </c>
      <c r="EA37" t="str">
        <f t="shared" si="213"/>
        <v/>
      </c>
      <c r="EB37" s="6" t="str">
        <f t="shared" si="214"/>
        <v/>
      </c>
      <c r="ED37" s="36" t="str">
        <f t="shared" si="215"/>
        <v/>
      </c>
      <c r="EE37" s="37" t="str">
        <f t="shared" si="216"/>
        <v/>
      </c>
      <c r="EF37" s="32"/>
      <c r="EG37" s="10" t="str">
        <f t="shared" si="217"/>
        <v/>
      </c>
      <c r="EI37" s="13" t="str">
        <f t="shared" si="218"/>
        <v/>
      </c>
      <c r="EJ37" s="30" t="str">
        <f t="shared" si="219"/>
        <v/>
      </c>
      <c r="EK37" s="8" t="str">
        <f t="shared" si="220"/>
        <v/>
      </c>
      <c r="EL37" s="12" t="str">
        <f t="shared" si="221"/>
        <v/>
      </c>
      <c r="EM37" s="33" t="str">
        <f t="shared" si="222"/>
        <v/>
      </c>
      <c r="EO37" s="5" t="str">
        <f t="shared" si="223"/>
        <v/>
      </c>
      <c r="EP37" s="6" t="str">
        <f t="shared" si="224"/>
        <v/>
      </c>
      <c r="ER37" s="5">
        <f t="shared" si="77"/>
        <v>18</v>
      </c>
      <c r="ES37" s="64" t="str">
        <f t="shared" si="78"/>
        <v/>
      </c>
      <c r="ET37" s="27" t="str">
        <f t="shared" si="79"/>
        <v/>
      </c>
      <c r="EU37" s="28" t="str">
        <f t="shared" si="80"/>
        <v/>
      </c>
      <c r="EW37" s="5" t="str">
        <f t="shared" si="225"/>
        <v/>
      </c>
      <c r="EX37" s="5" t="str">
        <f t="shared" si="226"/>
        <v/>
      </c>
      <c r="EZ37" s="45"/>
      <c r="FA37" s="77">
        <f t="shared" ca="1" si="83"/>
        <v>100000150.277</v>
      </c>
      <c r="FB37" s="55">
        <f t="shared" ca="1" si="84"/>
        <v>100000103.27700001</v>
      </c>
      <c r="FD37" s="21" t="str">
        <f t="shared" si="196"/>
        <v/>
      </c>
      <c r="FE37" s="21" t="str">
        <f t="shared" si="197"/>
        <v/>
      </c>
      <c r="FF37" s="21" t="str">
        <f>IF(FE37="","",IF('XY2'!Q41="",0,'XY2'!Q41))</f>
        <v/>
      </c>
      <c r="FG37" s="21" t="str">
        <f t="shared" si="86"/>
        <v/>
      </c>
      <c r="FH37" s="5" t="str">
        <f t="shared" si="198"/>
        <v/>
      </c>
      <c r="FI37" s="27" t="str">
        <f>IF(ET37="","",IF('XY2'!$T$22='CALCUL-XY'!$E$56," "&amp;FD37,","&amp;FD37))</f>
        <v/>
      </c>
      <c r="FJ37" s="27" t="str">
        <f>IF(EU37="","",IF('XY2'!$T$22='CALCUL-XY'!$E$56," "&amp;FE37,","&amp;FE37))</f>
        <v/>
      </c>
      <c r="FK37" s="27" t="str">
        <f>IF(FG37="","",IF('XY2'!$T$22='CALCUL-XY'!$E$56," "&amp;FG37,","&amp;FG37))</f>
        <v/>
      </c>
      <c r="FL37" s="27" t="str">
        <f>IF(FE37="","",IF('XY2'!R41="",$FL$18,IF('XY2'!$T$22='CALCUL-XY'!$E$56," "&amp;'XY2'!R41,","&amp;'XY2'!R41)))</f>
        <v/>
      </c>
    </row>
    <row r="38" spans="1:168" x14ac:dyDescent="0.2">
      <c r="A38">
        <f t="shared" si="87"/>
        <v>19</v>
      </c>
      <c r="C38" s="89" t="s">
        <v>73</v>
      </c>
      <c r="D38" s="90" t="s">
        <v>140</v>
      </c>
      <c r="E38" s="40" t="str">
        <f t="shared" si="227"/>
        <v>AREA OF POLYGON:</v>
      </c>
      <c r="L38">
        <f t="shared" si="88"/>
        <v>19</v>
      </c>
      <c r="M38" s="57" t="str">
        <f>IF('XY1'!C43="","",'XY1'!C43)</f>
        <v/>
      </c>
      <c r="N38" s="57" t="str">
        <f>IF('XY1'!D43="","",'XY1'!D43)</f>
        <v/>
      </c>
      <c r="O38" s="79" t="str">
        <f>IF('XY1'!E43="","",MOD('XY1'!E43,CERCLE))</f>
        <v/>
      </c>
      <c r="P38" s="57" t="str">
        <f>IF('XY1'!F43="","",'XY1'!F43)</f>
        <v/>
      </c>
      <c r="R38" s="13" t="str">
        <f t="shared" si="89"/>
        <v/>
      </c>
      <c r="S38" s="25" t="str">
        <f t="shared" si="90"/>
        <v/>
      </c>
      <c r="U38" s="10" t="str">
        <f t="shared" si="91"/>
        <v/>
      </c>
      <c r="W38" s="5" t="str">
        <f t="shared" si="92"/>
        <v/>
      </c>
      <c r="X38" t="str">
        <f t="shared" si="93"/>
        <v/>
      </c>
      <c r="Y38" s="8" t="str">
        <f t="shared" si="94"/>
        <v/>
      </c>
      <c r="Z38" s="6" t="str">
        <f t="shared" si="95"/>
        <v/>
      </c>
      <c r="AB38" s="5">
        <f t="shared" si="96"/>
        <v>19</v>
      </c>
      <c r="AC38" t="str">
        <f t="shared" si="8"/>
        <v/>
      </c>
      <c r="AD38" s="8" t="str">
        <f t="shared" si="97"/>
        <v/>
      </c>
      <c r="AE38" s="6" t="str">
        <f t="shared" si="98"/>
        <v/>
      </c>
      <c r="AG38" s="13" t="str">
        <f t="shared" si="99"/>
        <v/>
      </c>
      <c r="AH38" s="80" t="str">
        <f t="shared" si="100"/>
        <v/>
      </c>
      <c r="AI38" s="80" t="str">
        <f t="shared" si="101"/>
        <v/>
      </c>
      <c r="AJ38" s="80" t="str">
        <f ca="1">IF(AG38="","",IF(N&lt;AB38,"",SUM(AH38:OFFSET(AH38,(N-1),0))))</f>
        <v/>
      </c>
      <c r="AK38" s="80" t="str">
        <f ca="1">IF(AG38="","",IF(N&lt;AB38,"",SUM(AI38:OFFSET(AI38,(N-1),0))))</f>
        <v/>
      </c>
      <c r="AL38" s="80" t="str">
        <f t="shared" si="9"/>
        <v/>
      </c>
      <c r="AM38" s="81" t="str">
        <f t="shared" si="10"/>
        <v/>
      </c>
      <c r="AN38" s="85" t="str">
        <f t="shared" si="11"/>
        <v/>
      </c>
      <c r="AP38" s="13" t="str">
        <f t="shared" si="102"/>
        <v/>
      </c>
      <c r="AQ38" s="8" t="str">
        <f t="shared" si="103"/>
        <v/>
      </c>
      <c r="AR38" s="12" t="str">
        <f t="shared" si="104"/>
        <v/>
      </c>
      <c r="AS38" s="19" t="str">
        <f t="shared" si="105"/>
        <v/>
      </c>
      <c r="AU38" s="5" t="str">
        <f t="shared" si="15"/>
        <v/>
      </c>
      <c r="AV38" t="str">
        <f t="shared" si="16"/>
        <v/>
      </c>
      <c r="AW38" t="str">
        <f t="shared" si="106"/>
        <v/>
      </c>
      <c r="AX38" s="6" t="str">
        <f t="shared" si="107"/>
        <v/>
      </c>
      <c r="AZ38" s="5" t="str">
        <f t="shared" si="108"/>
        <v/>
      </c>
      <c r="BA38" t="str">
        <f t="shared" si="109"/>
        <v/>
      </c>
      <c r="BB38" s="14" t="str">
        <f t="shared" si="110"/>
        <v/>
      </c>
      <c r="BC38" s="14" t="str">
        <f t="shared" si="111"/>
        <v/>
      </c>
      <c r="BD38" t="str">
        <f t="shared" si="112"/>
        <v/>
      </c>
      <c r="BE38" s="6" t="str">
        <f t="shared" si="113"/>
        <v/>
      </c>
      <c r="BG38" s="26" t="str">
        <f t="shared" si="114"/>
        <v/>
      </c>
      <c r="BH38" s="33" t="str">
        <f t="shared" si="115"/>
        <v/>
      </c>
      <c r="BJ38" s="10" t="str">
        <f t="shared" si="116"/>
        <v/>
      </c>
      <c r="BL38" s="13" t="str">
        <f t="shared" si="117"/>
        <v/>
      </c>
      <c r="BM38" s="31" t="str">
        <f t="shared" si="118"/>
        <v/>
      </c>
      <c r="BN38" s="8" t="str">
        <f t="shared" si="119"/>
        <v/>
      </c>
      <c r="BO38" s="25" t="str">
        <f t="shared" si="120"/>
        <v/>
      </c>
      <c r="BQ38" s="5" t="str">
        <f t="shared" si="121"/>
        <v/>
      </c>
      <c r="BR38" t="str">
        <f t="shared" si="122"/>
        <v/>
      </c>
      <c r="BS38" s="8" t="str">
        <f t="shared" si="123"/>
        <v/>
      </c>
      <c r="BT38" t="str">
        <f t="shared" si="124"/>
        <v/>
      </c>
      <c r="BU38" s="25" t="str">
        <f t="shared" si="125"/>
        <v/>
      </c>
      <c r="BW38" s="26" t="str">
        <f t="shared" si="126"/>
        <v/>
      </c>
      <c r="BX38" s="33" t="str">
        <f t="shared" si="127"/>
        <v/>
      </c>
      <c r="BZ38" s="5" t="str">
        <f t="shared" si="128"/>
        <v/>
      </c>
      <c r="CA38" s="6" t="str">
        <f t="shared" si="129"/>
        <v/>
      </c>
      <c r="CC38" s="27" t="str">
        <f t="shared" si="130"/>
        <v/>
      </c>
      <c r="CD38" s="28" t="str">
        <f t="shared" si="131"/>
        <v/>
      </c>
      <c r="CE38" s="21"/>
      <c r="CF38" s="5" t="str">
        <f t="shared" si="132"/>
        <v/>
      </c>
      <c r="CG38" s="5" t="str">
        <f t="shared" si="133"/>
        <v/>
      </c>
      <c r="CH38" s="5">
        <f t="shared" si="134"/>
        <v>19</v>
      </c>
      <c r="CI38" s="45"/>
      <c r="CJ38" s="54">
        <f t="shared" ca="1" si="62"/>
        <v>99999999.999999985</v>
      </c>
      <c r="CK38" s="55">
        <f t="shared" ca="1" si="63"/>
        <v>100000000</v>
      </c>
      <c r="CL38" s="21"/>
      <c r="CM38" s="27" t="str">
        <f t="shared" si="27"/>
        <v/>
      </c>
      <c r="CN38" s="21" t="str">
        <f t="shared" si="28"/>
        <v/>
      </c>
      <c r="CO38" s="21"/>
      <c r="CP38" s="21" t="str">
        <f t="shared" si="164"/>
        <v/>
      </c>
      <c r="CQ38" s="21" t="str">
        <f t="shared" si="165"/>
        <v/>
      </c>
      <c r="CR38" s="21" t="str">
        <f>IF(CQ38="","",IF('XY1'!W43="",0,'XY1'!W43))</f>
        <v/>
      </c>
      <c r="CS38" s="21" t="str">
        <f t="shared" si="65"/>
        <v/>
      </c>
      <c r="CT38" s="5" t="str">
        <f t="shared" si="66"/>
        <v/>
      </c>
      <c r="CU38" s="27" t="str">
        <f>IF(CP38="","",IF('XY1'!$Z$23='CALCUL-XY'!$E$56," "&amp;CP38,","&amp;CP38))</f>
        <v/>
      </c>
      <c r="CV38" s="27" t="str">
        <f>IF(CQ38="","",IF('XY1'!$Z$23='CALCUL-XY'!$E$56," "&amp;CQ38,","&amp;CQ38))</f>
        <v/>
      </c>
      <c r="CW38" s="27" t="str">
        <f>IF(CQ38="","",IF('XY1'!$Z$23='CALCUL-XY'!$E$56," "&amp;CS38,","&amp;CS38))</f>
        <v/>
      </c>
      <c r="CX38" s="27" t="str">
        <f>IF(CQ38="","",IF('XY1'!X43="",'CALCUL-XY'!$CX$18,IF('XY1'!$Z$23='CALCUL-XY'!$E$56," "&amp;'XY1'!X43,","&amp;'XY1'!X43)))</f>
        <v/>
      </c>
      <c r="CY38" s="21"/>
      <c r="CZ38" s="5" t="str">
        <f>IF('XY2'!C42="","",'XY2'!C42)</f>
        <v/>
      </c>
      <c r="DA38" t="str">
        <f>IF('XY2'!D42="","",'XY2'!D42)</f>
        <v/>
      </c>
      <c r="DB38" s="8" t="str">
        <f>IF('XY2'!E42="","",IF(VISEE=AVANT,MOD(CERCLE-'XY2'!E42,CERCLE),MOD('XY2'!E42,CERCLE)))</f>
        <v/>
      </c>
      <c r="DC38" s="6" t="str">
        <f>IF('XY2'!F42="","",'XY2'!F42)</f>
        <v/>
      </c>
      <c r="DE38" s="13" t="str">
        <f t="shared" si="199"/>
        <v/>
      </c>
      <c r="DF38" s="12" t="str">
        <f t="shared" si="200"/>
        <v/>
      </c>
      <c r="DG38" s="19" t="str">
        <f t="shared" si="201"/>
        <v/>
      </c>
      <c r="DI38" s="5" t="str">
        <f>IF('XY2'!C42="","",'XY2'!C42)</f>
        <v/>
      </c>
      <c r="DJ38" t="str">
        <f>IF('XY2'!D42="","",'XY2'!D42)</f>
        <v/>
      </c>
      <c r="DK38" s="8" t="str">
        <f t="shared" si="195"/>
        <v/>
      </c>
      <c r="DL38" s="6" t="str">
        <f>IF('XY2'!F42="","",IF(ECHELLE2="",DC38*1,DC38*ECHELLE2))</f>
        <v/>
      </c>
      <c r="DN38" s="13" t="str">
        <f t="shared" si="202"/>
        <v/>
      </c>
      <c r="DO38" s="12" t="str">
        <f t="shared" si="203"/>
        <v/>
      </c>
      <c r="DP38" s="19" t="str">
        <f t="shared" si="204"/>
        <v/>
      </c>
      <c r="DQ38" s="32"/>
      <c r="DR38" s="5" t="str">
        <f t="shared" si="205"/>
        <v/>
      </c>
      <c r="DS38" t="str">
        <f t="shared" si="206"/>
        <v/>
      </c>
      <c r="DT38" s="12" t="str">
        <f t="shared" si="207"/>
        <v/>
      </c>
      <c r="DU38" s="33" t="str">
        <f t="shared" si="208"/>
        <v/>
      </c>
      <c r="DW38" s="41" t="str">
        <f t="shared" si="209"/>
        <v/>
      </c>
      <c r="DX38" s="20" t="str">
        <f t="shared" si="210"/>
        <v/>
      </c>
      <c r="DY38" t="str">
        <f t="shared" si="211"/>
        <v/>
      </c>
      <c r="DZ38" t="str">
        <f t="shared" si="212"/>
        <v/>
      </c>
      <c r="EA38" t="str">
        <f t="shared" si="213"/>
        <v/>
      </c>
      <c r="EB38" s="6" t="str">
        <f t="shared" si="214"/>
        <v/>
      </c>
      <c r="ED38" s="36" t="str">
        <f t="shared" si="215"/>
        <v/>
      </c>
      <c r="EE38" s="37" t="str">
        <f t="shared" si="216"/>
        <v/>
      </c>
      <c r="EF38" s="32"/>
      <c r="EG38" s="10" t="str">
        <f t="shared" si="217"/>
        <v/>
      </c>
      <c r="EI38" s="13" t="str">
        <f t="shared" si="218"/>
        <v/>
      </c>
      <c r="EJ38" s="30" t="str">
        <f t="shared" si="219"/>
        <v/>
      </c>
      <c r="EK38" s="8" t="str">
        <f t="shared" si="220"/>
        <v/>
      </c>
      <c r="EL38" s="12" t="str">
        <f t="shared" si="221"/>
        <v/>
      </c>
      <c r="EM38" s="33" t="str">
        <f t="shared" si="222"/>
        <v/>
      </c>
      <c r="EO38" s="5" t="str">
        <f t="shared" si="223"/>
        <v/>
      </c>
      <c r="EP38" s="6" t="str">
        <f t="shared" si="224"/>
        <v/>
      </c>
      <c r="ER38" s="5">
        <f t="shared" si="77"/>
        <v>19</v>
      </c>
      <c r="ES38" s="64" t="str">
        <f t="shared" si="78"/>
        <v/>
      </c>
      <c r="ET38" s="27" t="str">
        <f t="shared" si="79"/>
        <v/>
      </c>
      <c r="EU38" s="28" t="str">
        <f t="shared" si="80"/>
        <v/>
      </c>
      <c r="EW38" s="5" t="str">
        <f t="shared" si="225"/>
        <v/>
      </c>
      <c r="EX38" s="5" t="str">
        <f t="shared" si="226"/>
        <v/>
      </c>
      <c r="EZ38" s="45"/>
      <c r="FA38" s="77">
        <f t="shared" ca="1" si="83"/>
        <v>100000150.277</v>
      </c>
      <c r="FB38" s="55">
        <f t="shared" ca="1" si="84"/>
        <v>100000103.27700001</v>
      </c>
      <c r="FD38" s="21" t="str">
        <f t="shared" si="196"/>
        <v/>
      </c>
      <c r="FE38" s="21" t="str">
        <f t="shared" si="197"/>
        <v/>
      </c>
      <c r="FF38" s="21" t="str">
        <f>IF(FE38="","",IF('XY2'!Q42="",0,'XY2'!Q42))</f>
        <v/>
      </c>
      <c r="FG38" s="21" t="str">
        <f t="shared" si="86"/>
        <v/>
      </c>
      <c r="FH38" s="5" t="str">
        <f t="shared" si="198"/>
        <v/>
      </c>
      <c r="FI38" s="27" t="str">
        <f>IF(ET38="","",IF('XY2'!$T$22='CALCUL-XY'!$E$56," "&amp;FD38,","&amp;FD38))</f>
        <v/>
      </c>
      <c r="FJ38" s="27" t="str">
        <f>IF(EU38="","",IF('XY2'!$T$22='CALCUL-XY'!$E$56," "&amp;FE38,","&amp;FE38))</f>
        <v/>
      </c>
      <c r="FK38" s="27" t="str">
        <f>IF(FG38="","",IF('XY2'!$T$22='CALCUL-XY'!$E$56," "&amp;FG38,","&amp;FG38))</f>
        <v/>
      </c>
      <c r="FL38" s="27" t="str">
        <f>IF(FE38="","",IF('XY2'!R42="",$FL$18,IF('XY2'!$T$22='CALCUL-XY'!$E$56," "&amp;'XY2'!R42,","&amp;'XY2'!R42)))</f>
        <v/>
      </c>
    </row>
    <row r="39" spans="1:168" x14ac:dyDescent="0.2">
      <c r="A39">
        <f t="shared" si="87"/>
        <v>20</v>
      </c>
      <c r="C39" s="89" t="s">
        <v>122</v>
      </c>
      <c r="D39" s="90" t="s">
        <v>163</v>
      </c>
      <c r="E39" s="40" t="str">
        <f t="shared" si="227"/>
        <v>CLOSURE BEFORE ADJUSTMENT (FROM EACH ST)</v>
      </c>
      <c r="L39">
        <f t="shared" si="88"/>
        <v>20</v>
      </c>
      <c r="M39" s="57" t="str">
        <f>IF('XY1'!C44="","",'XY1'!C44)</f>
        <v/>
      </c>
      <c r="N39" s="57" t="str">
        <f>IF('XY1'!D44="","",'XY1'!D44)</f>
        <v/>
      </c>
      <c r="O39" s="79" t="str">
        <f>IF('XY1'!E44="","",MOD('XY1'!E44,CERCLE))</f>
        <v/>
      </c>
      <c r="P39" s="57" t="str">
        <f>IF('XY1'!F44="","",'XY1'!F44)</f>
        <v/>
      </c>
      <c r="R39" s="13" t="str">
        <f t="shared" si="89"/>
        <v/>
      </c>
      <c r="S39" s="25" t="str">
        <f t="shared" si="90"/>
        <v/>
      </c>
      <c r="U39" s="10" t="str">
        <f t="shared" si="91"/>
        <v/>
      </c>
      <c r="W39" s="5" t="str">
        <f t="shared" si="92"/>
        <v/>
      </c>
      <c r="X39" t="str">
        <f t="shared" si="93"/>
        <v/>
      </c>
      <c r="Y39" s="8" t="str">
        <f t="shared" si="94"/>
        <v/>
      </c>
      <c r="Z39" s="6" t="str">
        <f t="shared" si="95"/>
        <v/>
      </c>
      <c r="AB39" s="5">
        <f t="shared" si="96"/>
        <v>20</v>
      </c>
      <c r="AC39" t="str">
        <f t="shared" si="8"/>
        <v/>
      </c>
      <c r="AD39" s="8" t="str">
        <f t="shared" si="97"/>
        <v/>
      </c>
      <c r="AE39" s="6" t="str">
        <f t="shared" si="98"/>
        <v/>
      </c>
      <c r="AG39" s="13" t="str">
        <f t="shared" si="99"/>
        <v/>
      </c>
      <c r="AH39" s="80" t="str">
        <f t="shared" si="100"/>
        <v/>
      </c>
      <c r="AI39" s="80" t="str">
        <f t="shared" si="101"/>
        <v/>
      </c>
      <c r="AJ39" s="80" t="str">
        <f ca="1">IF(AG39="","",IF(N&lt;AB39,"",SUM(AH39:OFFSET(AH39,(N-1),0))))</f>
        <v/>
      </c>
      <c r="AK39" s="80" t="str">
        <f ca="1">IF(AG39="","",IF(N&lt;AB39,"",SUM(AI39:OFFSET(AI39,(N-1),0))))</f>
        <v/>
      </c>
      <c r="AL39" s="80" t="str">
        <f t="shared" si="9"/>
        <v/>
      </c>
      <c r="AM39" s="81" t="str">
        <f t="shared" si="10"/>
        <v/>
      </c>
      <c r="AN39" s="85" t="str">
        <f t="shared" si="11"/>
        <v/>
      </c>
      <c r="AP39" s="13" t="str">
        <f t="shared" si="102"/>
        <v/>
      </c>
      <c r="AQ39" s="8" t="str">
        <f t="shared" si="103"/>
        <v/>
      </c>
      <c r="AR39" s="12" t="str">
        <f t="shared" si="104"/>
        <v/>
      </c>
      <c r="AS39" s="19" t="str">
        <f t="shared" si="105"/>
        <v/>
      </c>
      <c r="AU39" s="5" t="str">
        <f t="shared" si="15"/>
        <v/>
      </c>
      <c r="AV39" t="str">
        <f t="shared" si="16"/>
        <v/>
      </c>
      <c r="AW39" t="str">
        <f t="shared" si="106"/>
        <v/>
      </c>
      <c r="AX39" s="6" t="str">
        <f t="shared" si="107"/>
        <v/>
      </c>
      <c r="AZ39" s="5" t="str">
        <f t="shared" si="108"/>
        <v/>
      </c>
      <c r="BA39" t="str">
        <f t="shared" si="109"/>
        <v/>
      </c>
      <c r="BB39" s="14" t="str">
        <f t="shared" si="110"/>
        <v/>
      </c>
      <c r="BC39" s="14" t="str">
        <f t="shared" si="111"/>
        <v/>
      </c>
      <c r="BD39" t="str">
        <f t="shared" si="112"/>
        <v/>
      </c>
      <c r="BE39" s="6" t="str">
        <f t="shared" si="113"/>
        <v/>
      </c>
      <c r="BG39" s="26" t="str">
        <f t="shared" si="114"/>
        <v/>
      </c>
      <c r="BH39" s="33" t="str">
        <f t="shared" si="115"/>
        <v/>
      </c>
      <c r="BJ39" s="10" t="str">
        <f t="shared" si="116"/>
        <v/>
      </c>
      <c r="BL39" s="13" t="str">
        <f t="shared" si="117"/>
        <v/>
      </c>
      <c r="BM39" s="31" t="str">
        <f t="shared" si="118"/>
        <v/>
      </c>
      <c r="BN39" s="8" t="str">
        <f t="shared" si="119"/>
        <v/>
      </c>
      <c r="BO39" s="25" t="str">
        <f t="shared" si="120"/>
        <v/>
      </c>
      <c r="BQ39" s="5" t="str">
        <f t="shared" si="121"/>
        <v/>
      </c>
      <c r="BR39" t="str">
        <f t="shared" si="122"/>
        <v/>
      </c>
      <c r="BS39" s="8" t="str">
        <f t="shared" si="123"/>
        <v/>
      </c>
      <c r="BT39" t="str">
        <f t="shared" si="124"/>
        <v/>
      </c>
      <c r="BU39" s="25" t="str">
        <f t="shared" si="125"/>
        <v/>
      </c>
      <c r="BW39" s="26" t="str">
        <f t="shared" si="126"/>
        <v/>
      </c>
      <c r="BX39" s="33" t="str">
        <f t="shared" si="127"/>
        <v/>
      </c>
      <c r="BZ39" s="5" t="str">
        <f t="shared" si="128"/>
        <v/>
      </c>
      <c r="CA39" s="6" t="str">
        <f t="shared" si="129"/>
        <v/>
      </c>
      <c r="CC39" s="27" t="str">
        <f t="shared" si="130"/>
        <v/>
      </c>
      <c r="CD39" s="28" t="str">
        <f t="shared" si="131"/>
        <v/>
      </c>
      <c r="CE39" s="21"/>
      <c r="CF39" s="5" t="str">
        <f t="shared" si="132"/>
        <v/>
      </c>
      <c r="CG39" s="5" t="str">
        <f t="shared" si="133"/>
        <v/>
      </c>
      <c r="CH39" s="5">
        <f t="shared" si="134"/>
        <v>20</v>
      </c>
      <c r="CI39" s="45"/>
      <c r="CJ39" s="54">
        <f t="shared" ca="1" si="62"/>
        <v>99999999.999999985</v>
      </c>
      <c r="CK39" s="55">
        <f t="shared" ca="1" si="63"/>
        <v>100000000</v>
      </c>
      <c r="CL39" s="21"/>
      <c r="CM39" s="27" t="str">
        <f t="shared" si="27"/>
        <v/>
      </c>
      <c r="CN39" s="21" t="str">
        <f t="shared" si="28"/>
        <v/>
      </c>
      <c r="CO39" s="21"/>
      <c r="CP39" s="21" t="str">
        <f t="shared" si="164"/>
        <v/>
      </c>
      <c r="CQ39" s="21" t="str">
        <f t="shared" si="165"/>
        <v/>
      </c>
      <c r="CR39" s="21" t="str">
        <f>IF(CQ39="","",IF('XY1'!W44="",0,'XY1'!W44))</f>
        <v/>
      </c>
      <c r="CS39" s="21" t="str">
        <f t="shared" si="65"/>
        <v/>
      </c>
      <c r="CT39" s="5" t="str">
        <f t="shared" si="66"/>
        <v/>
      </c>
      <c r="CU39" s="27" t="str">
        <f>IF(CP39="","",IF('XY1'!$Z$23='CALCUL-XY'!$E$56," "&amp;CP39,","&amp;CP39))</f>
        <v/>
      </c>
      <c r="CV39" s="27" t="str">
        <f>IF(CQ39="","",IF('XY1'!$Z$23='CALCUL-XY'!$E$56," "&amp;CQ39,","&amp;CQ39))</f>
        <v/>
      </c>
      <c r="CW39" s="27" t="str">
        <f>IF(CQ39="","",IF('XY1'!$Z$23='CALCUL-XY'!$E$56," "&amp;CS39,","&amp;CS39))</f>
        <v/>
      </c>
      <c r="CX39" s="27" t="str">
        <f>IF(CQ39="","",IF('XY1'!X44="",'CALCUL-XY'!$CX$18,IF('XY1'!$Z$23='CALCUL-XY'!$E$56," "&amp;'XY1'!X44,","&amp;'XY1'!X44)))</f>
        <v/>
      </c>
      <c r="CY39" s="21"/>
      <c r="CZ39" s="5" t="str">
        <f>IF('XY2'!C43="","",'XY2'!C43)</f>
        <v/>
      </c>
      <c r="DA39" t="str">
        <f>IF('XY2'!D43="","",'XY2'!D43)</f>
        <v/>
      </c>
      <c r="DB39" s="8" t="str">
        <f>IF('XY2'!E43="","",IF(VISEE=AVANT,MOD(CERCLE-'XY2'!E43,CERCLE),MOD('XY2'!E43,CERCLE)))</f>
        <v/>
      </c>
      <c r="DC39" s="6" t="str">
        <f>IF('XY2'!F43="","",'XY2'!F43)</f>
        <v/>
      </c>
      <c r="DE39" s="13" t="str">
        <f t="shared" si="199"/>
        <v/>
      </c>
      <c r="DF39" s="12" t="str">
        <f t="shared" si="200"/>
        <v/>
      </c>
      <c r="DG39" s="19" t="str">
        <f t="shared" si="201"/>
        <v/>
      </c>
      <c r="DI39" s="5" t="str">
        <f>IF('XY2'!C43="","",'XY2'!C43)</f>
        <v/>
      </c>
      <c r="DJ39" t="str">
        <f>IF('XY2'!D43="","",'XY2'!D43)</f>
        <v/>
      </c>
      <c r="DK39" s="8" t="str">
        <f t="shared" si="195"/>
        <v/>
      </c>
      <c r="DL39" s="6" t="str">
        <f>IF('XY2'!F43="","",IF(ECHELLE2="",DC39*1,DC39*ECHELLE2))</f>
        <v/>
      </c>
      <c r="DN39" s="13" t="str">
        <f t="shared" si="202"/>
        <v/>
      </c>
      <c r="DO39" s="12" t="str">
        <f t="shared" si="203"/>
        <v/>
      </c>
      <c r="DP39" s="19" t="str">
        <f t="shared" si="204"/>
        <v/>
      </c>
      <c r="DQ39" s="32"/>
      <c r="DR39" s="5" t="str">
        <f t="shared" si="205"/>
        <v/>
      </c>
      <c r="DS39" t="str">
        <f t="shared" si="206"/>
        <v/>
      </c>
      <c r="DT39" s="12" t="str">
        <f t="shared" si="207"/>
        <v/>
      </c>
      <c r="DU39" s="33" t="str">
        <f t="shared" si="208"/>
        <v/>
      </c>
      <c r="DW39" s="41" t="str">
        <f t="shared" si="209"/>
        <v/>
      </c>
      <c r="DX39" s="20" t="str">
        <f t="shared" si="210"/>
        <v/>
      </c>
      <c r="DY39" t="str">
        <f t="shared" si="211"/>
        <v/>
      </c>
      <c r="DZ39" t="str">
        <f t="shared" si="212"/>
        <v/>
      </c>
      <c r="EA39" t="str">
        <f t="shared" si="213"/>
        <v/>
      </c>
      <c r="EB39" s="6" t="str">
        <f t="shared" si="214"/>
        <v/>
      </c>
      <c r="ED39" s="36" t="str">
        <f t="shared" si="215"/>
        <v/>
      </c>
      <c r="EE39" s="37" t="str">
        <f t="shared" si="216"/>
        <v/>
      </c>
      <c r="EF39" s="32"/>
      <c r="EG39" s="10" t="str">
        <f t="shared" si="217"/>
        <v/>
      </c>
      <c r="EI39" s="13" t="str">
        <f t="shared" si="218"/>
        <v/>
      </c>
      <c r="EJ39" s="30" t="str">
        <f t="shared" si="219"/>
        <v/>
      </c>
      <c r="EK39" s="8" t="str">
        <f t="shared" si="220"/>
        <v/>
      </c>
      <c r="EL39" s="12" t="str">
        <f t="shared" si="221"/>
        <v/>
      </c>
      <c r="EM39" s="33" t="str">
        <f t="shared" si="222"/>
        <v/>
      </c>
      <c r="EO39" s="5" t="str">
        <f t="shared" si="223"/>
        <v/>
      </c>
      <c r="EP39" s="6" t="str">
        <f t="shared" si="224"/>
        <v/>
      </c>
      <c r="ER39" s="5">
        <f t="shared" si="77"/>
        <v>20</v>
      </c>
      <c r="ES39" s="64" t="str">
        <f t="shared" si="78"/>
        <v/>
      </c>
      <c r="ET39" s="27" t="str">
        <f t="shared" si="79"/>
        <v/>
      </c>
      <c r="EU39" s="28" t="str">
        <f t="shared" si="80"/>
        <v/>
      </c>
      <c r="EW39" s="5" t="str">
        <f t="shared" si="225"/>
        <v/>
      </c>
      <c r="EX39" s="5" t="str">
        <f t="shared" si="226"/>
        <v/>
      </c>
      <c r="EZ39" s="45"/>
      <c r="FA39" s="77">
        <f t="shared" ca="1" si="83"/>
        <v>100000150.277</v>
      </c>
      <c r="FB39" s="55">
        <f t="shared" ca="1" si="84"/>
        <v>100000103.27700001</v>
      </c>
      <c r="FD39" s="21" t="str">
        <f t="shared" si="196"/>
        <v/>
      </c>
      <c r="FE39" s="21" t="str">
        <f t="shared" si="197"/>
        <v/>
      </c>
      <c r="FF39" s="21" t="str">
        <f>IF(FE39="","",IF('XY2'!Q43="",0,'XY2'!Q43))</f>
        <v/>
      </c>
      <c r="FG39" s="21" t="str">
        <f t="shared" si="86"/>
        <v/>
      </c>
      <c r="FH39" s="5" t="str">
        <f t="shared" si="198"/>
        <v/>
      </c>
      <c r="FI39" s="27" t="str">
        <f>IF(ET39="","",IF('XY2'!$T$22='CALCUL-XY'!$E$56," "&amp;FD39,","&amp;FD39))</f>
        <v/>
      </c>
      <c r="FJ39" s="27" t="str">
        <f>IF(EU39="","",IF('XY2'!$T$22='CALCUL-XY'!$E$56," "&amp;FE39,","&amp;FE39))</f>
        <v/>
      </c>
      <c r="FK39" s="27" t="str">
        <f>IF(FG39="","",IF('XY2'!$T$22='CALCUL-XY'!$E$56," "&amp;FG39,","&amp;FG39))</f>
        <v/>
      </c>
      <c r="FL39" s="27" t="str">
        <f>IF(FE39="","",IF('XY2'!R43="",$FL$18,IF('XY2'!$T$22='CALCUL-XY'!$E$56," "&amp;'XY2'!R43,","&amp;'XY2'!R43)))</f>
        <v/>
      </c>
    </row>
    <row r="40" spans="1:168" x14ac:dyDescent="0.2">
      <c r="A40">
        <f t="shared" si="87"/>
        <v>21</v>
      </c>
      <c r="C40" s="89" t="s">
        <v>36</v>
      </c>
      <c r="D40" s="90" t="s">
        <v>141</v>
      </c>
      <c r="E40" s="40" t="str">
        <f t="shared" si="227"/>
        <v>BEST:</v>
      </c>
      <c r="L40">
        <f t="shared" si="88"/>
        <v>21</v>
      </c>
      <c r="M40" s="57" t="str">
        <f>IF('XY1'!C45="","",'XY1'!C45)</f>
        <v/>
      </c>
      <c r="N40" s="57" t="str">
        <f>IF('XY1'!D45="","",'XY1'!D45)</f>
        <v/>
      </c>
      <c r="O40" s="79" t="str">
        <f>IF('XY1'!E45="","",MOD('XY1'!E45,CERCLE))</f>
        <v/>
      </c>
      <c r="P40" s="57" t="str">
        <f>IF('XY1'!F45="","",'XY1'!F45)</f>
        <v/>
      </c>
      <c r="R40" s="13" t="str">
        <f t="shared" si="89"/>
        <v/>
      </c>
      <c r="S40" s="25" t="str">
        <f t="shared" si="90"/>
        <v/>
      </c>
      <c r="U40" s="10" t="str">
        <f t="shared" si="91"/>
        <v/>
      </c>
      <c r="W40" s="5" t="str">
        <f t="shared" si="92"/>
        <v/>
      </c>
      <c r="X40" t="str">
        <f t="shared" si="93"/>
        <v/>
      </c>
      <c r="Y40" s="8" t="str">
        <f t="shared" si="94"/>
        <v/>
      </c>
      <c r="Z40" s="6" t="str">
        <f t="shared" si="95"/>
        <v/>
      </c>
      <c r="AB40" s="5">
        <f t="shared" si="96"/>
        <v>21</v>
      </c>
      <c r="AC40" t="str">
        <f t="shared" si="8"/>
        <v/>
      </c>
      <c r="AD40" s="8" t="str">
        <f t="shared" si="97"/>
        <v/>
      </c>
      <c r="AE40" s="6" t="str">
        <f t="shared" si="98"/>
        <v/>
      </c>
      <c r="AG40" s="13" t="str">
        <f t="shared" si="99"/>
        <v/>
      </c>
      <c r="AH40" s="80" t="str">
        <f t="shared" si="100"/>
        <v/>
      </c>
      <c r="AI40" s="80" t="str">
        <f t="shared" si="101"/>
        <v/>
      </c>
      <c r="AJ40" s="80" t="str">
        <f ca="1">IF(AG40="","",IF(N&lt;AB40,"",SUM(AH40:OFFSET(AH40,(N-1),0))))</f>
        <v/>
      </c>
      <c r="AK40" s="80" t="str">
        <f ca="1">IF(AG40="","",IF(N&lt;AB40,"",SUM(AI40:OFFSET(AI40,(N-1),0))))</f>
        <v/>
      </c>
      <c r="AL40" s="80" t="str">
        <f t="shared" si="9"/>
        <v/>
      </c>
      <c r="AM40" s="81" t="str">
        <f t="shared" si="10"/>
        <v/>
      </c>
      <c r="AN40" s="85" t="str">
        <f t="shared" si="11"/>
        <v/>
      </c>
      <c r="AP40" s="13" t="str">
        <f t="shared" si="102"/>
        <v/>
      </c>
      <c r="AQ40" s="8" t="str">
        <f t="shared" si="103"/>
        <v/>
      </c>
      <c r="AR40" s="12" t="str">
        <f t="shared" si="104"/>
        <v/>
      </c>
      <c r="AS40" s="19" t="str">
        <f t="shared" si="105"/>
        <v/>
      </c>
      <c r="AU40" s="5" t="str">
        <f t="shared" si="15"/>
        <v/>
      </c>
      <c r="AV40" t="str">
        <f t="shared" si="16"/>
        <v/>
      </c>
      <c r="AW40" t="str">
        <f t="shared" si="106"/>
        <v/>
      </c>
      <c r="AX40" s="6" t="str">
        <f t="shared" si="107"/>
        <v/>
      </c>
      <c r="AZ40" s="5" t="str">
        <f t="shared" si="108"/>
        <v/>
      </c>
      <c r="BA40" t="str">
        <f t="shared" si="109"/>
        <v/>
      </c>
      <c r="BB40" s="14" t="str">
        <f t="shared" si="110"/>
        <v/>
      </c>
      <c r="BC40" s="14" t="str">
        <f t="shared" si="111"/>
        <v/>
      </c>
      <c r="BD40" t="str">
        <f t="shared" si="112"/>
        <v/>
      </c>
      <c r="BE40" s="6" t="str">
        <f t="shared" si="113"/>
        <v/>
      </c>
      <c r="BG40" s="26" t="str">
        <f t="shared" si="114"/>
        <v/>
      </c>
      <c r="BH40" s="33" t="str">
        <f t="shared" si="115"/>
        <v/>
      </c>
      <c r="BJ40" s="10" t="str">
        <f t="shared" si="116"/>
        <v/>
      </c>
      <c r="BL40" s="13" t="str">
        <f t="shared" si="117"/>
        <v/>
      </c>
      <c r="BM40" s="31" t="str">
        <f t="shared" si="118"/>
        <v/>
      </c>
      <c r="BN40" s="8" t="str">
        <f t="shared" si="119"/>
        <v/>
      </c>
      <c r="BO40" s="25" t="str">
        <f t="shared" si="120"/>
        <v/>
      </c>
      <c r="BQ40" s="5" t="str">
        <f t="shared" si="121"/>
        <v/>
      </c>
      <c r="BR40" t="str">
        <f t="shared" si="122"/>
        <v/>
      </c>
      <c r="BS40" s="8" t="str">
        <f t="shared" si="123"/>
        <v/>
      </c>
      <c r="BT40" t="str">
        <f t="shared" si="124"/>
        <v/>
      </c>
      <c r="BU40" s="25" t="str">
        <f t="shared" si="125"/>
        <v/>
      </c>
      <c r="BW40" s="26" t="str">
        <f t="shared" si="126"/>
        <v/>
      </c>
      <c r="BX40" s="33" t="str">
        <f t="shared" si="127"/>
        <v/>
      </c>
      <c r="BZ40" s="5" t="str">
        <f t="shared" si="128"/>
        <v/>
      </c>
      <c r="CA40" s="6" t="str">
        <f t="shared" si="129"/>
        <v/>
      </c>
      <c r="CC40" s="27" t="str">
        <f t="shared" si="130"/>
        <v/>
      </c>
      <c r="CD40" s="28" t="str">
        <f t="shared" si="131"/>
        <v/>
      </c>
      <c r="CE40" s="21"/>
      <c r="CF40" s="5" t="str">
        <f t="shared" si="132"/>
        <v/>
      </c>
      <c r="CG40" s="5" t="str">
        <f t="shared" si="133"/>
        <v/>
      </c>
      <c r="CH40" s="5">
        <f t="shared" si="134"/>
        <v>21</v>
      </c>
      <c r="CI40" s="45"/>
      <c r="CJ40" s="54">
        <f t="shared" ca="1" si="62"/>
        <v>99999999.999999985</v>
      </c>
      <c r="CK40" s="55">
        <f t="shared" ca="1" si="63"/>
        <v>100000000</v>
      </c>
      <c r="CL40" s="21"/>
      <c r="CM40" s="27" t="str">
        <f t="shared" si="27"/>
        <v/>
      </c>
      <c r="CN40" s="21" t="str">
        <f t="shared" si="28"/>
        <v/>
      </c>
      <c r="CO40" s="21"/>
      <c r="CP40" s="21" t="str">
        <f t="shared" si="164"/>
        <v/>
      </c>
      <c r="CQ40" s="21" t="str">
        <f t="shared" si="165"/>
        <v/>
      </c>
      <c r="CR40" s="21" t="str">
        <f>IF(CQ40="","",IF('XY1'!W45="",0,'XY1'!W45))</f>
        <v/>
      </c>
      <c r="CS40" s="21" t="str">
        <f t="shared" si="65"/>
        <v/>
      </c>
      <c r="CT40" s="5" t="str">
        <f t="shared" si="66"/>
        <v/>
      </c>
      <c r="CU40" s="27" t="str">
        <f>IF(CP40="","",IF('XY1'!$Z$23='CALCUL-XY'!$E$56," "&amp;CP40,","&amp;CP40))</f>
        <v/>
      </c>
      <c r="CV40" s="27" t="str">
        <f>IF(CQ40="","",IF('XY1'!$Z$23='CALCUL-XY'!$E$56," "&amp;CQ40,","&amp;CQ40))</f>
        <v/>
      </c>
      <c r="CW40" s="27" t="str">
        <f>IF(CQ40="","",IF('XY1'!$Z$23='CALCUL-XY'!$E$56," "&amp;CS40,","&amp;CS40))</f>
        <v/>
      </c>
      <c r="CX40" s="27" t="str">
        <f>IF(CQ40="","",IF('XY1'!X45="",'CALCUL-XY'!$CX$18,IF('XY1'!$Z$23='CALCUL-XY'!$E$56," "&amp;'XY1'!X45,","&amp;'XY1'!X45)))</f>
        <v/>
      </c>
      <c r="CY40" s="21"/>
      <c r="CZ40" s="5" t="str">
        <f>IF('XY2'!C44="","",'XY2'!C44)</f>
        <v/>
      </c>
      <c r="DA40" t="str">
        <f>IF('XY2'!D44="","",'XY2'!D44)</f>
        <v/>
      </c>
      <c r="DB40" s="8" t="str">
        <f>IF('XY2'!E44="","",IF(VISEE=AVANT,MOD(CERCLE-'XY2'!E44,CERCLE),MOD('XY2'!E44,CERCLE)))</f>
        <v/>
      </c>
      <c r="DC40" s="6" t="str">
        <f>IF('XY2'!F44="","",'XY2'!F44)</f>
        <v/>
      </c>
      <c r="DE40" s="13" t="str">
        <f t="shared" si="199"/>
        <v/>
      </c>
      <c r="DF40" s="12" t="str">
        <f t="shared" si="200"/>
        <v/>
      </c>
      <c r="DG40" s="19" t="str">
        <f t="shared" si="201"/>
        <v/>
      </c>
      <c r="DI40" s="5" t="str">
        <f>IF('XY2'!C44="","",'XY2'!C44)</f>
        <v/>
      </c>
      <c r="DJ40" t="str">
        <f>IF('XY2'!D44="","",'XY2'!D44)</f>
        <v/>
      </c>
      <c r="DK40" s="8" t="str">
        <f t="shared" si="195"/>
        <v/>
      </c>
      <c r="DL40" s="6" t="str">
        <f>IF('XY2'!F44="","",IF(ECHELLE2="",DC40*1,DC40*ECHELLE2))</f>
        <v/>
      </c>
      <c r="DN40" s="13" t="str">
        <f t="shared" si="202"/>
        <v/>
      </c>
      <c r="DO40" s="12" t="str">
        <f t="shared" si="203"/>
        <v/>
      </c>
      <c r="DP40" s="19" t="str">
        <f t="shared" si="204"/>
        <v/>
      </c>
      <c r="DQ40" s="32"/>
      <c r="DR40" s="5" t="str">
        <f t="shared" si="205"/>
        <v/>
      </c>
      <c r="DS40" t="str">
        <f t="shared" si="206"/>
        <v/>
      </c>
      <c r="DT40" s="12" t="str">
        <f t="shared" si="207"/>
        <v/>
      </c>
      <c r="DU40" s="33" t="str">
        <f t="shared" si="208"/>
        <v/>
      </c>
      <c r="DW40" s="41" t="str">
        <f t="shared" si="209"/>
        <v/>
      </c>
      <c r="DX40" s="20" t="str">
        <f t="shared" si="210"/>
        <v/>
      </c>
      <c r="DY40" t="str">
        <f t="shared" si="211"/>
        <v/>
      </c>
      <c r="DZ40" t="str">
        <f t="shared" si="212"/>
        <v/>
      </c>
      <c r="EA40" t="str">
        <f t="shared" si="213"/>
        <v/>
      </c>
      <c r="EB40" s="6" t="str">
        <f t="shared" si="214"/>
        <v/>
      </c>
      <c r="ED40" s="36" t="str">
        <f t="shared" si="215"/>
        <v/>
      </c>
      <c r="EE40" s="37" t="str">
        <f t="shared" si="216"/>
        <v/>
      </c>
      <c r="EF40" s="32"/>
      <c r="EG40" s="10" t="str">
        <f t="shared" si="217"/>
        <v/>
      </c>
      <c r="EI40" s="13" t="str">
        <f t="shared" si="218"/>
        <v/>
      </c>
      <c r="EJ40" s="30" t="str">
        <f t="shared" si="219"/>
        <v/>
      </c>
      <c r="EK40" s="8" t="str">
        <f t="shared" si="220"/>
        <v/>
      </c>
      <c r="EL40" s="12" t="str">
        <f t="shared" si="221"/>
        <v/>
      </c>
      <c r="EM40" s="33" t="str">
        <f t="shared" si="222"/>
        <v/>
      </c>
      <c r="EO40" s="5" t="str">
        <f t="shared" si="223"/>
        <v/>
      </c>
      <c r="EP40" s="6" t="str">
        <f t="shared" si="224"/>
        <v/>
      </c>
      <c r="ER40" s="5">
        <f t="shared" si="77"/>
        <v>21</v>
      </c>
      <c r="ES40" s="64" t="str">
        <f t="shared" si="78"/>
        <v/>
      </c>
      <c r="ET40" s="27" t="str">
        <f t="shared" si="79"/>
        <v/>
      </c>
      <c r="EU40" s="28" t="str">
        <f t="shared" si="80"/>
        <v/>
      </c>
      <c r="EW40" s="5" t="str">
        <f t="shared" si="225"/>
        <v/>
      </c>
      <c r="EX40" s="5" t="str">
        <f t="shared" si="226"/>
        <v/>
      </c>
      <c r="EZ40" s="45"/>
      <c r="FA40" s="77">
        <f t="shared" ca="1" si="83"/>
        <v>100000150.277</v>
      </c>
      <c r="FB40" s="55">
        <f t="shared" ca="1" si="84"/>
        <v>100000103.27700001</v>
      </c>
      <c r="FD40" s="21" t="str">
        <f t="shared" si="196"/>
        <v/>
      </c>
      <c r="FE40" s="21" t="str">
        <f t="shared" si="197"/>
        <v/>
      </c>
      <c r="FF40" s="21" t="str">
        <f>IF(FE40="","",IF('XY2'!Q44="",0,'XY2'!Q44))</f>
        <v/>
      </c>
      <c r="FG40" s="21" t="str">
        <f t="shared" si="86"/>
        <v/>
      </c>
      <c r="FH40" s="5" t="str">
        <f t="shared" si="198"/>
        <v/>
      </c>
      <c r="FI40" s="27" t="str">
        <f>IF(ET40="","",IF('XY2'!$T$22='CALCUL-XY'!$E$56," "&amp;FD40,","&amp;FD40))</f>
        <v/>
      </c>
      <c r="FJ40" s="27" t="str">
        <f>IF(EU40="","",IF('XY2'!$T$22='CALCUL-XY'!$E$56," "&amp;FE40,","&amp;FE40))</f>
        <v/>
      </c>
      <c r="FK40" s="27" t="str">
        <f>IF(FG40="","",IF('XY2'!$T$22='CALCUL-XY'!$E$56," "&amp;FG40,","&amp;FG40))</f>
        <v/>
      </c>
      <c r="FL40" s="27" t="str">
        <f>IF(FE40="","",IF('XY2'!R44="",$FL$18,IF('XY2'!$T$22='CALCUL-XY'!$E$56," "&amp;'XY2'!R44,","&amp;'XY2'!R44)))</f>
        <v/>
      </c>
    </row>
    <row r="41" spans="1:168" x14ac:dyDescent="0.2">
      <c r="A41">
        <f t="shared" si="87"/>
        <v>22</v>
      </c>
      <c r="C41" s="89" t="s">
        <v>37</v>
      </c>
      <c r="D41" s="90" t="s">
        <v>370</v>
      </c>
      <c r="E41" s="40" t="str">
        <f t="shared" si="227"/>
        <v>WORST:</v>
      </c>
      <c r="L41">
        <f t="shared" si="88"/>
        <v>22</v>
      </c>
      <c r="M41" s="57" t="str">
        <f>IF('XY1'!C46="","",'XY1'!C46)</f>
        <v/>
      </c>
      <c r="N41" s="57" t="str">
        <f>IF('XY1'!D46="","",'XY1'!D46)</f>
        <v/>
      </c>
      <c r="O41" s="79" t="str">
        <f>IF('XY1'!E46="","",MOD('XY1'!E46,CERCLE))</f>
        <v/>
      </c>
      <c r="P41" s="57" t="str">
        <f>IF('XY1'!F46="","",'XY1'!F46)</f>
        <v/>
      </c>
      <c r="R41" s="13" t="str">
        <f t="shared" si="89"/>
        <v/>
      </c>
      <c r="S41" s="25" t="str">
        <f t="shared" si="90"/>
        <v/>
      </c>
      <c r="U41" s="10" t="str">
        <f t="shared" si="91"/>
        <v/>
      </c>
      <c r="W41" s="5" t="str">
        <f t="shared" si="92"/>
        <v/>
      </c>
      <c r="X41" t="str">
        <f t="shared" si="93"/>
        <v/>
      </c>
      <c r="Y41" s="8" t="str">
        <f t="shared" si="94"/>
        <v/>
      </c>
      <c r="Z41" s="6" t="str">
        <f t="shared" si="95"/>
        <v/>
      </c>
      <c r="AB41" s="5">
        <f t="shared" si="96"/>
        <v>22</v>
      </c>
      <c r="AC41" t="str">
        <f t="shared" si="8"/>
        <v/>
      </c>
      <c r="AD41" s="8" t="str">
        <f t="shared" si="97"/>
        <v/>
      </c>
      <c r="AE41" s="6" t="str">
        <f t="shared" si="98"/>
        <v/>
      </c>
      <c r="AG41" s="13" t="str">
        <f t="shared" si="99"/>
        <v/>
      </c>
      <c r="AH41" s="80" t="str">
        <f t="shared" si="100"/>
        <v/>
      </c>
      <c r="AI41" s="80" t="str">
        <f t="shared" si="101"/>
        <v/>
      </c>
      <c r="AJ41" s="80" t="str">
        <f ca="1">IF(AG41="","",IF(N&lt;AB41,"",SUM(AH41:OFFSET(AH41,(N-1),0))))</f>
        <v/>
      </c>
      <c r="AK41" s="80" t="str">
        <f ca="1">IF(AG41="","",IF(N&lt;AB41,"",SUM(AI41:OFFSET(AI41,(N-1),0))))</f>
        <v/>
      </c>
      <c r="AL41" s="80" t="str">
        <f t="shared" si="9"/>
        <v/>
      </c>
      <c r="AM41" s="81" t="str">
        <f t="shared" si="10"/>
        <v/>
      </c>
      <c r="AN41" s="85" t="str">
        <f t="shared" si="11"/>
        <v/>
      </c>
      <c r="AP41" s="13" t="str">
        <f t="shared" si="102"/>
        <v/>
      </c>
      <c r="AQ41" s="8" t="str">
        <f t="shared" si="103"/>
        <v/>
      </c>
      <c r="AR41" s="12" t="str">
        <f t="shared" si="104"/>
        <v/>
      </c>
      <c r="AS41" s="19" t="str">
        <f t="shared" si="105"/>
        <v/>
      </c>
      <c r="AU41" s="5" t="str">
        <f t="shared" si="15"/>
        <v/>
      </c>
      <c r="AV41" t="str">
        <f t="shared" si="16"/>
        <v/>
      </c>
      <c r="AW41" t="str">
        <f t="shared" si="106"/>
        <v/>
      </c>
      <c r="AX41" s="6" t="str">
        <f t="shared" si="107"/>
        <v/>
      </c>
      <c r="AZ41" s="5" t="str">
        <f t="shared" si="108"/>
        <v/>
      </c>
      <c r="BA41" t="str">
        <f t="shared" si="109"/>
        <v/>
      </c>
      <c r="BB41" s="14" t="str">
        <f t="shared" si="110"/>
        <v/>
      </c>
      <c r="BC41" s="14" t="str">
        <f t="shared" si="111"/>
        <v/>
      </c>
      <c r="BD41" t="str">
        <f t="shared" si="112"/>
        <v/>
      </c>
      <c r="BE41" s="6" t="str">
        <f t="shared" si="113"/>
        <v/>
      </c>
      <c r="BG41" s="26" t="str">
        <f t="shared" si="114"/>
        <v/>
      </c>
      <c r="BH41" s="33" t="str">
        <f t="shared" si="115"/>
        <v/>
      </c>
      <c r="BJ41" s="10" t="str">
        <f t="shared" si="116"/>
        <v/>
      </c>
      <c r="BL41" s="13" t="str">
        <f t="shared" si="117"/>
        <v/>
      </c>
      <c r="BM41" s="31" t="str">
        <f t="shared" si="118"/>
        <v/>
      </c>
      <c r="BN41" s="8" t="str">
        <f t="shared" si="119"/>
        <v/>
      </c>
      <c r="BO41" s="25" t="str">
        <f t="shared" si="120"/>
        <v/>
      </c>
      <c r="BQ41" s="5" t="str">
        <f t="shared" si="121"/>
        <v/>
      </c>
      <c r="BR41" t="str">
        <f t="shared" si="122"/>
        <v/>
      </c>
      <c r="BS41" s="8" t="str">
        <f t="shared" si="123"/>
        <v/>
      </c>
      <c r="BT41" t="str">
        <f t="shared" si="124"/>
        <v/>
      </c>
      <c r="BU41" s="25" t="str">
        <f t="shared" si="125"/>
        <v/>
      </c>
      <c r="BW41" s="26" t="str">
        <f t="shared" si="126"/>
        <v/>
      </c>
      <c r="BX41" s="33" t="str">
        <f t="shared" si="127"/>
        <v/>
      </c>
      <c r="BZ41" s="5" t="str">
        <f t="shared" si="128"/>
        <v/>
      </c>
      <c r="CA41" s="6" t="str">
        <f t="shared" si="129"/>
        <v/>
      </c>
      <c r="CC41" s="27" t="str">
        <f t="shared" si="130"/>
        <v/>
      </c>
      <c r="CD41" s="28" t="str">
        <f t="shared" si="131"/>
        <v/>
      </c>
      <c r="CE41" s="21"/>
      <c r="CF41" s="5" t="str">
        <f t="shared" si="132"/>
        <v/>
      </c>
      <c r="CG41" s="5" t="str">
        <f t="shared" si="133"/>
        <v/>
      </c>
      <c r="CH41" s="5">
        <f t="shared" si="134"/>
        <v>22</v>
      </c>
      <c r="CI41" s="45"/>
      <c r="CJ41" s="54">
        <f t="shared" ca="1" si="62"/>
        <v>99999999.999999985</v>
      </c>
      <c r="CK41" s="55">
        <f t="shared" ca="1" si="63"/>
        <v>100000000</v>
      </c>
      <c r="CL41" s="21"/>
      <c r="CM41" s="27" t="str">
        <f t="shared" si="27"/>
        <v/>
      </c>
      <c r="CN41" s="21" t="str">
        <f t="shared" si="28"/>
        <v/>
      </c>
      <c r="CO41" s="21"/>
      <c r="CP41" s="21" t="str">
        <f t="shared" si="164"/>
        <v/>
      </c>
      <c r="CQ41" s="21" t="str">
        <f t="shared" si="165"/>
        <v/>
      </c>
      <c r="CR41" s="21" t="str">
        <f>IF(CQ41="","",IF('XY1'!W46="",0,'XY1'!W46))</f>
        <v/>
      </c>
      <c r="CS41" s="21" t="str">
        <f t="shared" si="65"/>
        <v/>
      </c>
      <c r="CT41" s="5" t="str">
        <f t="shared" si="66"/>
        <v/>
      </c>
      <c r="CU41" s="27" t="str">
        <f>IF(CP41="","",IF('XY1'!$Z$23='CALCUL-XY'!$E$56," "&amp;CP41,","&amp;CP41))</f>
        <v/>
      </c>
      <c r="CV41" s="27" t="str">
        <f>IF(CQ41="","",IF('XY1'!$Z$23='CALCUL-XY'!$E$56," "&amp;CQ41,","&amp;CQ41))</f>
        <v/>
      </c>
      <c r="CW41" s="27" t="str">
        <f>IF(CQ41="","",IF('XY1'!$Z$23='CALCUL-XY'!$E$56," "&amp;CS41,","&amp;CS41))</f>
        <v/>
      </c>
      <c r="CX41" s="27" t="str">
        <f>IF(CQ41="","",IF('XY1'!X46="",'CALCUL-XY'!$CX$18,IF('XY1'!$Z$23='CALCUL-XY'!$E$56," "&amp;'XY1'!X46,","&amp;'XY1'!X46)))</f>
        <v/>
      </c>
      <c r="CY41" s="21"/>
      <c r="CZ41" s="5" t="str">
        <f>IF('XY2'!C45="","",'XY2'!C45)</f>
        <v/>
      </c>
      <c r="DA41" t="str">
        <f>IF('XY2'!D45="","",'XY2'!D45)</f>
        <v/>
      </c>
      <c r="DB41" s="8" t="str">
        <f>IF('XY2'!E45="","",IF(VISEE=AVANT,MOD(CERCLE-'XY2'!E45,CERCLE),MOD('XY2'!E45,CERCLE)))</f>
        <v/>
      </c>
      <c r="DC41" s="6" t="str">
        <f>IF('XY2'!F45="","",'XY2'!F45)</f>
        <v/>
      </c>
      <c r="DE41" s="13" t="str">
        <f t="shared" si="199"/>
        <v/>
      </c>
      <c r="DF41" s="12" t="str">
        <f t="shared" si="200"/>
        <v/>
      </c>
      <c r="DG41" s="19" t="str">
        <f t="shared" si="201"/>
        <v/>
      </c>
      <c r="DI41" s="5" t="str">
        <f>IF('XY2'!C45="","",'XY2'!C45)</f>
        <v/>
      </c>
      <c r="DJ41" t="str">
        <f>IF('XY2'!D45="","",'XY2'!D45)</f>
        <v/>
      </c>
      <c r="DK41" s="8" t="str">
        <f t="shared" si="195"/>
        <v/>
      </c>
      <c r="DL41" s="6" t="str">
        <f>IF('XY2'!F45="","",IF(ECHELLE2="",DC41*1,DC41*ECHELLE2))</f>
        <v/>
      </c>
      <c r="DN41" s="13" t="str">
        <f t="shared" si="202"/>
        <v/>
      </c>
      <c r="DO41" s="12" t="str">
        <f t="shared" si="203"/>
        <v/>
      </c>
      <c r="DP41" s="19" t="str">
        <f t="shared" si="204"/>
        <v/>
      </c>
      <c r="DQ41" s="32"/>
      <c r="DR41" s="5" t="str">
        <f t="shared" si="205"/>
        <v/>
      </c>
      <c r="DS41" t="str">
        <f t="shared" si="206"/>
        <v/>
      </c>
      <c r="DT41" s="12" t="str">
        <f t="shared" si="207"/>
        <v/>
      </c>
      <c r="DU41" s="33" t="str">
        <f t="shared" si="208"/>
        <v/>
      </c>
      <c r="DW41" s="41" t="str">
        <f t="shared" si="209"/>
        <v/>
      </c>
      <c r="DX41" s="20" t="str">
        <f t="shared" si="210"/>
        <v/>
      </c>
      <c r="DY41" t="str">
        <f t="shared" si="211"/>
        <v/>
      </c>
      <c r="DZ41" t="str">
        <f t="shared" si="212"/>
        <v/>
      </c>
      <c r="EA41" t="str">
        <f t="shared" si="213"/>
        <v/>
      </c>
      <c r="EB41" s="6" t="str">
        <f t="shared" si="214"/>
        <v/>
      </c>
      <c r="ED41" s="36" t="str">
        <f t="shared" si="215"/>
        <v/>
      </c>
      <c r="EE41" s="37" t="str">
        <f t="shared" si="216"/>
        <v/>
      </c>
      <c r="EF41" s="32"/>
      <c r="EG41" s="10" t="str">
        <f t="shared" si="217"/>
        <v/>
      </c>
      <c r="EI41" s="13" t="str">
        <f t="shared" si="218"/>
        <v/>
      </c>
      <c r="EJ41" s="30" t="str">
        <f t="shared" si="219"/>
        <v/>
      </c>
      <c r="EK41" s="8" t="str">
        <f t="shared" si="220"/>
        <v/>
      </c>
      <c r="EL41" s="12" t="str">
        <f t="shared" si="221"/>
        <v/>
      </c>
      <c r="EM41" s="33" t="str">
        <f t="shared" si="222"/>
        <v/>
      </c>
      <c r="EO41" s="5" t="str">
        <f t="shared" si="223"/>
        <v/>
      </c>
      <c r="EP41" s="6" t="str">
        <f t="shared" si="224"/>
        <v/>
      </c>
      <c r="ER41" s="5">
        <f t="shared" si="77"/>
        <v>22</v>
      </c>
      <c r="ES41" s="64" t="str">
        <f t="shared" si="78"/>
        <v/>
      </c>
      <c r="ET41" s="27" t="str">
        <f t="shared" si="79"/>
        <v/>
      </c>
      <c r="EU41" s="28" t="str">
        <f t="shared" si="80"/>
        <v/>
      </c>
      <c r="EW41" s="5" t="str">
        <f t="shared" si="225"/>
        <v/>
      </c>
      <c r="EX41" s="5" t="str">
        <f t="shared" si="226"/>
        <v/>
      </c>
      <c r="EZ41" s="45"/>
      <c r="FA41" s="77">
        <f t="shared" ca="1" si="83"/>
        <v>100000150.277</v>
      </c>
      <c r="FB41" s="55">
        <f t="shared" ca="1" si="84"/>
        <v>100000103.27700001</v>
      </c>
      <c r="FD41" s="21" t="str">
        <f t="shared" si="196"/>
        <v/>
      </c>
      <c r="FE41" s="21" t="str">
        <f t="shared" si="197"/>
        <v/>
      </c>
      <c r="FF41" s="21" t="str">
        <f>IF(FE41="","",IF('XY2'!Q45="",0,'XY2'!Q45))</f>
        <v/>
      </c>
      <c r="FG41" s="21" t="str">
        <f t="shared" si="86"/>
        <v/>
      </c>
      <c r="FH41" s="5" t="str">
        <f t="shared" si="198"/>
        <v/>
      </c>
      <c r="FI41" s="27" t="str">
        <f>IF(ET41="","",IF('XY2'!$T$22='CALCUL-XY'!$E$56," "&amp;FD41,","&amp;FD41))</f>
        <v/>
      </c>
      <c r="FJ41" s="27" t="str">
        <f>IF(EU41="","",IF('XY2'!$T$22='CALCUL-XY'!$E$56," "&amp;FE41,","&amp;FE41))</f>
        <v/>
      </c>
      <c r="FK41" s="27" t="str">
        <f>IF(FG41="","",IF('XY2'!$T$22='CALCUL-XY'!$E$56," "&amp;FG41,","&amp;FG41))</f>
        <v/>
      </c>
      <c r="FL41" s="27" t="str">
        <f>IF(FE41="","",IF('XY2'!R45="",$FL$18,IF('XY2'!$T$22='CALCUL-XY'!$E$56," "&amp;'XY2'!R45,","&amp;'XY2'!R45)))</f>
        <v/>
      </c>
    </row>
    <row r="42" spans="1:168" x14ac:dyDescent="0.2">
      <c r="A42">
        <f t="shared" si="87"/>
        <v>23</v>
      </c>
      <c r="C42" s="89" t="s">
        <v>215</v>
      </c>
      <c r="D42" s="90" t="s">
        <v>216</v>
      </c>
      <c r="E42" s="40" t="str">
        <f t="shared" si="227"/>
        <v>ANGLES, DISTANCES AND AZIMUTHS ADJUSTED</v>
      </c>
      <c r="L42">
        <f t="shared" si="88"/>
        <v>23</v>
      </c>
      <c r="M42" s="57" t="str">
        <f>IF('XY1'!C47="","",'XY1'!C47)</f>
        <v/>
      </c>
      <c r="N42" s="57" t="str">
        <f>IF('XY1'!D47="","",'XY1'!D47)</f>
        <v/>
      </c>
      <c r="O42" s="79" t="str">
        <f>IF('XY1'!E47="","",MOD('XY1'!E47,CERCLE))</f>
        <v/>
      </c>
      <c r="P42" s="57" t="str">
        <f>IF('XY1'!F47="","",'XY1'!F47)</f>
        <v/>
      </c>
      <c r="R42" s="13" t="str">
        <f t="shared" si="89"/>
        <v/>
      </c>
      <c r="S42" s="25" t="str">
        <f t="shared" si="90"/>
        <v/>
      </c>
      <c r="U42" s="10" t="str">
        <f t="shared" si="91"/>
        <v/>
      </c>
      <c r="W42" s="5" t="str">
        <f t="shared" si="92"/>
        <v/>
      </c>
      <c r="X42" t="str">
        <f t="shared" si="93"/>
        <v/>
      </c>
      <c r="Y42" s="8" t="str">
        <f t="shared" si="94"/>
        <v/>
      </c>
      <c r="Z42" s="6" t="str">
        <f t="shared" si="95"/>
        <v/>
      </c>
      <c r="AB42" s="5">
        <f t="shared" si="96"/>
        <v>23</v>
      </c>
      <c r="AC42" t="str">
        <f t="shared" si="8"/>
        <v/>
      </c>
      <c r="AD42" s="8" t="str">
        <f t="shared" si="97"/>
        <v/>
      </c>
      <c r="AE42" s="6" t="str">
        <f t="shared" si="98"/>
        <v/>
      </c>
      <c r="AG42" s="13" t="str">
        <f t="shared" si="99"/>
        <v/>
      </c>
      <c r="AH42" s="80" t="str">
        <f t="shared" si="100"/>
        <v/>
      </c>
      <c r="AI42" s="80" t="str">
        <f t="shared" si="101"/>
        <v/>
      </c>
      <c r="AJ42" s="80" t="str">
        <f ca="1">IF(AG42="","",IF(N&lt;AB42,"",SUM(AH42:OFFSET(AH42,(N-1),0))))</f>
        <v/>
      </c>
      <c r="AK42" s="80" t="str">
        <f ca="1">IF(AG42="","",IF(N&lt;AB42,"",SUM(AI42:OFFSET(AI42,(N-1),0))))</f>
        <v/>
      </c>
      <c r="AL42" s="80" t="str">
        <f t="shared" si="9"/>
        <v/>
      </c>
      <c r="AM42" s="81" t="str">
        <f t="shared" si="10"/>
        <v/>
      </c>
      <c r="AN42" s="85" t="str">
        <f t="shared" si="11"/>
        <v/>
      </c>
      <c r="AP42" s="13" t="str">
        <f t="shared" si="102"/>
        <v/>
      </c>
      <c r="AQ42" s="8" t="str">
        <f t="shared" si="103"/>
        <v/>
      </c>
      <c r="AR42" s="12" t="str">
        <f t="shared" si="104"/>
        <v/>
      </c>
      <c r="AS42" s="19" t="str">
        <f t="shared" si="105"/>
        <v/>
      </c>
      <c r="AU42" s="5" t="str">
        <f t="shared" si="15"/>
        <v/>
      </c>
      <c r="AV42" t="str">
        <f t="shared" si="16"/>
        <v/>
      </c>
      <c r="AW42" t="str">
        <f t="shared" si="106"/>
        <v/>
      </c>
      <c r="AX42" s="6" t="str">
        <f t="shared" si="107"/>
        <v/>
      </c>
      <c r="AZ42" s="5" t="str">
        <f t="shared" si="108"/>
        <v/>
      </c>
      <c r="BA42" t="str">
        <f t="shared" si="109"/>
        <v/>
      </c>
      <c r="BB42" s="14" t="str">
        <f t="shared" si="110"/>
        <v/>
      </c>
      <c r="BC42" s="14" t="str">
        <f t="shared" si="111"/>
        <v/>
      </c>
      <c r="BD42" t="str">
        <f t="shared" si="112"/>
        <v/>
      </c>
      <c r="BE42" s="6" t="str">
        <f t="shared" si="113"/>
        <v/>
      </c>
      <c r="BG42" s="26" t="str">
        <f t="shared" si="114"/>
        <v/>
      </c>
      <c r="BH42" s="33" t="str">
        <f t="shared" si="115"/>
        <v/>
      </c>
      <c r="BJ42" s="10" t="str">
        <f t="shared" si="116"/>
        <v/>
      </c>
      <c r="BL42" s="13" t="str">
        <f t="shared" si="117"/>
        <v/>
      </c>
      <c r="BM42" s="31" t="str">
        <f t="shared" si="118"/>
        <v/>
      </c>
      <c r="BN42" s="8" t="str">
        <f t="shared" si="119"/>
        <v/>
      </c>
      <c r="BO42" s="25" t="str">
        <f t="shared" si="120"/>
        <v/>
      </c>
      <c r="BQ42" s="5" t="str">
        <f t="shared" si="121"/>
        <v/>
      </c>
      <c r="BR42" t="str">
        <f t="shared" si="122"/>
        <v/>
      </c>
      <c r="BS42" s="8" t="str">
        <f t="shared" si="123"/>
        <v/>
      </c>
      <c r="BT42" t="str">
        <f t="shared" si="124"/>
        <v/>
      </c>
      <c r="BU42" s="25" t="str">
        <f t="shared" si="125"/>
        <v/>
      </c>
      <c r="BW42" s="26" t="str">
        <f t="shared" si="126"/>
        <v/>
      </c>
      <c r="BX42" s="33" t="str">
        <f t="shared" si="127"/>
        <v/>
      </c>
      <c r="BZ42" s="5" t="str">
        <f t="shared" si="128"/>
        <v/>
      </c>
      <c r="CA42" s="6" t="str">
        <f t="shared" si="129"/>
        <v/>
      </c>
      <c r="CC42" s="27" t="str">
        <f t="shared" si="130"/>
        <v/>
      </c>
      <c r="CD42" s="28" t="str">
        <f t="shared" si="131"/>
        <v/>
      </c>
      <c r="CE42" s="21"/>
      <c r="CF42" s="5" t="str">
        <f t="shared" si="132"/>
        <v/>
      </c>
      <c r="CG42" s="5" t="str">
        <f t="shared" si="133"/>
        <v/>
      </c>
      <c r="CH42" s="5">
        <f t="shared" si="134"/>
        <v>23</v>
      </c>
      <c r="CI42" s="45"/>
      <c r="CJ42" s="54">
        <f t="shared" ca="1" si="62"/>
        <v>99999999.999999985</v>
      </c>
      <c r="CK42" s="55">
        <f t="shared" ca="1" si="63"/>
        <v>100000000</v>
      </c>
      <c r="CL42" s="21"/>
      <c r="CM42" s="27" t="str">
        <f t="shared" si="27"/>
        <v/>
      </c>
      <c r="CN42" s="21" t="str">
        <f t="shared" si="28"/>
        <v/>
      </c>
      <c r="CO42" s="21"/>
      <c r="CP42" s="21" t="str">
        <f t="shared" si="164"/>
        <v/>
      </c>
      <c r="CQ42" s="21" t="str">
        <f t="shared" si="165"/>
        <v/>
      </c>
      <c r="CR42" s="21" t="str">
        <f>IF(CQ42="","",IF('XY1'!W47="",0,'XY1'!W47))</f>
        <v/>
      </c>
      <c r="CS42" s="21" t="str">
        <f t="shared" si="65"/>
        <v/>
      </c>
      <c r="CT42" s="5" t="str">
        <f t="shared" si="66"/>
        <v/>
      </c>
      <c r="CU42" s="27" t="str">
        <f>IF(CP42="","",IF('XY1'!$Z$23='CALCUL-XY'!$E$56," "&amp;CP42,","&amp;CP42))</f>
        <v/>
      </c>
      <c r="CV42" s="27" t="str">
        <f>IF(CQ42="","",IF('XY1'!$Z$23='CALCUL-XY'!$E$56," "&amp;CQ42,","&amp;CQ42))</f>
        <v/>
      </c>
      <c r="CW42" s="27" t="str">
        <f>IF(CQ42="","",IF('XY1'!$Z$23='CALCUL-XY'!$E$56," "&amp;CS42,","&amp;CS42))</f>
        <v/>
      </c>
      <c r="CX42" s="27" t="str">
        <f>IF(CQ42="","",IF('XY1'!X47="",'CALCUL-XY'!$CX$18,IF('XY1'!$Z$23='CALCUL-XY'!$E$56," "&amp;'XY1'!X47,","&amp;'XY1'!X47)))</f>
        <v/>
      </c>
      <c r="CY42" s="21"/>
      <c r="CZ42" s="5" t="str">
        <f>IF('XY2'!C46="","",'XY2'!C46)</f>
        <v/>
      </c>
      <c r="DA42" t="str">
        <f>IF('XY2'!D46="","",'XY2'!D46)</f>
        <v/>
      </c>
      <c r="DB42" s="8" t="str">
        <f>IF('XY2'!E46="","",IF(VISEE=AVANT,MOD(CERCLE-'XY2'!E46,CERCLE),MOD('XY2'!E46,CERCLE)))</f>
        <v/>
      </c>
      <c r="DC42" s="6" t="str">
        <f>IF('XY2'!F46="","",'XY2'!F46)</f>
        <v/>
      </c>
      <c r="DE42" s="13" t="str">
        <f t="shared" si="199"/>
        <v/>
      </c>
      <c r="DF42" s="12" t="str">
        <f t="shared" si="200"/>
        <v/>
      </c>
      <c r="DG42" s="19" t="str">
        <f t="shared" si="201"/>
        <v/>
      </c>
      <c r="DI42" s="5" t="str">
        <f>IF('XY2'!C46="","",'XY2'!C46)</f>
        <v/>
      </c>
      <c r="DJ42" t="str">
        <f>IF('XY2'!D46="","",'XY2'!D46)</f>
        <v/>
      </c>
      <c r="DK42" s="8" t="str">
        <f t="shared" si="195"/>
        <v/>
      </c>
      <c r="DL42" s="6" t="str">
        <f>IF('XY2'!F46="","",IF(ECHELLE2="",DC42*1,DC42*ECHELLE2))</f>
        <v/>
      </c>
      <c r="DN42" s="13" t="str">
        <f t="shared" si="202"/>
        <v/>
      </c>
      <c r="DO42" s="12" t="str">
        <f t="shared" si="203"/>
        <v/>
      </c>
      <c r="DP42" s="19" t="str">
        <f t="shared" si="204"/>
        <v/>
      </c>
      <c r="DQ42" s="32"/>
      <c r="DR42" s="5" t="str">
        <f t="shared" si="205"/>
        <v/>
      </c>
      <c r="DS42" t="str">
        <f t="shared" si="206"/>
        <v/>
      </c>
      <c r="DT42" s="12" t="str">
        <f t="shared" si="207"/>
        <v/>
      </c>
      <c r="DU42" s="33" t="str">
        <f t="shared" si="208"/>
        <v/>
      </c>
      <c r="DW42" s="41" t="str">
        <f t="shared" si="209"/>
        <v/>
      </c>
      <c r="DX42" s="20" t="str">
        <f t="shared" si="210"/>
        <v/>
      </c>
      <c r="DY42" t="str">
        <f t="shared" si="211"/>
        <v/>
      </c>
      <c r="DZ42" t="str">
        <f t="shared" si="212"/>
        <v/>
      </c>
      <c r="EA42" t="str">
        <f t="shared" si="213"/>
        <v/>
      </c>
      <c r="EB42" s="6" t="str">
        <f t="shared" si="214"/>
        <v/>
      </c>
      <c r="ED42" s="36" t="str">
        <f t="shared" si="215"/>
        <v/>
      </c>
      <c r="EE42" s="37" t="str">
        <f t="shared" si="216"/>
        <v/>
      </c>
      <c r="EF42" s="32"/>
      <c r="EG42" s="10" t="str">
        <f t="shared" si="217"/>
        <v/>
      </c>
      <c r="EI42" s="13" t="str">
        <f t="shared" si="218"/>
        <v/>
      </c>
      <c r="EJ42" s="30" t="str">
        <f t="shared" si="219"/>
        <v/>
      </c>
      <c r="EK42" s="8" t="str">
        <f t="shared" si="220"/>
        <v/>
      </c>
      <c r="EL42" s="12" t="str">
        <f t="shared" si="221"/>
        <v/>
      </c>
      <c r="EM42" s="33" t="str">
        <f t="shared" si="222"/>
        <v/>
      </c>
      <c r="EO42" s="5" t="str">
        <f t="shared" si="223"/>
        <v/>
      </c>
      <c r="EP42" s="6" t="str">
        <f t="shared" si="224"/>
        <v/>
      </c>
      <c r="ER42" s="5">
        <f t="shared" si="77"/>
        <v>23</v>
      </c>
      <c r="ES42" s="64" t="str">
        <f t="shared" si="78"/>
        <v/>
      </c>
      <c r="ET42" s="27" t="str">
        <f t="shared" si="79"/>
        <v/>
      </c>
      <c r="EU42" s="28" t="str">
        <f t="shared" si="80"/>
        <v/>
      </c>
      <c r="EW42" s="5" t="str">
        <f t="shared" si="225"/>
        <v/>
      </c>
      <c r="EX42" s="5" t="str">
        <f t="shared" si="226"/>
        <v/>
      </c>
      <c r="EZ42" s="45"/>
      <c r="FA42" s="77">
        <f t="shared" ca="1" si="83"/>
        <v>100000150.277</v>
      </c>
      <c r="FB42" s="55">
        <f t="shared" ca="1" si="84"/>
        <v>100000103.27700001</v>
      </c>
      <c r="FD42" s="21" t="str">
        <f t="shared" si="196"/>
        <v/>
      </c>
      <c r="FE42" s="21" t="str">
        <f t="shared" si="197"/>
        <v/>
      </c>
      <c r="FF42" s="21" t="str">
        <f>IF(FE42="","",IF('XY2'!Q46="",0,'XY2'!Q46))</f>
        <v/>
      </c>
      <c r="FG42" s="21" t="str">
        <f t="shared" si="86"/>
        <v/>
      </c>
      <c r="FH42" s="5" t="str">
        <f t="shared" si="198"/>
        <v/>
      </c>
      <c r="FI42" s="27" t="str">
        <f>IF(ET42="","",IF('XY2'!$T$22='CALCUL-XY'!$E$56," "&amp;FD42,","&amp;FD42))</f>
        <v/>
      </c>
      <c r="FJ42" s="27" t="str">
        <f>IF(EU42="","",IF('XY2'!$T$22='CALCUL-XY'!$E$56," "&amp;FE42,","&amp;FE42))</f>
        <v/>
      </c>
      <c r="FK42" s="27" t="str">
        <f>IF(FG42="","",IF('XY2'!$T$22='CALCUL-XY'!$E$56," "&amp;FG42,","&amp;FG42))</f>
        <v/>
      </c>
      <c r="FL42" s="27" t="str">
        <f>IF(FE42="","",IF('XY2'!R46="",$FL$18,IF('XY2'!$T$22='CALCUL-XY'!$E$56," "&amp;'XY2'!R46,","&amp;'XY2'!R46)))</f>
        <v/>
      </c>
    </row>
    <row r="43" spans="1:168" x14ac:dyDescent="0.2">
      <c r="A43">
        <f t="shared" si="87"/>
        <v>24</v>
      </c>
      <c r="C43" s="89" t="s">
        <v>74</v>
      </c>
      <c r="D43" s="90" t="s">
        <v>160</v>
      </c>
      <c r="E43" s="40" t="str">
        <f t="shared" si="227"/>
        <v>AZIMUTHS</v>
      </c>
      <c r="L43">
        <f t="shared" si="88"/>
        <v>24</v>
      </c>
      <c r="M43" s="57" t="str">
        <f>IF('XY1'!C48="","",'XY1'!C48)</f>
        <v/>
      </c>
      <c r="N43" s="57" t="str">
        <f>IF('XY1'!D48="","",'XY1'!D48)</f>
        <v/>
      </c>
      <c r="O43" s="79" t="str">
        <f>IF('XY1'!E48="","",MOD('XY1'!E48,CERCLE))</f>
        <v/>
      </c>
      <c r="P43" s="57" t="str">
        <f>IF('XY1'!F48="","",'XY1'!F48)</f>
        <v/>
      </c>
      <c r="R43" s="13" t="str">
        <f t="shared" si="89"/>
        <v/>
      </c>
      <c r="S43" s="25" t="str">
        <f t="shared" si="90"/>
        <v/>
      </c>
      <c r="U43" s="10" t="str">
        <f t="shared" si="91"/>
        <v/>
      </c>
      <c r="W43" s="5" t="str">
        <f t="shared" si="92"/>
        <v/>
      </c>
      <c r="X43" t="str">
        <f t="shared" si="93"/>
        <v/>
      </c>
      <c r="Y43" s="8" t="str">
        <f t="shared" si="94"/>
        <v/>
      </c>
      <c r="Z43" s="6" t="str">
        <f t="shared" si="95"/>
        <v/>
      </c>
      <c r="AB43" s="5">
        <f t="shared" si="96"/>
        <v>24</v>
      </c>
      <c r="AC43" t="str">
        <f t="shared" si="8"/>
        <v/>
      </c>
      <c r="AD43" s="8" t="str">
        <f t="shared" si="97"/>
        <v/>
      </c>
      <c r="AE43" s="6" t="str">
        <f t="shared" si="98"/>
        <v/>
      </c>
      <c r="AG43" s="13" t="str">
        <f t="shared" si="99"/>
        <v/>
      </c>
      <c r="AH43" s="80" t="str">
        <f t="shared" si="100"/>
        <v/>
      </c>
      <c r="AI43" s="80" t="str">
        <f t="shared" si="101"/>
        <v/>
      </c>
      <c r="AJ43" s="80" t="str">
        <f ca="1">IF(AG43="","",IF(N&lt;AB43,"",SUM(AH43:OFFSET(AH43,(N-1),0))))</f>
        <v/>
      </c>
      <c r="AK43" s="80" t="str">
        <f ca="1">IF(AG43="","",IF(N&lt;AB43,"",SUM(AI43:OFFSET(AI43,(N-1),0))))</f>
        <v/>
      </c>
      <c r="AL43" s="80" t="str">
        <f t="shared" si="9"/>
        <v/>
      </c>
      <c r="AM43" s="81" t="str">
        <f t="shared" si="10"/>
        <v/>
      </c>
      <c r="AN43" s="85" t="str">
        <f t="shared" si="11"/>
        <v/>
      </c>
      <c r="AP43" s="13" t="str">
        <f t="shared" si="102"/>
        <v/>
      </c>
      <c r="AQ43" s="8" t="str">
        <f t="shared" si="103"/>
        <v/>
      </c>
      <c r="AR43" s="12" t="str">
        <f t="shared" si="104"/>
        <v/>
      </c>
      <c r="AS43" s="19" t="str">
        <f t="shared" si="105"/>
        <v/>
      </c>
      <c r="AU43" s="5" t="str">
        <f t="shared" si="15"/>
        <v/>
      </c>
      <c r="AV43" t="str">
        <f t="shared" si="16"/>
        <v/>
      </c>
      <c r="AW43" t="str">
        <f t="shared" si="106"/>
        <v/>
      </c>
      <c r="AX43" s="6" t="str">
        <f t="shared" si="107"/>
        <v/>
      </c>
      <c r="AZ43" s="5" t="str">
        <f t="shared" si="108"/>
        <v/>
      </c>
      <c r="BA43" t="str">
        <f t="shared" si="109"/>
        <v/>
      </c>
      <c r="BB43" s="14" t="str">
        <f t="shared" si="110"/>
        <v/>
      </c>
      <c r="BC43" s="14" t="str">
        <f t="shared" si="111"/>
        <v/>
      </c>
      <c r="BD43" t="str">
        <f t="shared" si="112"/>
        <v/>
      </c>
      <c r="BE43" s="6" t="str">
        <f t="shared" si="113"/>
        <v/>
      </c>
      <c r="BG43" s="26" t="str">
        <f t="shared" si="114"/>
        <v/>
      </c>
      <c r="BH43" s="33" t="str">
        <f t="shared" si="115"/>
        <v/>
      </c>
      <c r="BJ43" s="10" t="str">
        <f t="shared" si="116"/>
        <v/>
      </c>
      <c r="BL43" s="13" t="str">
        <f t="shared" si="117"/>
        <v/>
      </c>
      <c r="BM43" s="31" t="str">
        <f t="shared" si="118"/>
        <v/>
      </c>
      <c r="BN43" s="8" t="str">
        <f t="shared" si="119"/>
        <v/>
      </c>
      <c r="BO43" s="25" t="str">
        <f t="shared" si="120"/>
        <v/>
      </c>
      <c r="BQ43" s="5" t="str">
        <f t="shared" si="121"/>
        <v/>
      </c>
      <c r="BR43" t="str">
        <f t="shared" si="122"/>
        <v/>
      </c>
      <c r="BS43" s="8" t="str">
        <f t="shared" si="123"/>
        <v/>
      </c>
      <c r="BT43" t="str">
        <f t="shared" si="124"/>
        <v/>
      </c>
      <c r="BU43" s="25" t="str">
        <f t="shared" si="125"/>
        <v/>
      </c>
      <c r="BW43" s="26" t="str">
        <f t="shared" si="126"/>
        <v/>
      </c>
      <c r="BX43" s="33" t="str">
        <f t="shared" si="127"/>
        <v/>
      </c>
      <c r="BZ43" s="5" t="str">
        <f t="shared" si="128"/>
        <v/>
      </c>
      <c r="CA43" s="6" t="str">
        <f t="shared" si="129"/>
        <v/>
      </c>
      <c r="CC43" s="27" t="str">
        <f t="shared" si="130"/>
        <v/>
      </c>
      <c r="CD43" s="28" t="str">
        <f t="shared" si="131"/>
        <v/>
      </c>
      <c r="CE43" s="21"/>
      <c r="CF43" s="5" t="str">
        <f t="shared" si="132"/>
        <v/>
      </c>
      <c r="CG43" s="5" t="str">
        <f t="shared" si="133"/>
        <v/>
      </c>
      <c r="CH43" s="5">
        <f t="shared" si="134"/>
        <v>24</v>
      </c>
      <c r="CI43" s="45"/>
      <c r="CJ43" s="54">
        <f t="shared" ca="1" si="62"/>
        <v>99999999.999999985</v>
      </c>
      <c r="CK43" s="55">
        <f t="shared" ca="1" si="63"/>
        <v>100000000</v>
      </c>
      <c r="CL43" s="21"/>
      <c r="CM43" s="27" t="str">
        <f t="shared" si="27"/>
        <v/>
      </c>
      <c r="CN43" s="21" t="str">
        <f t="shared" si="28"/>
        <v/>
      </c>
      <c r="CO43" s="21"/>
      <c r="CP43" s="21" t="str">
        <f t="shared" si="164"/>
        <v/>
      </c>
      <c r="CQ43" s="21" t="str">
        <f t="shared" si="165"/>
        <v/>
      </c>
      <c r="CR43" s="21" t="str">
        <f>IF(CQ43="","",IF('XY1'!W48="",0,'XY1'!W48))</f>
        <v/>
      </c>
      <c r="CS43" s="21" t="str">
        <f t="shared" si="65"/>
        <v/>
      </c>
      <c r="CT43" s="5" t="str">
        <f t="shared" si="66"/>
        <v/>
      </c>
      <c r="CU43" s="27" t="str">
        <f>IF(CP43="","",IF('XY1'!$Z$23='CALCUL-XY'!$E$56," "&amp;CP43,","&amp;CP43))</f>
        <v/>
      </c>
      <c r="CV43" s="27" t="str">
        <f>IF(CQ43="","",IF('XY1'!$Z$23='CALCUL-XY'!$E$56," "&amp;CQ43,","&amp;CQ43))</f>
        <v/>
      </c>
      <c r="CW43" s="27" t="str">
        <f>IF(CQ43="","",IF('XY1'!$Z$23='CALCUL-XY'!$E$56," "&amp;CS43,","&amp;CS43))</f>
        <v/>
      </c>
      <c r="CX43" s="27" t="str">
        <f>IF(CQ43="","",IF('XY1'!X48="",'CALCUL-XY'!$CX$18,IF('XY1'!$Z$23='CALCUL-XY'!$E$56," "&amp;'XY1'!X48,","&amp;'XY1'!X48)))</f>
        <v/>
      </c>
      <c r="CY43" s="21"/>
      <c r="CZ43" s="5" t="str">
        <f>IF('XY2'!C47="","",'XY2'!C47)</f>
        <v/>
      </c>
      <c r="DA43" t="str">
        <f>IF('XY2'!D47="","",'XY2'!D47)</f>
        <v/>
      </c>
      <c r="DB43" s="8" t="str">
        <f>IF('XY2'!E47="","",IF(VISEE=AVANT,MOD(CERCLE-'XY2'!E47,CERCLE),MOD('XY2'!E47,CERCLE)))</f>
        <v/>
      </c>
      <c r="DC43" s="6" t="str">
        <f>IF('XY2'!F47="","",'XY2'!F47)</f>
        <v/>
      </c>
      <c r="DE43" s="13" t="str">
        <f t="shared" si="199"/>
        <v/>
      </c>
      <c r="DF43" s="12" t="str">
        <f t="shared" si="200"/>
        <v/>
      </c>
      <c r="DG43" s="19" t="str">
        <f t="shared" si="201"/>
        <v/>
      </c>
      <c r="DI43" s="5" t="str">
        <f>IF('XY2'!C47="","",'XY2'!C47)</f>
        <v/>
      </c>
      <c r="DJ43" t="str">
        <f>IF('XY2'!D47="","",'XY2'!D47)</f>
        <v/>
      </c>
      <c r="DK43" s="8" t="str">
        <f t="shared" si="195"/>
        <v/>
      </c>
      <c r="DL43" s="6" t="str">
        <f>IF('XY2'!F47="","",IF(ECHELLE2="",DC43*1,DC43*ECHELLE2))</f>
        <v/>
      </c>
      <c r="DN43" s="13" t="str">
        <f t="shared" si="202"/>
        <v/>
      </c>
      <c r="DO43" s="12" t="str">
        <f t="shared" si="203"/>
        <v/>
      </c>
      <c r="DP43" s="19" t="str">
        <f t="shared" si="204"/>
        <v/>
      </c>
      <c r="DQ43" s="32"/>
      <c r="DR43" s="5" t="str">
        <f t="shared" si="205"/>
        <v/>
      </c>
      <c r="DS43" t="str">
        <f t="shared" si="206"/>
        <v/>
      </c>
      <c r="DT43" s="12" t="str">
        <f t="shared" si="207"/>
        <v/>
      </c>
      <c r="DU43" s="33" t="str">
        <f t="shared" si="208"/>
        <v/>
      </c>
      <c r="DW43" s="41" t="str">
        <f t="shared" si="209"/>
        <v/>
      </c>
      <c r="DX43" s="20" t="str">
        <f t="shared" si="210"/>
        <v/>
      </c>
      <c r="DY43" t="str">
        <f t="shared" si="211"/>
        <v/>
      </c>
      <c r="DZ43" t="str">
        <f t="shared" si="212"/>
        <v/>
      </c>
      <c r="EA43" t="str">
        <f t="shared" si="213"/>
        <v/>
      </c>
      <c r="EB43" s="6" t="str">
        <f t="shared" si="214"/>
        <v/>
      </c>
      <c r="ED43" s="36" t="str">
        <f t="shared" si="215"/>
        <v/>
      </c>
      <c r="EE43" s="37" t="str">
        <f t="shared" si="216"/>
        <v/>
      </c>
      <c r="EF43" s="32"/>
      <c r="EG43" s="10" t="str">
        <f t="shared" si="217"/>
        <v/>
      </c>
      <c r="EI43" s="13" t="str">
        <f t="shared" si="218"/>
        <v/>
      </c>
      <c r="EJ43" s="30" t="str">
        <f t="shared" si="219"/>
        <v/>
      </c>
      <c r="EK43" s="8" t="str">
        <f t="shared" si="220"/>
        <v/>
      </c>
      <c r="EL43" s="12" t="str">
        <f t="shared" si="221"/>
        <v/>
      </c>
      <c r="EM43" s="33" t="str">
        <f t="shared" si="222"/>
        <v/>
      </c>
      <c r="EO43" s="5" t="str">
        <f t="shared" si="223"/>
        <v/>
      </c>
      <c r="EP43" s="6" t="str">
        <f t="shared" si="224"/>
        <v/>
      </c>
      <c r="ER43" s="5">
        <f t="shared" si="77"/>
        <v>24</v>
      </c>
      <c r="ES43" s="64" t="str">
        <f t="shared" si="78"/>
        <v/>
      </c>
      <c r="ET43" s="27" t="str">
        <f t="shared" si="79"/>
        <v/>
      </c>
      <c r="EU43" s="28" t="str">
        <f t="shared" si="80"/>
        <v/>
      </c>
      <c r="EW43" s="5" t="str">
        <f t="shared" si="225"/>
        <v/>
      </c>
      <c r="EX43" s="5" t="str">
        <f t="shared" si="226"/>
        <v/>
      </c>
      <c r="EZ43" s="45"/>
      <c r="FA43" s="77">
        <f t="shared" ca="1" si="83"/>
        <v>100000150.277</v>
      </c>
      <c r="FB43" s="55">
        <f t="shared" ca="1" si="84"/>
        <v>100000103.27700001</v>
      </c>
      <c r="FD43" s="21" t="str">
        <f t="shared" si="196"/>
        <v/>
      </c>
      <c r="FE43" s="21" t="str">
        <f t="shared" si="197"/>
        <v/>
      </c>
      <c r="FF43" s="21" t="str">
        <f>IF(FE43="","",IF('XY2'!Q47="",0,'XY2'!Q47))</f>
        <v/>
      </c>
      <c r="FG43" s="21" t="str">
        <f t="shared" si="86"/>
        <v/>
      </c>
      <c r="FH43" s="5" t="str">
        <f t="shared" si="198"/>
        <v/>
      </c>
      <c r="FI43" s="27" t="str">
        <f>IF(ET43="","",IF('XY2'!$T$22='CALCUL-XY'!$E$56," "&amp;FD43,","&amp;FD43))</f>
        <v/>
      </c>
      <c r="FJ43" s="27" t="str">
        <f>IF(EU43="","",IF('XY2'!$T$22='CALCUL-XY'!$E$56," "&amp;FE43,","&amp;FE43))</f>
        <v/>
      </c>
      <c r="FK43" s="27" t="str">
        <f>IF(FG43="","",IF('XY2'!$T$22='CALCUL-XY'!$E$56," "&amp;FG43,","&amp;FG43))</f>
        <v/>
      </c>
      <c r="FL43" s="27" t="str">
        <f>IF(FE43="","",IF('XY2'!R47="",$FL$18,IF('XY2'!$T$22='CALCUL-XY'!$E$56," "&amp;'XY2'!R47,","&amp;'XY2'!R47)))</f>
        <v/>
      </c>
    </row>
    <row r="44" spans="1:168" x14ac:dyDescent="0.2">
      <c r="A44">
        <f t="shared" si="87"/>
        <v>25</v>
      </c>
      <c r="C44" s="89" t="s">
        <v>55</v>
      </c>
      <c r="D44" s="90" t="s">
        <v>145</v>
      </c>
      <c r="E44" s="40" t="str">
        <f t="shared" si="227"/>
        <v>ADJUSTED COORDINATES</v>
      </c>
      <c r="L44">
        <f t="shared" si="88"/>
        <v>25</v>
      </c>
      <c r="M44" s="57" t="str">
        <f>IF('XY1'!C49="","",'XY1'!C49)</f>
        <v/>
      </c>
      <c r="N44" s="57" t="str">
        <f>IF('XY1'!D49="","",'XY1'!D49)</f>
        <v/>
      </c>
      <c r="O44" s="79" t="str">
        <f>IF('XY1'!E49="","",MOD('XY1'!E49,CERCLE))</f>
        <v/>
      </c>
      <c r="P44" s="57" t="str">
        <f>IF('XY1'!F49="","",'XY1'!F49)</f>
        <v/>
      </c>
      <c r="R44" s="13" t="str">
        <f t="shared" si="89"/>
        <v/>
      </c>
      <c r="S44" s="25" t="str">
        <f t="shared" si="90"/>
        <v/>
      </c>
      <c r="U44" s="10" t="str">
        <f t="shared" si="91"/>
        <v/>
      </c>
      <c r="W44" s="5" t="str">
        <f t="shared" si="92"/>
        <v/>
      </c>
      <c r="X44" t="str">
        <f t="shared" si="93"/>
        <v/>
      </c>
      <c r="Y44" s="8" t="str">
        <f t="shared" si="94"/>
        <v/>
      </c>
      <c r="Z44" s="6" t="str">
        <f t="shared" si="95"/>
        <v/>
      </c>
      <c r="AB44" s="5">
        <f t="shared" si="96"/>
        <v>25</v>
      </c>
      <c r="AC44" t="str">
        <f t="shared" si="8"/>
        <v/>
      </c>
      <c r="AD44" s="8" t="str">
        <f t="shared" si="97"/>
        <v/>
      </c>
      <c r="AE44" s="6" t="str">
        <f t="shared" si="98"/>
        <v/>
      </c>
      <c r="AG44" s="13" t="str">
        <f t="shared" si="99"/>
        <v/>
      </c>
      <c r="AH44" s="80" t="str">
        <f t="shared" si="100"/>
        <v/>
      </c>
      <c r="AI44" s="80" t="str">
        <f t="shared" si="101"/>
        <v/>
      </c>
      <c r="AJ44" s="80" t="str">
        <f ca="1">IF(AG44="","",IF(N&lt;AB44,"",SUM(AH44:OFFSET(AH44,(N-1),0))))</f>
        <v/>
      </c>
      <c r="AK44" s="80" t="str">
        <f ca="1">IF(AG44="","",IF(N&lt;AB44,"",SUM(AI44:OFFSET(AI44,(N-1),0))))</f>
        <v/>
      </c>
      <c r="AL44" s="80" t="str">
        <f t="shared" si="9"/>
        <v/>
      </c>
      <c r="AM44" s="81" t="str">
        <f t="shared" si="10"/>
        <v/>
      </c>
      <c r="AN44" s="85" t="str">
        <f t="shared" si="11"/>
        <v/>
      </c>
      <c r="AP44" s="13" t="str">
        <f t="shared" si="102"/>
        <v/>
      </c>
      <c r="AQ44" s="8" t="str">
        <f t="shared" si="103"/>
        <v/>
      </c>
      <c r="AR44" s="12" t="str">
        <f t="shared" si="104"/>
        <v/>
      </c>
      <c r="AS44" s="19" t="str">
        <f t="shared" si="105"/>
        <v/>
      </c>
      <c r="AU44" s="5" t="str">
        <f t="shared" si="15"/>
        <v/>
      </c>
      <c r="AV44" t="str">
        <f t="shared" si="16"/>
        <v/>
      </c>
      <c r="AW44" t="str">
        <f t="shared" si="106"/>
        <v/>
      </c>
      <c r="AX44" s="6" t="str">
        <f t="shared" si="107"/>
        <v/>
      </c>
      <c r="AZ44" s="5" t="str">
        <f t="shared" si="108"/>
        <v/>
      </c>
      <c r="BA44" t="str">
        <f t="shared" si="109"/>
        <v/>
      </c>
      <c r="BB44" s="14" t="str">
        <f t="shared" si="110"/>
        <v/>
      </c>
      <c r="BC44" s="14" t="str">
        <f t="shared" si="111"/>
        <v/>
      </c>
      <c r="BD44" t="str">
        <f t="shared" si="112"/>
        <v/>
      </c>
      <c r="BE44" s="6" t="str">
        <f t="shared" si="113"/>
        <v/>
      </c>
      <c r="BG44" s="26" t="str">
        <f t="shared" si="114"/>
        <v/>
      </c>
      <c r="BH44" s="33" t="str">
        <f t="shared" si="115"/>
        <v/>
      </c>
      <c r="BJ44" s="10" t="str">
        <f t="shared" si="116"/>
        <v/>
      </c>
      <c r="BL44" s="13" t="str">
        <f t="shared" si="117"/>
        <v/>
      </c>
      <c r="BM44" s="31" t="str">
        <f t="shared" si="118"/>
        <v/>
      </c>
      <c r="BN44" s="8" t="str">
        <f t="shared" si="119"/>
        <v/>
      </c>
      <c r="BO44" s="25" t="str">
        <f t="shared" si="120"/>
        <v/>
      </c>
      <c r="BQ44" s="5" t="str">
        <f t="shared" si="121"/>
        <v/>
      </c>
      <c r="BR44" t="str">
        <f t="shared" si="122"/>
        <v/>
      </c>
      <c r="BS44" s="8" t="str">
        <f t="shared" si="123"/>
        <v/>
      </c>
      <c r="BT44" t="str">
        <f t="shared" si="124"/>
        <v/>
      </c>
      <c r="BU44" s="25" t="str">
        <f t="shared" si="125"/>
        <v/>
      </c>
      <c r="BW44" s="26" t="str">
        <f t="shared" si="126"/>
        <v/>
      </c>
      <c r="BX44" s="33" t="str">
        <f t="shared" si="127"/>
        <v/>
      </c>
      <c r="BZ44" s="5" t="str">
        <f t="shared" si="128"/>
        <v/>
      </c>
      <c r="CA44" s="6" t="str">
        <f t="shared" si="129"/>
        <v/>
      </c>
      <c r="CC44" s="27" t="str">
        <f t="shared" si="130"/>
        <v/>
      </c>
      <c r="CD44" s="28" t="str">
        <f t="shared" si="131"/>
        <v/>
      </c>
      <c r="CE44" s="21"/>
      <c r="CF44" s="5" t="str">
        <f t="shared" si="132"/>
        <v/>
      </c>
      <c r="CG44" s="5" t="str">
        <f t="shared" si="133"/>
        <v/>
      </c>
      <c r="CH44" s="5">
        <f t="shared" si="134"/>
        <v>25</v>
      </c>
      <c r="CI44" s="45"/>
      <c r="CJ44" s="54">
        <f t="shared" ca="1" si="62"/>
        <v>99999999.999999985</v>
      </c>
      <c r="CK44" s="55">
        <f t="shared" ca="1" si="63"/>
        <v>100000000</v>
      </c>
      <c r="CL44" s="21"/>
      <c r="CM44" s="27" t="str">
        <f t="shared" si="27"/>
        <v/>
      </c>
      <c r="CN44" s="21" t="str">
        <f t="shared" si="28"/>
        <v/>
      </c>
      <c r="CO44" s="21"/>
      <c r="CP44" s="21" t="str">
        <f t="shared" si="164"/>
        <v/>
      </c>
      <c r="CQ44" s="21" t="str">
        <f t="shared" si="165"/>
        <v/>
      </c>
      <c r="CR44" s="21" t="str">
        <f>IF(CQ44="","",IF('XY1'!W49="",0,'XY1'!W49))</f>
        <v/>
      </c>
      <c r="CS44" s="21" t="str">
        <f t="shared" si="65"/>
        <v/>
      </c>
      <c r="CT44" s="5" t="str">
        <f t="shared" si="66"/>
        <v/>
      </c>
      <c r="CU44" s="27" t="str">
        <f>IF(CP44="","",IF('XY1'!$Z$23='CALCUL-XY'!$E$56," "&amp;CP44,","&amp;CP44))</f>
        <v/>
      </c>
      <c r="CV44" s="27" t="str">
        <f>IF(CQ44="","",IF('XY1'!$Z$23='CALCUL-XY'!$E$56," "&amp;CQ44,","&amp;CQ44))</f>
        <v/>
      </c>
      <c r="CW44" s="27" t="str">
        <f>IF(CQ44="","",IF('XY1'!$Z$23='CALCUL-XY'!$E$56," "&amp;CS44,","&amp;CS44))</f>
        <v/>
      </c>
      <c r="CX44" s="27" t="str">
        <f>IF(CQ44="","",IF('XY1'!X49="",'CALCUL-XY'!$CX$18,IF('XY1'!$Z$23='CALCUL-XY'!$E$56," "&amp;'XY1'!X49,","&amp;'XY1'!X49)))</f>
        <v/>
      </c>
      <c r="CY44" s="21"/>
      <c r="CZ44" s="5" t="str">
        <f>IF('XY2'!C48="","",'XY2'!C48)</f>
        <v/>
      </c>
      <c r="DA44" t="str">
        <f>IF('XY2'!D48="","",'XY2'!D48)</f>
        <v/>
      </c>
      <c r="DB44" s="8" t="str">
        <f>IF('XY2'!E48="","",IF(VISEE=AVANT,MOD(CERCLE-'XY2'!E48,CERCLE),MOD('XY2'!E48,CERCLE)))</f>
        <v/>
      </c>
      <c r="DC44" s="6" t="str">
        <f>IF('XY2'!F48="","",'XY2'!F48)</f>
        <v/>
      </c>
      <c r="DE44" s="13" t="str">
        <f t="shared" si="199"/>
        <v/>
      </c>
      <c r="DF44" s="12" t="str">
        <f t="shared" si="200"/>
        <v/>
      </c>
      <c r="DG44" s="19" t="str">
        <f t="shared" si="201"/>
        <v/>
      </c>
      <c r="DI44" s="5" t="str">
        <f>IF('XY2'!C48="","",'XY2'!C48)</f>
        <v/>
      </c>
      <c r="DJ44" t="str">
        <f>IF('XY2'!D48="","",'XY2'!D48)</f>
        <v/>
      </c>
      <c r="DK44" s="8" t="str">
        <f t="shared" si="195"/>
        <v/>
      </c>
      <c r="DL44" s="6" t="str">
        <f>IF('XY2'!F48="","",IF(ECHELLE2="",DC44*1,DC44*ECHELLE2))</f>
        <v/>
      </c>
      <c r="DN44" s="13" t="str">
        <f t="shared" si="202"/>
        <v/>
      </c>
      <c r="DO44" s="12" t="str">
        <f t="shared" si="203"/>
        <v/>
      </c>
      <c r="DP44" s="19" t="str">
        <f t="shared" si="204"/>
        <v/>
      </c>
      <c r="DQ44" s="32"/>
      <c r="DR44" s="5" t="str">
        <f t="shared" si="205"/>
        <v/>
      </c>
      <c r="DS44" t="str">
        <f t="shared" si="206"/>
        <v/>
      </c>
      <c r="DT44" s="12" t="str">
        <f t="shared" si="207"/>
        <v/>
      </c>
      <c r="DU44" s="33" t="str">
        <f t="shared" si="208"/>
        <v/>
      </c>
      <c r="DW44" s="41" t="str">
        <f t="shared" si="209"/>
        <v/>
      </c>
      <c r="DX44" s="20" t="str">
        <f t="shared" si="210"/>
        <v/>
      </c>
      <c r="DY44" t="str">
        <f t="shared" si="211"/>
        <v/>
      </c>
      <c r="DZ44" t="str">
        <f t="shared" si="212"/>
        <v/>
      </c>
      <c r="EA44" t="str">
        <f t="shared" si="213"/>
        <v/>
      </c>
      <c r="EB44" s="6" t="str">
        <f t="shared" si="214"/>
        <v/>
      </c>
      <c r="ED44" s="36" t="str">
        <f t="shared" si="215"/>
        <v/>
      </c>
      <c r="EE44" s="37" t="str">
        <f t="shared" si="216"/>
        <v/>
      </c>
      <c r="EF44" s="32"/>
      <c r="EG44" s="10" t="str">
        <f t="shared" si="217"/>
        <v/>
      </c>
      <c r="EI44" s="13" t="str">
        <f t="shared" si="218"/>
        <v/>
      </c>
      <c r="EJ44" s="30" t="str">
        <f t="shared" si="219"/>
        <v/>
      </c>
      <c r="EK44" s="8" t="str">
        <f t="shared" si="220"/>
        <v/>
      </c>
      <c r="EL44" s="12" t="str">
        <f t="shared" si="221"/>
        <v/>
      </c>
      <c r="EM44" s="33" t="str">
        <f t="shared" si="222"/>
        <v/>
      </c>
      <c r="EO44" s="5" t="str">
        <f t="shared" si="223"/>
        <v/>
      </c>
      <c r="EP44" s="6" t="str">
        <f t="shared" si="224"/>
        <v/>
      </c>
      <c r="ER44" s="5">
        <f t="shared" si="77"/>
        <v>25</v>
      </c>
      <c r="ES44" s="64" t="str">
        <f t="shared" si="78"/>
        <v/>
      </c>
      <c r="ET44" s="27" t="str">
        <f t="shared" si="79"/>
        <v/>
      </c>
      <c r="EU44" s="28" t="str">
        <f t="shared" si="80"/>
        <v/>
      </c>
      <c r="EW44" s="5" t="str">
        <f t="shared" si="225"/>
        <v/>
      </c>
      <c r="EX44" s="5" t="str">
        <f t="shared" si="226"/>
        <v/>
      </c>
      <c r="EZ44" s="45"/>
      <c r="FA44" s="77">
        <f t="shared" ca="1" si="83"/>
        <v>100000150.277</v>
      </c>
      <c r="FB44" s="55">
        <f t="shared" ca="1" si="84"/>
        <v>100000103.27700001</v>
      </c>
      <c r="FD44" s="21" t="str">
        <f t="shared" si="196"/>
        <v/>
      </c>
      <c r="FE44" s="21" t="str">
        <f t="shared" si="197"/>
        <v/>
      </c>
      <c r="FF44" s="21" t="str">
        <f>IF(FE44="","",IF('XY2'!Q48="",0,'XY2'!Q48))</f>
        <v/>
      </c>
      <c r="FG44" s="21" t="str">
        <f t="shared" si="86"/>
        <v/>
      </c>
      <c r="FH44" s="5" t="str">
        <f t="shared" si="198"/>
        <v/>
      </c>
      <c r="FI44" s="27" t="str">
        <f>IF(ET44="","",IF('XY2'!$T$22='CALCUL-XY'!$E$56," "&amp;FD44,","&amp;FD44))</f>
        <v/>
      </c>
      <c r="FJ44" s="27" t="str">
        <f>IF(EU44="","",IF('XY2'!$T$22='CALCUL-XY'!$E$56," "&amp;FE44,","&amp;FE44))</f>
        <v/>
      </c>
      <c r="FK44" s="27" t="str">
        <f>IF(FG44="","",IF('XY2'!$T$22='CALCUL-XY'!$E$56," "&amp;FG44,","&amp;FG44))</f>
        <v/>
      </c>
      <c r="FL44" s="27" t="str">
        <f>IF(FE44="","",IF('XY2'!R48="",$FL$18,IF('XY2'!$T$22='CALCUL-XY'!$E$56," "&amp;'XY2'!R48,","&amp;'XY2'!R48)))</f>
        <v/>
      </c>
    </row>
    <row r="45" spans="1:168" x14ac:dyDescent="0.2">
      <c r="A45">
        <f t="shared" si="87"/>
        <v>26</v>
      </c>
      <c r="C45" s="89" t="s">
        <v>165</v>
      </c>
      <c r="D45" s="90" t="s">
        <v>166</v>
      </c>
      <c r="E45" s="40" t="str">
        <f t="shared" si="227"/>
        <v>ADJUSTED CLOSED TRAVERSE</v>
      </c>
      <c r="L45">
        <f t="shared" si="88"/>
        <v>26</v>
      </c>
      <c r="M45" s="57" t="str">
        <f>IF('XY1'!C50="","",'XY1'!C50)</f>
        <v/>
      </c>
      <c r="N45" s="57" t="str">
        <f>IF('XY1'!D50="","",'XY1'!D50)</f>
        <v/>
      </c>
      <c r="O45" s="79" t="str">
        <f>IF('XY1'!E50="","",MOD('XY1'!E50,CERCLE))</f>
        <v/>
      </c>
      <c r="P45" s="57" t="str">
        <f>IF('XY1'!F50="","",'XY1'!F50)</f>
        <v/>
      </c>
      <c r="R45" s="13" t="str">
        <f t="shared" si="89"/>
        <v/>
      </c>
      <c r="S45" s="25" t="str">
        <f t="shared" si="90"/>
        <v/>
      </c>
      <c r="U45" s="10" t="str">
        <f t="shared" si="91"/>
        <v/>
      </c>
      <c r="W45" s="5" t="str">
        <f t="shared" si="92"/>
        <v/>
      </c>
      <c r="X45" t="str">
        <f t="shared" si="93"/>
        <v/>
      </c>
      <c r="Y45" s="8" t="str">
        <f t="shared" si="94"/>
        <v/>
      </c>
      <c r="Z45" s="6" t="str">
        <f t="shared" si="95"/>
        <v/>
      </c>
      <c r="AB45" s="5">
        <f t="shared" si="96"/>
        <v>26</v>
      </c>
      <c r="AC45" t="str">
        <f t="shared" si="8"/>
        <v/>
      </c>
      <c r="AD45" s="8" t="str">
        <f t="shared" si="97"/>
        <v/>
      </c>
      <c r="AE45" s="6" t="str">
        <f t="shared" si="98"/>
        <v/>
      </c>
      <c r="AG45" s="13" t="str">
        <f t="shared" si="99"/>
        <v/>
      </c>
      <c r="AH45" s="80" t="str">
        <f t="shared" si="100"/>
        <v/>
      </c>
      <c r="AI45" s="80" t="str">
        <f t="shared" si="101"/>
        <v/>
      </c>
      <c r="AJ45" s="80" t="str">
        <f ca="1">IF(AG45="","",IF(N&lt;AB45,"",SUM(AH45:OFFSET(AH45,(N-1),0))))</f>
        <v/>
      </c>
      <c r="AK45" s="80" t="str">
        <f ca="1">IF(AG45="","",IF(N&lt;AB45,"",SUM(AI45:OFFSET(AI45,(N-1),0))))</f>
        <v/>
      </c>
      <c r="AL45" s="80" t="str">
        <f t="shared" si="9"/>
        <v/>
      </c>
      <c r="AM45" s="81" t="str">
        <f t="shared" si="10"/>
        <v/>
      </c>
      <c r="AN45" s="85" t="str">
        <f t="shared" si="11"/>
        <v/>
      </c>
      <c r="AP45" s="13" t="str">
        <f t="shared" si="102"/>
        <v/>
      </c>
      <c r="AQ45" s="8" t="str">
        <f t="shared" si="103"/>
        <v/>
      </c>
      <c r="AR45" s="12" t="str">
        <f t="shared" si="104"/>
        <v/>
      </c>
      <c r="AS45" s="19" t="str">
        <f t="shared" si="105"/>
        <v/>
      </c>
      <c r="AU45" s="5" t="str">
        <f t="shared" si="15"/>
        <v/>
      </c>
      <c r="AV45" t="str">
        <f t="shared" si="16"/>
        <v/>
      </c>
      <c r="AW45" t="str">
        <f t="shared" si="106"/>
        <v/>
      </c>
      <c r="AX45" s="6" t="str">
        <f t="shared" si="107"/>
        <v/>
      </c>
      <c r="AZ45" s="5" t="str">
        <f t="shared" si="108"/>
        <v/>
      </c>
      <c r="BA45" t="str">
        <f t="shared" si="109"/>
        <v/>
      </c>
      <c r="BB45" s="14" t="str">
        <f t="shared" si="110"/>
        <v/>
      </c>
      <c r="BC45" s="14" t="str">
        <f t="shared" si="111"/>
        <v/>
      </c>
      <c r="BD45" t="str">
        <f t="shared" si="112"/>
        <v/>
      </c>
      <c r="BE45" s="6" t="str">
        <f t="shared" si="113"/>
        <v/>
      </c>
      <c r="BG45" s="26" t="str">
        <f t="shared" si="114"/>
        <v/>
      </c>
      <c r="BH45" s="33" t="str">
        <f t="shared" si="115"/>
        <v/>
      </c>
      <c r="BJ45" s="10" t="str">
        <f t="shared" si="116"/>
        <v/>
      </c>
      <c r="BL45" s="13" t="str">
        <f t="shared" si="117"/>
        <v/>
      </c>
      <c r="BM45" s="31" t="str">
        <f t="shared" si="118"/>
        <v/>
      </c>
      <c r="BN45" s="8" t="str">
        <f t="shared" si="119"/>
        <v/>
      </c>
      <c r="BO45" s="25" t="str">
        <f t="shared" si="120"/>
        <v/>
      </c>
      <c r="BQ45" s="5" t="str">
        <f t="shared" si="121"/>
        <v/>
      </c>
      <c r="BR45" t="str">
        <f t="shared" si="122"/>
        <v/>
      </c>
      <c r="BS45" s="8" t="str">
        <f t="shared" si="123"/>
        <v/>
      </c>
      <c r="BT45" t="str">
        <f t="shared" si="124"/>
        <v/>
      </c>
      <c r="BU45" s="25" t="str">
        <f t="shared" si="125"/>
        <v/>
      </c>
      <c r="BW45" s="26" t="str">
        <f t="shared" si="126"/>
        <v/>
      </c>
      <c r="BX45" s="33" t="str">
        <f t="shared" si="127"/>
        <v/>
      </c>
      <c r="BZ45" s="5" t="str">
        <f t="shared" si="128"/>
        <v/>
      </c>
      <c r="CA45" s="6" t="str">
        <f t="shared" si="129"/>
        <v/>
      </c>
      <c r="CC45" s="27" t="str">
        <f t="shared" si="130"/>
        <v/>
      </c>
      <c r="CD45" s="28" t="str">
        <f t="shared" si="131"/>
        <v/>
      </c>
      <c r="CE45" s="21"/>
      <c r="CF45" s="5" t="str">
        <f t="shared" si="132"/>
        <v/>
      </c>
      <c r="CG45" s="5" t="str">
        <f t="shared" si="133"/>
        <v/>
      </c>
      <c r="CH45" s="5">
        <f t="shared" si="134"/>
        <v>26</v>
      </c>
      <c r="CI45" s="45"/>
      <c r="CJ45" s="54">
        <f t="shared" ca="1" si="62"/>
        <v>99999999.999999985</v>
      </c>
      <c r="CK45" s="55">
        <f t="shared" ca="1" si="63"/>
        <v>100000000</v>
      </c>
      <c r="CL45" s="21"/>
      <c r="CM45" s="27" t="str">
        <f t="shared" si="27"/>
        <v/>
      </c>
      <c r="CN45" s="21" t="str">
        <f t="shared" si="28"/>
        <v/>
      </c>
      <c r="CO45" s="21"/>
      <c r="CP45" s="21" t="str">
        <f t="shared" si="164"/>
        <v/>
      </c>
      <c r="CQ45" s="21" t="str">
        <f t="shared" si="165"/>
        <v/>
      </c>
      <c r="CR45" s="21" t="str">
        <f>IF(CQ45="","",IF('XY1'!W50="",0,'XY1'!W50))</f>
        <v/>
      </c>
      <c r="CS45" s="21" t="str">
        <f t="shared" si="65"/>
        <v/>
      </c>
      <c r="CT45" s="5" t="str">
        <f t="shared" si="66"/>
        <v/>
      </c>
      <c r="CU45" s="27" t="str">
        <f>IF(CP45="","",IF('XY1'!$Z$23='CALCUL-XY'!$E$56," "&amp;CP45,","&amp;CP45))</f>
        <v/>
      </c>
      <c r="CV45" s="27" t="str">
        <f>IF(CQ45="","",IF('XY1'!$Z$23='CALCUL-XY'!$E$56," "&amp;CQ45,","&amp;CQ45))</f>
        <v/>
      </c>
      <c r="CW45" s="27" t="str">
        <f>IF(CQ45="","",IF('XY1'!$Z$23='CALCUL-XY'!$E$56," "&amp;CS45,","&amp;CS45))</f>
        <v/>
      </c>
      <c r="CX45" s="27" t="str">
        <f>IF(CQ45="","",IF('XY1'!X50="",'CALCUL-XY'!$CX$18,IF('XY1'!$Z$23='CALCUL-XY'!$E$56," "&amp;'XY1'!X50,","&amp;'XY1'!X50)))</f>
        <v/>
      </c>
      <c r="CY45" s="21"/>
      <c r="CZ45" s="5" t="str">
        <f>IF('XY2'!C49="","",'XY2'!C49)</f>
        <v/>
      </c>
      <c r="DA45" t="str">
        <f>IF('XY2'!D49="","",'XY2'!D49)</f>
        <v/>
      </c>
      <c r="DB45" s="8" t="str">
        <f>IF('XY2'!E49="","",IF(VISEE=AVANT,MOD(CERCLE-'XY2'!E49,CERCLE),MOD('XY2'!E49,CERCLE)))</f>
        <v/>
      </c>
      <c r="DC45" s="6" t="str">
        <f>IF('XY2'!F49="","",'XY2'!F49)</f>
        <v/>
      </c>
      <c r="DE45" s="13" t="str">
        <f t="shared" si="199"/>
        <v/>
      </c>
      <c r="DF45" s="12" t="str">
        <f t="shared" si="200"/>
        <v/>
      </c>
      <c r="DG45" s="19" t="str">
        <f t="shared" si="201"/>
        <v/>
      </c>
      <c r="DI45" s="5" t="str">
        <f>IF('XY2'!C49="","",'XY2'!C49)</f>
        <v/>
      </c>
      <c r="DJ45" t="str">
        <f>IF('XY2'!D49="","",'XY2'!D49)</f>
        <v/>
      </c>
      <c r="DK45" s="8" t="str">
        <f t="shared" si="195"/>
        <v/>
      </c>
      <c r="DL45" s="6" t="str">
        <f>IF('XY2'!F49="","",IF(ECHELLE2="",DC45*1,DC45*ECHELLE2))</f>
        <v/>
      </c>
      <c r="DN45" s="13" t="str">
        <f t="shared" si="202"/>
        <v/>
      </c>
      <c r="DO45" s="12" t="str">
        <f t="shared" si="203"/>
        <v/>
      </c>
      <c r="DP45" s="19" t="str">
        <f t="shared" si="204"/>
        <v/>
      </c>
      <c r="DQ45" s="32"/>
      <c r="DR45" s="5" t="str">
        <f t="shared" si="205"/>
        <v/>
      </c>
      <c r="DS45" t="str">
        <f t="shared" si="206"/>
        <v/>
      </c>
      <c r="DT45" s="12" t="str">
        <f t="shared" si="207"/>
        <v/>
      </c>
      <c r="DU45" s="33" t="str">
        <f t="shared" si="208"/>
        <v/>
      </c>
      <c r="DW45" s="41" t="str">
        <f t="shared" si="209"/>
        <v/>
      </c>
      <c r="DX45" s="20" t="str">
        <f t="shared" si="210"/>
        <v/>
      </c>
      <c r="DY45" t="str">
        <f t="shared" si="211"/>
        <v/>
      </c>
      <c r="DZ45" t="str">
        <f t="shared" si="212"/>
        <v/>
      </c>
      <c r="EA45" t="str">
        <f t="shared" si="213"/>
        <v/>
      </c>
      <c r="EB45" s="6" t="str">
        <f t="shared" si="214"/>
        <v/>
      </c>
      <c r="ED45" s="36" t="str">
        <f t="shared" si="215"/>
        <v/>
      </c>
      <c r="EE45" s="37" t="str">
        <f t="shared" si="216"/>
        <v/>
      </c>
      <c r="EF45" s="32"/>
      <c r="EG45" s="10" t="str">
        <f t="shared" si="217"/>
        <v/>
      </c>
      <c r="EI45" s="13" t="str">
        <f t="shared" si="218"/>
        <v/>
      </c>
      <c r="EJ45" s="30" t="str">
        <f t="shared" si="219"/>
        <v/>
      </c>
      <c r="EK45" s="8" t="str">
        <f t="shared" si="220"/>
        <v/>
      </c>
      <c r="EL45" s="12" t="str">
        <f t="shared" si="221"/>
        <v/>
      </c>
      <c r="EM45" s="33" t="str">
        <f t="shared" si="222"/>
        <v/>
      </c>
      <c r="EO45" s="5" t="str">
        <f t="shared" si="223"/>
        <v/>
      </c>
      <c r="EP45" s="6" t="str">
        <f t="shared" si="224"/>
        <v/>
      </c>
      <c r="ER45" s="5">
        <f t="shared" si="77"/>
        <v>26</v>
      </c>
      <c r="ES45" s="64" t="str">
        <f t="shared" si="78"/>
        <v/>
      </c>
      <c r="ET45" s="27" t="str">
        <f t="shared" si="79"/>
        <v/>
      </c>
      <c r="EU45" s="28" t="str">
        <f t="shared" si="80"/>
        <v/>
      </c>
      <c r="EW45" s="5" t="str">
        <f t="shared" si="225"/>
        <v/>
      </c>
      <c r="EX45" s="5" t="str">
        <f t="shared" si="226"/>
        <v/>
      </c>
      <c r="EZ45" s="45"/>
      <c r="FA45" s="77">
        <f t="shared" ca="1" si="83"/>
        <v>100000150.277</v>
      </c>
      <c r="FB45" s="55">
        <f t="shared" ca="1" si="84"/>
        <v>100000103.27700001</v>
      </c>
      <c r="FD45" s="21" t="str">
        <f t="shared" si="196"/>
        <v/>
      </c>
      <c r="FE45" s="21" t="str">
        <f t="shared" si="197"/>
        <v/>
      </c>
      <c r="FF45" s="21" t="str">
        <f>IF(FE45="","",IF('XY2'!Q49="",0,'XY2'!Q49))</f>
        <v/>
      </c>
      <c r="FG45" s="21" t="str">
        <f t="shared" si="86"/>
        <v/>
      </c>
      <c r="FH45" s="5" t="str">
        <f t="shared" si="198"/>
        <v/>
      </c>
      <c r="FI45" s="27" t="str">
        <f>IF(ET45="","",IF('XY2'!$T$22='CALCUL-XY'!$E$56," "&amp;FD45,","&amp;FD45))</f>
        <v/>
      </c>
      <c r="FJ45" s="27" t="str">
        <f>IF(EU45="","",IF('XY2'!$T$22='CALCUL-XY'!$E$56," "&amp;FE45,","&amp;FE45))</f>
        <v/>
      </c>
      <c r="FK45" s="27" t="str">
        <f>IF(FG45="","",IF('XY2'!$T$22='CALCUL-XY'!$E$56," "&amp;FG45,","&amp;FG45))</f>
        <v/>
      </c>
      <c r="FL45" s="27" t="str">
        <f>IF(FE45="","",IF('XY2'!R49="",$FL$18,IF('XY2'!$T$22='CALCUL-XY'!$E$56," "&amp;'XY2'!R49,","&amp;'XY2'!R49)))</f>
        <v/>
      </c>
    </row>
    <row r="46" spans="1:168" x14ac:dyDescent="0.2">
      <c r="A46">
        <f t="shared" si="87"/>
        <v>27</v>
      </c>
      <c r="C46" s="89" t="s">
        <v>164</v>
      </c>
      <c r="D46" s="90" t="s">
        <v>167</v>
      </c>
      <c r="E46" s="40" t="str">
        <f t="shared" si="227"/>
        <v>ADJUSTED OPEN TRAVERSE</v>
      </c>
      <c r="L46">
        <f t="shared" si="88"/>
        <v>27</v>
      </c>
      <c r="M46" s="57" t="str">
        <f>IF('XY1'!C51="","",'XY1'!C51)</f>
        <v/>
      </c>
      <c r="N46" s="57" t="str">
        <f>IF('XY1'!D51="","",'XY1'!D51)</f>
        <v/>
      </c>
      <c r="O46" s="79" t="str">
        <f>IF('XY1'!E51="","",MOD('XY1'!E51,CERCLE))</f>
        <v/>
      </c>
      <c r="P46" s="57" t="str">
        <f>IF('XY1'!F51="","",'XY1'!F51)</f>
        <v/>
      </c>
      <c r="R46" s="13" t="str">
        <f t="shared" si="89"/>
        <v/>
      </c>
      <c r="S46" s="25" t="str">
        <f t="shared" si="90"/>
        <v/>
      </c>
      <c r="U46" s="10" t="str">
        <f t="shared" si="91"/>
        <v/>
      </c>
      <c r="W46" s="5" t="str">
        <f t="shared" si="92"/>
        <v/>
      </c>
      <c r="X46" t="str">
        <f t="shared" si="93"/>
        <v/>
      </c>
      <c r="Y46" s="8" t="str">
        <f t="shared" si="94"/>
        <v/>
      </c>
      <c r="Z46" s="6" t="str">
        <f t="shared" si="95"/>
        <v/>
      </c>
      <c r="AB46" s="5">
        <f t="shared" si="96"/>
        <v>27</v>
      </c>
      <c r="AC46" t="str">
        <f t="shared" si="8"/>
        <v/>
      </c>
      <c r="AD46" s="8" t="str">
        <f t="shared" si="97"/>
        <v/>
      </c>
      <c r="AE46" s="6" t="str">
        <f t="shared" si="98"/>
        <v/>
      </c>
      <c r="AG46" s="13" t="str">
        <f t="shared" si="99"/>
        <v/>
      </c>
      <c r="AH46" s="80" t="str">
        <f t="shared" si="100"/>
        <v/>
      </c>
      <c r="AI46" s="80" t="str">
        <f t="shared" si="101"/>
        <v/>
      </c>
      <c r="AJ46" s="80" t="str">
        <f ca="1">IF(AG46="","",IF(N&lt;AB46,"",SUM(AH46:OFFSET(AH46,(N-1),0))))</f>
        <v/>
      </c>
      <c r="AK46" s="80" t="str">
        <f ca="1">IF(AG46="","",IF(N&lt;AB46,"",SUM(AI46:OFFSET(AI46,(N-1),0))))</f>
        <v/>
      </c>
      <c r="AL46" s="80" t="str">
        <f t="shared" si="9"/>
        <v/>
      </c>
      <c r="AM46" s="81" t="str">
        <f t="shared" si="10"/>
        <v/>
      </c>
      <c r="AN46" s="85" t="str">
        <f t="shared" si="11"/>
        <v/>
      </c>
      <c r="AP46" s="13" t="str">
        <f t="shared" si="102"/>
        <v/>
      </c>
      <c r="AQ46" s="8" t="str">
        <f t="shared" si="103"/>
        <v/>
      </c>
      <c r="AR46" s="12" t="str">
        <f t="shared" si="104"/>
        <v/>
      </c>
      <c r="AS46" s="19" t="str">
        <f t="shared" si="105"/>
        <v/>
      </c>
      <c r="AU46" s="5" t="str">
        <f t="shared" si="15"/>
        <v/>
      </c>
      <c r="AV46" t="str">
        <f t="shared" si="16"/>
        <v/>
      </c>
      <c r="AW46" t="str">
        <f t="shared" si="106"/>
        <v/>
      </c>
      <c r="AX46" s="6" t="str">
        <f t="shared" si="107"/>
        <v/>
      </c>
      <c r="AZ46" s="5" t="str">
        <f t="shared" si="108"/>
        <v/>
      </c>
      <c r="BA46" t="str">
        <f t="shared" si="109"/>
        <v/>
      </c>
      <c r="BB46" s="14" t="str">
        <f t="shared" si="110"/>
        <v/>
      </c>
      <c r="BC46" s="14" t="str">
        <f t="shared" si="111"/>
        <v/>
      </c>
      <c r="BD46" t="str">
        <f t="shared" si="112"/>
        <v/>
      </c>
      <c r="BE46" s="6" t="str">
        <f t="shared" si="113"/>
        <v/>
      </c>
      <c r="BG46" s="26" t="str">
        <f t="shared" si="114"/>
        <v/>
      </c>
      <c r="BH46" s="33" t="str">
        <f t="shared" si="115"/>
        <v/>
      </c>
      <c r="BJ46" s="10" t="str">
        <f t="shared" si="116"/>
        <v/>
      </c>
      <c r="BL46" s="13" t="str">
        <f t="shared" si="117"/>
        <v/>
      </c>
      <c r="BM46" s="31" t="str">
        <f t="shared" si="118"/>
        <v/>
      </c>
      <c r="BN46" s="8" t="str">
        <f t="shared" si="119"/>
        <v/>
      </c>
      <c r="BO46" s="25" t="str">
        <f t="shared" si="120"/>
        <v/>
      </c>
      <c r="BQ46" s="5" t="str">
        <f t="shared" si="121"/>
        <v/>
      </c>
      <c r="BR46" t="str">
        <f t="shared" si="122"/>
        <v/>
      </c>
      <c r="BS46" s="8" t="str">
        <f t="shared" si="123"/>
        <v/>
      </c>
      <c r="BT46" t="str">
        <f t="shared" si="124"/>
        <v/>
      </c>
      <c r="BU46" s="25" t="str">
        <f t="shared" si="125"/>
        <v/>
      </c>
      <c r="BW46" s="26" t="str">
        <f t="shared" si="126"/>
        <v/>
      </c>
      <c r="BX46" s="33" t="str">
        <f t="shared" si="127"/>
        <v/>
      </c>
      <c r="BZ46" s="5" t="str">
        <f t="shared" si="128"/>
        <v/>
      </c>
      <c r="CA46" s="6" t="str">
        <f t="shared" si="129"/>
        <v/>
      </c>
      <c r="CC46" s="27" t="str">
        <f t="shared" si="130"/>
        <v/>
      </c>
      <c r="CD46" s="28" t="str">
        <f t="shared" si="131"/>
        <v/>
      </c>
      <c r="CE46" s="21"/>
      <c r="CF46" s="5" t="str">
        <f t="shared" si="132"/>
        <v/>
      </c>
      <c r="CG46" s="5" t="str">
        <f t="shared" si="133"/>
        <v/>
      </c>
      <c r="CH46" s="5">
        <f t="shared" si="134"/>
        <v>27</v>
      </c>
      <c r="CI46" s="45"/>
      <c r="CJ46" s="54">
        <f t="shared" ca="1" si="62"/>
        <v>99999999.999999985</v>
      </c>
      <c r="CK46" s="55">
        <f t="shared" ca="1" si="63"/>
        <v>100000000</v>
      </c>
      <c r="CL46" s="21"/>
      <c r="CM46" s="27" t="str">
        <f t="shared" si="27"/>
        <v/>
      </c>
      <c r="CN46" s="21" t="str">
        <f t="shared" si="28"/>
        <v/>
      </c>
      <c r="CO46" s="21"/>
      <c r="CP46" s="21" t="str">
        <f t="shared" si="164"/>
        <v/>
      </c>
      <c r="CQ46" s="21" t="str">
        <f t="shared" si="165"/>
        <v/>
      </c>
      <c r="CR46" s="21" t="str">
        <f>IF(CQ46="","",IF('XY1'!W51="",0,'XY1'!W51))</f>
        <v/>
      </c>
      <c r="CS46" s="21" t="str">
        <f t="shared" si="65"/>
        <v/>
      </c>
      <c r="CT46" s="5" t="str">
        <f t="shared" si="66"/>
        <v/>
      </c>
      <c r="CU46" s="27" t="str">
        <f>IF(CP46="","",IF('XY1'!$Z$23='CALCUL-XY'!$E$56," "&amp;CP46,","&amp;CP46))</f>
        <v/>
      </c>
      <c r="CV46" s="27" t="str">
        <f>IF(CQ46="","",IF('XY1'!$Z$23='CALCUL-XY'!$E$56," "&amp;CQ46,","&amp;CQ46))</f>
        <v/>
      </c>
      <c r="CW46" s="27" t="str">
        <f>IF(CQ46="","",IF('XY1'!$Z$23='CALCUL-XY'!$E$56," "&amp;CS46,","&amp;CS46))</f>
        <v/>
      </c>
      <c r="CX46" s="27" t="str">
        <f>IF(CQ46="","",IF('XY1'!X51="",'CALCUL-XY'!$CX$18,IF('XY1'!$Z$23='CALCUL-XY'!$E$56," "&amp;'XY1'!X51,","&amp;'XY1'!X51)))</f>
        <v/>
      </c>
      <c r="CY46" s="21"/>
      <c r="CZ46" s="5" t="str">
        <f>IF('XY2'!C50="","",'XY2'!C50)</f>
        <v/>
      </c>
      <c r="DA46" t="str">
        <f>IF('XY2'!D50="","",'XY2'!D50)</f>
        <v/>
      </c>
      <c r="DB46" s="8" t="str">
        <f>IF('XY2'!E50="","",IF(VISEE=AVANT,MOD(CERCLE-'XY2'!E50,CERCLE),MOD('XY2'!E50,CERCLE)))</f>
        <v/>
      </c>
      <c r="DC46" s="6" t="str">
        <f>IF('XY2'!F50="","",'XY2'!F50)</f>
        <v/>
      </c>
      <c r="DE46" s="13" t="str">
        <f t="shared" si="199"/>
        <v/>
      </c>
      <c r="DF46" s="12" t="str">
        <f t="shared" si="200"/>
        <v/>
      </c>
      <c r="DG46" s="19" t="str">
        <f t="shared" si="201"/>
        <v/>
      </c>
      <c r="DI46" s="5" t="str">
        <f>IF('XY2'!C50="","",'XY2'!C50)</f>
        <v/>
      </c>
      <c r="DJ46" t="str">
        <f>IF('XY2'!D50="","",'XY2'!D50)</f>
        <v/>
      </c>
      <c r="DK46" s="8" t="str">
        <f t="shared" si="195"/>
        <v/>
      </c>
      <c r="DL46" s="6" t="str">
        <f>IF('XY2'!F50="","",IF(ECHELLE2="",DC46*1,DC46*ECHELLE2))</f>
        <v/>
      </c>
      <c r="DN46" s="13" t="str">
        <f t="shared" si="202"/>
        <v/>
      </c>
      <c r="DO46" s="12" t="str">
        <f t="shared" si="203"/>
        <v/>
      </c>
      <c r="DP46" s="19" t="str">
        <f t="shared" si="204"/>
        <v/>
      </c>
      <c r="DQ46" s="32"/>
      <c r="DR46" s="5" t="str">
        <f t="shared" si="205"/>
        <v/>
      </c>
      <c r="DS46" t="str">
        <f t="shared" si="206"/>
        <v/>
      </c>
      <c r="DT46" s="12" t="str">
        <f t="shared" si="207"/>
        <v/>
      </c>
      <c r="DU46" s="33" t="str">
        <f t="shared" si="208"/>
        <v/>
      </c>
      <c r="DW46" s="41" t="str">
        <f t="shared" si="209"/>
        <v/>
      </c>
      <c r="DX46" s="20" t="str">
        <f t="shared" si="210"/>
        <v/>
      </c>
      <c r="DY46" t="str">
        <f t="shared" si="211"/>
        <v/>
      </c>
      <c r="DZ46" t="str">
        <f t="shared" si="212"/>
        <v/>
      </c>
      <c r="EA46" t="str">
        <f t="shared" si="213"/>
        <v/>
      </c>
      <c r="EB46" s="6" t="str">
        <f t="shared" si="214"/>
        <v/>
      </c>
      <c r="ED46" s="36" t="str">
        <f t="shared" si="215"/>
        <v/>
      </c>
      <c r="EE46" s="37" t="str">
        <f t="shared" si="216"/>
        <v/>
      </c>
      <c r="EF46" s="32"/>
      <c r="EG46" s="10" t="str">
        <f t="shared" si="217"/>
        <v/>
      </c>
      <c r="EI46" s="13" t="str">
        <f t="shared" si="218"/>
        <v/>
      </c>
      <c r="EJ46" s="30" t="str">
        <f t="shared" si="219"/>
        <v/>
      </c>
      <c r="EK46" s="8" t="str">
        <f t="shared" si="220"/>
        <v/>
      </c>
      <c r="EL46" s="12" t="str">
        <f t="shared" si="221"/>
        <v/>
      </c>
      <c r="EM46" s="33" t="str">
        <f t="shared" si="222"/>
        <v/>
      </c>
      <c r="EO46" s="5" t="str">
        <f t="shared" si="223"/>
        <v/>
      </c>
      <c r="EP46" s="6" t="str">
        <f t="shared" si="224"/>
        <v/>
      </c>
      <c r="ER46" s="5">
        <f t="shared" si="77"/>
        <v>27</v>
      </c>
      <c r="ES46" s="64" t="str">
        <f t="shared" si="78"/>
        <v/>
      </c>
      <c r="ET46" s="27" t="str">
        <f t="shared" si="79"/>
        <v/>
      </c>
      <c r="EU46" s="28" t="str">
        <f t="shared" si="80"/>
        <v/>
      </c>
      <c r="EW46" s="5" t="str">
        <f t="shared" si="225"/>
        <v/>
      </c>
      <c r="EX46" s="5" t="str">
        <f t="shared" si="226"/>
        <v/>
      </c>
      <c r="EZ46" s="45"/>
      <c r="FA46" s="77">
        <f t="shared" ca="1" si="83"/>
        <v>100000150.277</v>
      </c>
      <c r="FB46" s="55">
        <f t="shared" ca="1" si="84"/>
        <v>100000103.27700001</v>
      </c>
      <c r="FD46" s="21" t="str">
        <f t="shared" si="196"/>
        <v/>
      </c>
      <c r="FE46" s="21" t="str">
        <f t="shared" si="197"/>
        <v/>
      </c>
      <c r="FF46" s="21" t="str">
        <f>IF(FE46="","",IF('XY2'!Q50="",0,'XY2'!Q50))</f>
        <v/>
      </c>
      <c r="FG46" s="21" t="str">
        <f t="shared" si="86"/>
        <v/>
      </c>
      <c r="FH46" s="5" t="str">
        <f t="shared" si="198"/>
        <v/>
      </c>
      <c r="FI46" s="27" t="str">
        <f>IF(ET46="","",IF('XY2'!$T$22='CALCUL-XY'!$E$56," "&amp;FD46,","&amp;FD46))</f>
        <v/>
      </c>
      <c r="FJ46" s="27" t="str">
        <f>IF(EU46="","",IF('XY2'!$T$22='CALCUL-XY'!$E$56," "&amp;FE46,","&amp;FE46))</f>
        <v/>
      </c>
      <c r="FK46" s="27" t="str">
        <f>IF(FG46="","",IF('XY2'!$T$22='CALCUL-XY'!$E$56," "&amp;FG46,","&amp;FG46))</f>
        <v/>
      </c>
      <c r="FL46" s="27" t="str">
        <f>IF(FE46="","",IF('XY2'!R50="",$FL$18,IF('XY2'!$T$22='CALCUL-XY'!$E$56," "&amp;'XY2'!R50,","&amp;'XY2'!R50)))</f>
        <v/>
      </c>
    </row>
    <row r="47" spans="1:168" x14ac:dyDescent="0.2">
      <c r="A47">
        <f t="shared" si="87"/>
        <v>28</v>
      </c>
      <c r="C47" s="89" t="s">
        <v>168</v>
      </c>
      <c r="D47" s="90" t="s">
        <v>169</v>
      </c>
      <c r="E47" s="40" t="str">
        <f t="shared" si="227"/>
        <v xml:space="preserve"> = STARTING STATION</v>
      </c>
      <c r="L47">
        <f t="shared" si="88"/>
        <v>28</v>
      </c>
      <c r="M47" s="57" t="str">
        <f>IF('XY1'!C52="","",'XY1'!C52)</f>
        <v/>
      </c>
      <c r="N47" s="57" t="str">
        <f>IF('XY1'!D52="","",'XY1'!D52)</f>
        <v/>
      </c>
      <c r="O47" s="79" t="str">
        <f>IF('XY1'!E52="","",MOD('XY1'!E52,CERCLE))</f>
        <v/>
      </c>
      <c r="P47" s="57" t="str">
        <f>IF('XY1'!F52="","",'XY1'!F52)</f>
        <v/>
      </c>
      <c r="R47" s="13" t="str">
        <f t="shared" si="89"/>
        <v/>
      </c>
      <c r="S47" s="25" t="str">
        <f t="shared" si="90"/>
        <v/>
      </c>
      <c r="U47" s="10" t="str">
        <f t="shared" si="91"/>
        <v/>
      </c>
      <c r="W47" s="5" t="str">
        <f t="shared" si="92"/>
        <v/>
      </c>
      <c r="X47" t="str">
        <f t="shared" si="93"/>
        <v/>
      </c>
      <c r="Y47" s="8" t="str">
        <f t="shared" si="94"/>
        <v/>
      </c>
      <c r="Z47" s="6" t="str">
        <f t="shared" si="95"/>
        <v/>
      </c>
      <c r="AB47" s="5">
        <f t="shared" si="96"/>
        <v>28</v>
      </c>
      <c r="AC47" t="str">
        <f t="shared" si="8"/>
        <v/>
      </c>
      <c r="AD47" s="8" t="str">
        <f t="shared" si="97"/>
        <v/>
      </c>
      <c r="AE47" s="6" t="str">
        <f t="shared" si="98"/>
        <v/>
      </c>
      <c r="AG47" s="13" t="str">
        <f t="shared" si="99"/>
        <v/>
      </c>
      <c r="AH47" s="80" t="str">
        <f t="shared" si="100"/>
        <v/>
      </c>
      <c r="AI47" s="80" t="str">
        <f t="shared" si="101"/>
        <v/>
      </c>
      <c r="AJ47" s="80" t="str">
        <f ca="1">IF(AG47="","",IF(N&lt;AB47,"",SUM(AH47:OFFSET(AH47,(N-1),0))))</f>
        <v/>
      </c>
      <c r="AK47" s="80" t="str">
        <f ca="1">IF(AG47="","",IF(N&lt;AB47,"",SUM(AI47:OFFSET(AI47,(N-1),0))))</f>
        <v/>
      </c>
      <c r="AL47" s="80" t="str">
        <f t="shared" si="9"/>
        <v/>
      </c>
      <c r="AM47" s="81" t="str">
        <f t="shared" si="10"/>
        <v/>
      </c>
      <c r="AN47" s="85" t="str">
        <f t="shared" si="11"/>
        <v/>
      </c>
      <c r="AP47" s="13" t="str">
        <f t="shared" si="102"/>
        <v/>
      </c>
      <c r="AQ47" s="8" t="str">
        <f t="shared" si="103"/>
        <v/>
      </c>
      <c r="AR47" s="12" t="str">
        <f t="shared" si="104"/>
        <v/>
      </c>
      <c r="AS47" s="19" t="str">
        <f t="shared" si="105"/>
        <v/>
      </c>
      <c r="AU47" s="5" t="str">
        <f t="shared" si="15"/>
        <v/>
      </c>
      <c r="AV47" t="str">
        <f t="shared" si="16"/>
        <v/>
      </c>
      <c r="AW47" t="str">
        <f t="shared" si="106"/>
        <v/>
      </c>
      <c r="AX47" s="6" t="str">
        <f t="shared" si="107"/>
        <v/>
      </c>
      <c r="AZ47" s="5" t="str">
        <f t="shared" si="108"/>
        <v/>
      </c>
      <c r="BA47" t="str">
        <f t="shared" si="109"/>
        <v/>
      </c>
      <c r="BB47" s="14" t="str">
        <f t="shared" si="110"/>
        <v/>
      </c>
      <c r="BC47" s="14" t="str">
        <f t="shared" si="111"/>
        <v/>
      </c>
      <c r="BD47" t="str">
        <f t="shared" si="112"/>
        <v/>
      </c>
      <c r="BE47" s="6" t="str">
        <f t="shared" si="113"/>
        <v/>
      </c>
      <c r="BG47" s="26" t="str">
        <f t="shared" si="114"/>
        <v/>
      </c>
      <c r="BH47" s="33" t="str">
        <f t="shared" si="115"/>
        <v/>
      </c>
      <c r="BJ47" s="10" t="str">
        <f t="shared" si="116"/>
        <v/>
      </c>
      <c r="BL47" s="13" t="str">
        <f t="shared" si="117"/>
        <v/>
      </c>
      <c r="BM47" s="31" t="str">
        <f t="shared" si="118"/>
        <v/>
      </c>
      <c r="BN47" s="8" t="str">
        <f t="shared" si="119"/>
        <v/>
      </c>
      <c r="BO47" s="25" t="str">
        <f t="shared" si="120"/>
        <v/>
      </c>
      <c r="BQ47" s="5" t="str">
        <f t="shared" si="121"/>
        <v/>
      </c>
      <c r="BR47" t="str">
        <f t="shared" si="122"/>
        <v/>
      </c>
      <c r="BS47" s="8" t="str">
        <f t="shared" si="123"/>
        <v/>
      </c>
      <c r="BT47" t="str">
        <f t="shared" si="124"/>
        <v/>
      </c>
      <c r="BU47" s="25" t="str">
        <f t="shared" si="125"/>
        <v/>
      </c>
      <c r="BW47" s="26" t="str">
        <f t="shared" si="126"/>
        <v/>
      </c>
      <c r="BX47" s="33" t="str">
        <f t="shared" si="127"/>
        <v/>
      </c>
      <c r="BZ47" s="5" t="str">
        <f t="shared" si="128"/>
        <v/>
      </c>
      <c r="CA47" s="6" t="str">
        <f t="shared" si="129"/>
        <v/>
      </c>
      <c r="CC47" s="27" t="str">
        <f t="shared" si="130"/>
        <v/>
      </c>
      <c r="CD47" s="28" t="str">
        <f t="shared" si="131"/>
        <v/>
      </c>
      <c r="CE47" s="21"/>
      <c r="CF47" s="5" t="str">
        <f t="shared" si="132"/>
        <v/>
      </c>
      <c r="CG47" s="5" t="str">
        <f t="shared" si="133"/>
        <v/>
      </c>
      <c r="CH47" s="5">
        <f t="shared" si="134"/>
        <v>28</v>
      </c>
      <c r="CI47" s="45"/>
      <c r="CJ47" s="54">
        <f t="shared" ca="1" si="62"/>
        <v>99999999.999999985</v>
      </c>
      <c r="CK47" s="55">
        <f t="shared" ca="1" si="63"/>
        <v>100000000</v>
      </c>
      <c r="CL47" s="21"/>
      <c r="CM47" s="27" t="str">
        <f t="shared" si="27"/>
        <v/>
      </c>
      <c r="CN47" s="21" t="str">
        <f t="shared" si="28"/>
        <v/>
      </c>
      <c r="CO47" s="21"/>
      <c r="CP47" s="21" t="str">
        <f t="shared" si="164"/>
        <v/>
      </c>
      <c r="CQ47" s="21" t="str">
        <f t="shared" si="165"/>
        <v/>
      </c>
      <c r="CR47" s="21" t="str">
        <f>IF(CQ47="","",IF('XY1'!W52="",0,'XY1'!W52))</f>
        <v/>
      </c>
      <c r="CS47" s="21" t="str">
        <f t="shared" si="65"/>
        <v/>
      </c>
      <c r="CT47" s="5" t="str">
        <f t="shared" si="66"/>
        <v/>
      </c>
      <c r="CU47" s="27" t="str">
        <f>IF(CP47="","",IF('XY1'!$Z$23='CALCUL-XY'!$E$56," "&amp;CP47,","&amp;CP47))</f>
        <v/>
      </c>
      <c r="CV47" s="27" t="str">
        <f>IF(CQ47="","",IF('XY1'!$Z$23='CALCUL-XY'!$E$56," "&amp;CQ47,","&amp;CQ47))</f>
        <v/>
      </c>
      <c r="CW47" s="27" t="str">
        <f>IF(CQ47="","",IF('XY1'!$Z$23='CALCUL-XY'!$E$56," "&amp;CS47,","&amp;CS47))</f>
        <v/>
      </c>
      <c r="CX47" s="27" t="str">
        <f>IF(CQ47="","",IF('XY1'!X52="",'CALCUL-XY'!$CX$18,IF('XY1'!$Z$23='CALCUL-XY'!$E$56," "&amp;'XY1'!X52,","&amp;'XY1'!X52)))</f>
        <v/>
      </c>
      <c r="CY47" s="21"/>
      <c r="CZ47" s="5" t="str">
        <f>IF('XY2'!C51="","",'XY2'!C51)</f>
        <v/>
      </c>
      <c r="DA47" t="str">
        <f>IF('XY2'!D51="","",'XY2'!D51)</f>
        <v/>
      </c>
      <c r="DB47" s="8" t="str">
        <f>IF('XY2'!E51="","",IF(VISEE=AVANT,MOD(CERCLE-'XY2'!E51,CERCLE),MOD('XY2'!E51,CERCLE)))</f>
        <v/>
      </c>
      <c r="DC47" s="6" t="str">
        <f>IF('XY2'!F51="","",'XY2'!F51)</f>
        <v/>
      </c>
      <c r="DE47" s="13" t="str">
        <f t="shared" si="199"/>
        <v/>
      </c>
      <c r="DF47" s="12" t="str">
        <f t="shared" si="200"/>
        <v/>
      </c>
      <c r="DG47" s="19" t="str">
        <f t="shared" si="201"/>
        <v/>
      </c>
      <c r="DI47" s="5" t="str">
        <f>IF('XY2'!C51="","",'XY2'!C51)</f>
        <v/>
      </c>
      <c r="DJ47" t="str">
        <f>IF('XY2'!D51="","",'XY2'!D51)</f>
        <v/>
      </c>
      <c r="DK47" s="8" t="str">
        <f t="shared" si="195"/>
        <v/>
      </c>
      <c r="DL47" s="6" t="str">
        <f>IF('XY2'!F51="","",IF(ECHELLE2="",DC47*1,DC47*ECHELLE2))</f>
        <v/>
      </c>
      <c r="DN47" s="13" t="str">
        <f t="shared" si="202"/>
        <v/>
      </c>
      <c r="DO47" s="12" t="str">
        <f t="shared" si="203"/>
        <v/>
      </c>
      <c r="DP47" s="19" t="str">
        <f t="shared" si="204"/>
        <v/>
      </c>
      <c r="DQ47" s="32"/>
      <c r="DR47" s="5" t="str">
        <f t="shared" si="205"/>
        <v/>
      </c>
      <c r="DS47" t="str">
        <f t="shared" si="206"/>
        <v/>
      </c>
      <c r="DT47" s="12" t="str">
        <f t="shared" si="207"/>
        <v/>
      </c>
      <c r="DU47" s="33" t="str">
        <f t="shared" si="208"/>
        <v/>
      </c>
      <c r="DW47" s="41" t="str">
        <f t="shared" si="209"/>
        <v/>
      </c>
      <c r="DX47" s="20" t="str">
        <f t="shared" si="210"/>
        <v/>
      </c>
      <c r="DY47" t="str">
        <f t="shared" si="211"/>
        <v/>
      </c>
      <c r="DZ47" t="str">
        <f t="shared" si="212"/>
        <v/>
      </c>
      <c r="EA47" t="str">
        <f t="shared" si="213"/>
        <v/>
      </c>
      <c r="EB47" s="6" t="str">
        <f t="shared" si="214"/>
        <v/>
      </c>
      <c r="ED47" s="36" t="str">
        <f t="shared" si="215"/>
        <v/>
      </c>
      <c r="EE47" s="37" t="str">
        <f t="shared" si="216"/>
        <v/>
      </c>
      <c r="EF47" s="32"/>
      <c r="EG47" s="10" t="str">
        <f t="shared" si="217"/>
        <v/>
      </c>
      <c r="EI47" s="13" t="str">
        <f t="shared" si="218"/>
        <v/>
      </c>
      <c r="EJ47" s="30" t="str">
        <f t="shared" si="219"/>
        <v/>
      </c>
      <c r="EK47" s="8" t="str">
        <f t="shared" si="220"/>
        <v/>
      </c>
      <c r="EL47" s="12" t="str">
        <f t="shared" si="221"/>
        <v/>
      </c>
      <c r="EM47" s="33" t="str">
        <f t="shared" si="222"/>
        <v/>
      </c>
      <c r="EO47" s="5" t="str">
        <f t="shared" si="223"/>
        <v/>
      </c>
      <c r="EP47" s="6" t="str">
        <f t="shared" si="224"/>
        <v/>
      </c>
      <c r="ER47" s="5">
        <f t="shared" si="77"/>
        <v>28</v>
      </c>
      <c r="ES47" s="64" t="str">
        <f t="shared" si="78"/>
        <v/>
      </c>
      <c r="ET47" s="27" t="str">
        <f t="shared" si="79"/>
        <v/>
      </c>
      <c r="EU47" s="28" t="str">
        <f t="shared" si="80"/>
        <v/>
      </c>
      <c r="EW47" s="5" t="str">
        <f t="shared" si="225"/>
        <v/>
      </c>
      <c r="EX47" s="5" t="str">
        <f t="shared" si="226"/>
        <v/>
      </c>
      <c r="EZ47" s="45"/>
      <c r="FA47" s="77">
        <f t="shared" ca="1" si="83"/>
        <v>100000150.277</v>
      </c>
      <c r="FB47" s="55">
        <f t="shared" ca="1" si="84"/>
        <v>100000103.27700001</v>
      </c>
      <c r="FD47" s="21" t="str">
        <f t="shared" si="196"/>
        <v/>
      </c>
      <c r="FE47" s="21" t="str">
        <f t="shared" si="197"/>
        <v/>
      </c>
      <c r="FF47" s="21" t="str">
        <f>IF(FE47="","",IF('XY2'!Q51="",0,'XY2'!Q51))</f>
        <v/>
      </c>
      <c r="FG47" s="21" t="str">
        <f t="shared" si="86"/>
        <v/>
      </c>
      <c r="FH47" s="5" t="str">
        <f t="shared" si="198"/>
        <v/>
      </c>
      <c r="FI47" s="27" t="str">
        <f>IF(ET47="","",IF('XY2'!$T$22='CALCUL-XY'!$E$56," "&amp;FD47,","&amp;FD47))</f>
        <v/>
      </c>
      <c r="FJ47" s="27" t="str">
        <f>IF(EU47="","",IF('XY2'!$T$22='CALCUL-XY'!$E$56," "&amp;FE47,","&amp;FE47))</f>
        <v/>
      </c>
      <c r="FK47" s="27" t="str">
        <f>IF(FG47="","",IF('XY2'!$T$22='CALCUL-XY'!$E$56," "&amp;FG47,","&amp;FG47))</f>
        <v/>
      </c>
      <c r="FL47" s="27" t="str">
        <f>IF(FE47="","",IF('XY2'!R51="",$FL$18,IF('XY2'!$T$22='CALCUL-XY'!$E$56," "&amp;'XY2'!R51,","&amp;'XY2'!R51)))</f>
        <v/>
      </c>
    </row>
    <row r="48" spans="1:168" x14ac:dyDescent="0.2">
      <c r="A48">
        <f t="shared" si="87"/>
        <v>29</v>
      </c>
      <c r="C48" s="89" t="s">
        <v>170</v>
      </c>
      <c r="D48" s="90" t="s">
        <v>172</v>
      </c>
      <c r="E48" s="40" t="str">
        <f t="shared" si="227"/>
        <v>X AXIS</v>
      </c>
      <c r="L48">
        <f t="shared" si="88"/>
        <v>29</v>
      </c>
      <c r="M48" s="57" t="str">
        <f>IF('XY1'!C53="","",'XY1'!C53)</f>
        <v/>
      </c>
      <c r="N48" s="57" t="str">
        <f>IF('XY1'!D53="","",'XY1'!D53)</f>
        <v/>
      </c>
      <c r="O48" s="79" t="str">
        <f>IF('XY1'!E53="","",MOD('XY1'!E53,CERCLE))</f>
        <v/>
      </c>
      <c r="P48" s="57" t="str">
        <f>IF('XY1'!F53="","",'XY1'!F53)</f>
        <v/>
      </c>
      <c r="R48" s="13" t="str">
        <f t="shared" si="89"/>
        <v/>
      </c>
      <c r="S48" s="25" t="str">
        <f t="shared" si="90"/>
        <v/>
      </c>
      <c r="U48" s="10" t="str">
        <f t="shared" si="91"/>
        <v/>
      </c>
      <c r="W48" s="5" t="str">
        <f t="shared" si="92"/>
        <v/>
      </c>
      <c r="X48" t="str">
        <f t="shared" si="93"/>
        <v/>
      </c>
      <c r="Y48" s="8" t="str">
        <f t="shared" si="94"/>
        <v/>
      </c>
      <c r="Z48" s="6" t="str">
        <f t="shared" si="95"/>
        <v/>
      </c>
      <c r="AB48" s="5">
        <f t="shared" si="96"/>
        <v>29</v>
      </c>
      <c r="AC48" t="str">
        <f t="shared" si="8"/>
        <v/>
      </c>
      <c r="AD48" s="8" t="str">
        <f t="shared" si="97"/>
        <v/>
      </c>
      <c r="AE48" s="6" t="str">
        <f t="shared" si="98"/>
        <v/>
      </c>
      <c r="AG48" s="13" t="str">
        <f t="shared" si="99"/>
        <v/>
      </c>
      <c r="AH48" s="80" t="str">
        <f t="shared" si="100"/>
        <v/>
      </c>
      <c r="AI48" s="80" t="str">
        <f t="shared" si="101"/>
        <v/>
      </c>
      <c r="AJ48" s="80" t="str">
        <f ca="1">IF(AG48="","",IF(N&lt;AB48,"",SUM(AH48:OFFSET(AH48,(N-1),0))))</f>
        <v/>
      </c>
      <c r="AK48" s="80" t="str">
        <f ca="1">IF(AG48="","",IF(N&lt;AB48,"",SUM(AI48:OFFSET(AI48,(N-1),0))))</f>
        <v/>
      </c>
      <c r="AL48" s="80" t="str">
        <f t="shared" si="9"/>
        <v/>
      </c>
      <c r="AM48" s="81" t="str">
        <f t="shared" si="10"/>
        <v/>
      </c>
      <c r="AN48" s="85" t="str">
        <f t="shared" si="11"/>
        <v/>
      </c>
      <c r="AP48" s="13" t="str">
        <f t="shared" si="102"/>
        <v/>
      </c>
      <c r="AQ48" s="8" t="str">
        <f t="shared" si="103"/>
        <v/>
      </c>
      <c r="AR48" s="12" t="str">
        <f t="shared" si="104"/>
        <v/>
      </c>
      <c r="AS48" s="19" t="str">
        <f t="shared" si="105"/>
        <v/>
      </c>
      <c r="AU48" s="5" t="str">
        <f t="shared" si="15"/>
        <v/>
      </c>
      <c r="AV48" t="str">
        <f t="shared" si="16"/>
        <v/>
      </c>
      <c r="AW48" t="str">
        <f t="shared" si="106"/>
        <v/>
      </c>
      <c r="AX48" s="6" t="str">
        <f t="shared" si="107"/>
        <v/>
      </c>
      <c r="AZ48" s="5" t="str">
        <f t="shared" si="108"/>
        <v/>
      </c>
      <c r="BA48" t="str">
        <f t="shared" si="109"/>
        <v/>
      </c>
      <c r="BB48" s="14" t="str">
        <f t="shared" si="110"/>
        <v/>
      </c>
      <c r="BC48" s="14" t="str">
        <f t="shared" si="111"/>
        <v/>
      </c>
      <c r="BD48" t="str">
        <f t="shared" si="112"/>
        <v/>
      </c>
      <c r="BE48" s="6" t="str">
        <f t="shared" si="113"/>
        <v/>
      </c>
      <c r="BG48" s="26" t="str">
        <f t="shared" si="114"/>
        <v/>
      </c>
      <c r="BH48" s="33" t="str">
        <f t="shared" si="115"/>
        <v/>
      </c>
      <c r="BJ48" s="10" t="str">
        <f t="shared" si="116"/>
        <v/>
      </c>
      <c r="BL48" s="13" t="str">
        <f t="shared" si="117"/>
        <v/>
      </c>
      <c r="BM48" s="31" t="str">
        <f t="shared" si="118"/>
        <v/>
      </c>
      <c r="BN48" s="8" t="str">
        <f t="shared" si="119"/>
        <v/>
      </c>
      <c r="BO48" s="25" t="str">
        <f t="shared" si="120"/>
        <v/>
      </c>
      <c r="BQ48" s="5" t="str">
        <f t="shared" si="121"/>
        <v/>
      </c>
      <c r="BR48" t="str">
        <f t="shared" si="122"/>
        <v/>
      </c>
      <c r="BS48" s="8" t="str">
        <f t="shared" si="123"/>
        <v/>
      </c>
      <c r="BT48" t="str">
        <f t="shared" si="124"/>
        <v/>
      </c>
      <c r="BU48" s="25" t="str">
        <f t="shared" si="125"/>
        <v/>
      </c>
      <c r="BW48" s="26" t="str">
        <f t="shared" si="126"/>
        <v/>
      </c>
      <c r="BX48" s="33" t="str">
        <f t="shared" si="127"/>
        <v/>
      </c>
      <c r="BZ48" s="5" t="str">
        <f t="shared" si="128"/>
        <v/>
      </c>
      <c r="CA48" s="6" t="str">
        <f t="shared" si="129"/>
        <v/>
      </c>
      <c r="CC48" s="27" t="str">
        <f t="shared" si="130"/>
        <v/>
      </c>
      <c r="CD48" s="28" t="str">
        <f t="shared" si="131"/>
        <v/>
      </c>
      <c r="CE48" s="21"/>
      <c r="CF48" s="5" t="str">
        <f t="shared" si="132"/>
        <v/>
      </c>
      <c r="CG48" s="5" t="str">
        <f t="shared" si="133"/>
        <v/>
      </c>
      <c r="CH48" s="5">
        <f t="shared" si="134"/>
        <v>29</v>
      </c>
      <c r="CI48" s="45"/>
      <c r="CJ48" s="54">
        <f t="shared" ca="1" si="62"/>
        <v>99999999.999999985</v>
      </c>
      <c r="CK48" s="55">
        <f t="shared" ca="1" si="63"/>
        <v>100000000</v>
      </c>
      <c r="CL48" s="21"/>
      <c r="CM48" s="27" t="str">
        <f t="shared" si="27"/>
        <v/>
      </c>
      <c r="CN48" s="21" t="str">
        <f t="shared" si="28"/>
        <v/>
      </c>
      <c r="CO48" s="21"/>
      <c r="CP48" s="21" t="str">
        <f t="shared" si="164"/>
        <v/>
      </c>
      <c r="CQ48" s="21" t="str">
        <f t="shared" si="165"/>
        <v/>
      </c>
      <c r="CR48" s="21" t="str">
        <f>IF(CQ48="","",IF('XY1'!W53="",0,'XY1'!W53))</f>
        <v/>
      </c>
      <c r="CS48" s="21" t="str">
        <f t="shared" si="65"/>
        <v/>
      </c>
      <c r="CT48" s="5" t="str">
        <f t="shared" si="66"/>
        <v/>
      </c>
      <c r="CU48" s="27" t="str">
        <f>IF(CP48="","",IF('XY1'!$Z$23='CALCUL-XY'!$E$56," "&amp;CP48,","&amp;CP48))</f>
        <v/>
      </c>
      <c r="CV48" s="27" t="str">
        <f>IF(CQ48="","",IF('XY1'!$Z$23='CALCUL-XY'!$E$56," "&amp;CQ48,","&amp;CQ48))</f>
        <v/>
      </c>
      <c r="CW48" s="27" t="str">
        <f>IF(CQ48="","",IF('XY1'!$Z$23='CALCUL-XY'!$E$56," "&amp;CS48,","&amp;CS48))</f>
        <v/>
      </c>
      <c r="CX48" s="27" t="str">
        <f>IF(CQ48="","",IF('XY1'!X53="",'CALCUL-XY'!$CX$18,IF('XY1'!$Z$23='CALCUL-XY'!$E$56," "&amp;'XY1'!X53,","&amp;'XY1'!X53)))</f>
        <v/>
      </c>
      <c r="CY48" s="21"/>
      <c r="CZ48" s="5" t="str">
        <f>IF('XY2'!C52="","",'XY2'!C52)</f>
        <v/>
      </c>
      <c r="DA48" t="str">
        <f>IF('XY2'!D52="","",'XY2'!D52)</f>
        <v/>
      </c>
      <c r="DB48" s="8" t="str">
        <f>IF('XY2'!E52="","",IF(VISEE=AVANT,MOD(CERCLE-'XY2'!E52,CERCLE),MOD('XY2'!E52,CERCLE)))</f>
        <v/>
      </c>
      <c r="DC48" s="6" t="str">
        <f>IF('XY2'!F52="","",'XY2'!F52)</f>
        <v/>
      </c>
      <c r="DE48" s="13" t="str">
        <f t="shared" si="199"/>
        <v/>
      </c>
      <c r="DF48" s="12" t="str">
        <f t="shared" si="200"/>
        <v/>
      </c>
      <c r="DG48" s="19" t="str">
        <f t="shared" si="201"/>
        <v/>
      </c>
      <c r="DI48" s="5" t="str">
        <f>IF('XY2'!C52="","",'XY2'!C52)</f>
        <v/>
      </c>
      <c r="DJ48" t="str">
        <f>IF('XY2'!D52="","",'XY2'!D52)</f>
        <v/>
      </c>
      <c r="DK48" s="8" t="str">
        <f t="shared" si="195"/>
        <v/>
      </c>
      <c r="DL48" s="6" t="str">
        <f>IF('XY2'!F52="","",IF(ECHELLE2="",DC48*1,DC48*ECHELLE2))</f>
        <v/>
      </c>
      <c r="DN48" s="13" t="str">
        <f t="shared" si="202"/>
        <v/>
      </c>
      <c r="DO48" s="12" t="str">
        <f t="shared" si="203"/>
        <v/>
      </c>
      <c r="DP48" s="19" t="str">
        <f t="shared" si="204"/>
        <v/>
      </c>
      <c r="DQ48" s="32"/>
      <c r="DR48" s="5" t="str">
        <f t="shared" si="205"/>
        <v/>
      </c>
      <c r="DS48" t="str">
        <f t="shared" si="206"/>
        <v/>
      </c>
      <c r="DT48" s="12" t="str">
        <f t="shared" si="207"/>
        <v/>
      </c>
      <c r="DU48" s="33" t="str">
        <f t="shared" si="208"/>
        <v/>
      </c>
      <c r="DW48" s="41" t="str">
        <f t="shared" si="209"/>
        <v/>
      </c>
      <c r="DX48" s="20" t="str">
        <f t="shared" si="210"/>
        <v/>
      </c>
      <c r="DY48" t="str">
        <f t="shared" si="211"/>
        <v/>
      </c>
      <c r="DZ48" t="str">
        <f t="shared" si="212"/>
        <v/>
      </c>
      <c r="EA48" t="str">
        <f t="shared" si="213"/>
        <v/>
      </c>
      <c r="EB48" s="6" t="str">
        <f t="shared" si="214"/>
        <v/>
      </c>
      <c r="ED48" s="36" t="str">
        <f t="shared" si="215"/>
        <v/>
      </c>
      <c r="EE48" s="37" t="str">
        <f t="shared" si="216"/>
        <v/>
      </c>
      <c r="EF48" s="32"/>
      <c r="EG48" s="10" t="str">
        <f t="shared" si="217"/>
        <v/>
      </c>
      <c r="EI48" s="13" t="str">
        <f t="shared" si="218"/>
        <v/>
      </c>
      <c r="EJ48" s="30" t="str">
        <f t="shared" si="219"/>
        <v/>
      </c>
      <c r="EK48" s="8" t="str">
        <f t="shared" si="220"/>
        <v/>
      </c>
      <c r="EL48" s="12" t="str">
        <f t="shared" si="221"/>
        <v/>
      </c>
      <c r="EM48" s="33" t="str">
        <f t="shared" si="222"/>
        <v/>
      </c>
      <c r="EO48" s="5" t="str">
        <f t="shared" si="223"/>
        <v/>
      </c>
      <c r="EP48" s="6" t="str">
        <f t="shared" si="224"/>
        <v/>
      </c>
      <c r="ER48" s="5">
        <f t="shared" si="77"/>
        <v>29</v>
      </c>
      <c r="ES48" s="64" t="str">
        <f t="shared" si="78"/>
        <v/>
      </c>
      <c r="ET48" s="27" t="str">
        <f t="shared" si="79"/>
        <v/>
      </c>
      <c r="EU48" s="28" t="str">
        <f t="shared" si="80"/>
        <v/>
      </c>
      <c r="EW48" s="5" t="str">
        <f t="shared" si="225"/>
        <v/>
      </c>
      <c r="EX48" s="5" t="str">
        <f t="shared" si="226"/>
        <v/>
      </c>
      <c r="EZ48" s="45"/>
      <c r="FA48" s="77">
        <f t="shared" ca="1" si="83"/>
        <v>100000150.277</v>
      </c>
      <c r="FB48" s="55">
        <f t="shared" ca="1" si="84"/>
        <v>100000103.27700001</v>
      </c>
      <c r="FD48" s="21" t="str">
        <f t="shared" si="196"/>
        <v/>
      </c>
      <c r="FE48" s="21" t="str">
        <f t="shared" si="197"/>
        <v/>
      </c>
      <c r="FF48" s="21" t="str">
        <f>IF(FE48="","",IF('XY2'!Q52="",0,'XY2'!Q52))</f>
        <v/>
      </c>
      <c r="FG48" s="21" t="str">
        <f t="shared" si="86"/>
        <v/>
      </c>
      <c r="FH48" s="5" t="str">
        <f t="shared" si="198"/>
        <v/>
      </c>
      <c r="FI48" s="27" t="str">
        <f>IF(ET48="","",IF('XY2'!$T$22='CALCUL-XY'!$E$56," "&amp;FD48,","&amp;FD48))</f>
        <v/>
      </c>
      <c r="FJ48" s="27" t="str">
        <f>IF(EU48="","",IF('XY2'!$T$22='CALCUL-XY'!$E$56," "&amp;FE48,","&amp;FE48))</f>
        <v/>
      </c>
      <c r="FK48" s="27" t="str">
        <f>IF(FG48="","",IF('XY2'!$T$22='CALCUL-XY'!$E$56," "&amp;FG48,","&amp;FG48))</f>
        <v/>
      </c>
      <c r="FL48" s="27" t="str">
        <f>IF(FE48="","",IF('XY2'!R52="",$FL$18,IF('XY2'!$T$22='CALCUL-XY'!$E$56," "&amp;'XY2'!R52,","&amp;'XY2'!R52)))</f>
        <v/>
      </c>
    </row>
    <row r="49" spans="1:168" x14ac:dyDescent="0.2">
      <c r="A49">
        <f t="shared" si="87"/>
        <v>30</v>
      </c>
      <c r="C49" s="89" t="s">
        <v>171</v>
      </c>
      <c r="D49" s="90" t="s">
        <v>173</v>
      </c>
      <c r="E49" s="40" t="str">
        <f t="shared" si="227"/>
        <v>Y AXIS</v>
      </c>
      <c r="L49">
        <f t="shared" si="88"/>
        <v>30</v>
      </c>
      <c r="M49" s="57" t="str">
        <f>IF('XY1'!C54="","",'XY1'!C54)</f>
        <v/>
      </c>
      <c r="N49" s="57" t="str">
        <f>IF('XY1'!D54="","",'XY1'!D54)</f>
        <v/>
      </c>
      <c r="O49" s="79" t="str">
        <f>IF('XY1'!E54="","",MOD('XY1'!E54,CERCLE))</f>
        <v/>
      </c>
      <c r="P49" s="57" t="str">
        <f>IF('XY1'!F54="","",'XY1'!F54)</f>
        <v/>
      </c>
      <c r="R49" s="13" t="str">
        <f t="shared" si="89"/>
        <v/>
      </c>
      <c r="S49" s="25" t="str">
        <f t="shared" si="90"/>
        <v/>
      </c>
      <c r="U49" s="10" t="str">
        <f t="shared" si="91"/>
        <v/>
      </c>
      <c r="W49" s="5" t="str">
        <f t="shared" si="92"/>
        <v/>
      </c>
      <c r="X49" t="str">
        <f t="shared" si="93"/>
        <v/>
      </c>
      <c r="Y49" s="8" t="str">
        <f t="shared" si="94"/>
        <v/>
      </c>
      <c r="Z49" s="6" t="str">
        <f t="shared" si="95"/>
        <v/>
      </c>
      <c r="AB49" s="5">
        <f t="shared" si="96"/>
        <v>30</v>
      </c>
      <c r="AC49" t="str">
        <f t="shared" si="8"/>
        <v/>
      </c>
      <c r="AD49" s="8" t="str">
        <f t="shared" si="97"/>
        <v/>
      </c>
      <c r="AE49" s="6" t="str">
        <f t="shared" si="98"/>
        <v/>
      </c>
      <c r="AG49" s="13" t="str">
        <f t="shared" si="99"/>
        <v/>
      </c>
      <c r="AH49" s="80" t="str">
        <f t="shared" si="100"/>
        <v/>
      </c>
      <c r="AI49" s="80" t="str">
        <f t="shared" si="101"/>
        <v/>
      </c>
      <c r="AJ49" s="80" t="str">
        <f ca="1">IF(AG49="","",IF(N&lt;AB49,"",SUM(AH49:OFFSET(AH49,(N-1),0))))</f>
        <v/>
      </c>
      <c r="AK49" s="80" t="str">
        <f ca="1">IF(AG49="","",IF(N&lt;AB49,"",SUM(AI49:OFFSET(AI49,(N-1),0))))</f>
        <v/>
      </c>
      <c r="AL49" s="80" t="str">
        <f t="shared" si="9"/>
        <v/>
      </c>
      <c r="AM49" s="81" t="str">
        <f t="shared" si="10"/>
        <v/>
      </c>
      <c r="AN49" s="85" t="str">
        <f t="shared" si="11"/>
        <v/>
      </c>
      <c r="AP49" s="13" t="str">
        <f t="shared" si="102"/>
        <v/>
      </c>
      <c r="AQ49" s="8" t="str">
        <f t="shared" si="103"/>
        <v/>
      </c>
      <c r="AR49" s="12" t="str">
        <f t="shared" si="104"/>
        <v/>
      </c>
      <c r="AS49" s="19" t="str">
        <f t="shared" si="105"/>
        <v/>
      </c>
      <c r="AU49" s="5" t="str">
        <f t="shared" si="15"/>
        <v/>
      </c>
      <c r="AV49" t="str">
        <f t="shared" si="16"/>
        <v/>
      </c>
      <c r="AW49" t="str">
        <f t="shared" si="106"/>
        <v/>
      </c>
      <c r="AX49" s="6" t="str">
        <f t="shared" si="107"/>
        <v/>
      </c>
      <c r="AZ49" s="5" t="str">
        <f t="shared" si="108"/>
        <v/>
      </c>
      <c r="BA49" t="str">
        <f t="shared" si="109"/>
        <v/>
      </c>
      <c r="BB49" s="14" t="str">
        <f t="shared" si="110"/>
        <v/>
      </c>
      <c r="BC49" s="14" t="str">
        <f t="shared" si="111"/>
        <v/>
      </c>
      <c r="BD49" t="str">
        <f t="shared" si="112"/>
        <v/>
      </c>
      <c r="BE49" s="6" t="str">
        <f t="shared" si="113"/>
        <v/>
      </c>
      <c r="BG49" s="26" t="str">
        <f t="shared" si="114"/>
        <v/>
      </c>
      <c r="BH49" s="33" t="str">
        <f t="shared" si="115"/>
        <v/>
      </c>
      <c r="BJ49" s="10" t="str">
        <f t="shared" si="116"/>
        <v/>
      </c>
      <c r="BL49" s="13" t="str">
        <f t="shared" si="117"/>
        <v/>
      </c>
      <c r="BM49" s="31" t="str">
        <f t="shared" si="118"/>
        <v/>
      </c>
      <c r="BN49" s="8" t="str">
        <f t="shared" si="119"/>
        <v/>
      </c>
      <c r="BO49" s="25" t="str">
        <f t="shared" si="120"/>
        <v/>
      </c>
      <c r="BQ49" s="5" t="str">
        <f t="shared" si="121"/>
        <v/>
      </c>
      <c r="BR49" t="str">
        <f t="shared" si="122"/>
        <v/>
      </c>
      <c r="BS49" s="8" t="str">
        <f t="shared" si="123"/>
        <v/>
      </c>
      <c r="BT49" t="str">
        <f t="shared" si="124"/>
        <v/>
      </c>
      <c r="BU49" s="25" t="str">
        <f t="shared" si="125"/>
        <v/>
      </c>
      <c r="BW49" s="26" t="str">
        <f t="shared" si="126"/>
        <v/>
      </c>
      <c r="BX49" s="33" t="str">
        <f t="shared" si="127"/>
        <v/>
      </c>
      <c r="BZ49" s="5" t="str">
        <f t="shared" si="128"/>
        <v/>
      </c>
      <c r="CA49" s="6" t="str">
        <f t="shared" si="129"/>
        <v/>
      </c>
      <c r="CC49" s="27" t="str">
        <f t="shared" si="130"/>
        <v/>
      </c>
      <c r="CD49" s="28" t="str">
        <f t="shared" si="131"/>
        <v/>
      </c>
      <c r="CE49" s="21"/>
      <c r="CF49" s="5" t="str">
        <f t="shared" si="132"/>
        <v/>
      </c>
      <c r="CG49" s="5" t="str">
        <f t="shared" si="133"/>
        <v/>
      </c>
      <c r="CH49" s="5">
        <f t="shared" si="134"/>
        <v>30</v>
      </c>
      <c r="CI49" s="45"/>
      <c r="CJ49" s="54">
        <f t="shared" ca="1" si="62"/>
        <v>99999999.999999985</v>
      </c>
      <c r="CK49" s="55">
        <f t="shared" ca="1" si="63"/>
        <v>100000000</v>
      </c>
      <c r="CL49" s="21"/>
      <c r="CM49" s="27" t="str">
        <f t="shared" si="27"/>
        <v/>
      </c>
      <c r="CN49" s="21" t="str">
        <f t="shared" si="28"/>
        <v/>
      </c>
      <c r="CO49" s="21"/>
      <c r="CP49" s="21" t="str">
        <f t="shared" si="164"/>
        <v/>
      </c>
      <c r="CQ49" s="21" t="str">
        <f t="shared" si="165"/>
        <v/>
      </c>
      <c r="CR49" s="21" t="str">
        <f>IF(CQ49="","",IF('XY1'!W54="",0,'XY1'!W54))</f>
        <v/>
      </c>
      <c r="CS49" s="21" t="str">
        <f t="shared" si="65"/>
        <v/>
      </c>
      <c r="CT49" s="5" t="str">
        <f t="shared" si="66"/>
        <v/>
      </c>
      <c r="CU49" s="27" t="str">
        <f>IF(CP49="","",IF('XY1'!$Z$23='CALCUL-XY'!$E$56," "&amp;CP49,","&amp;CP49))</f>
        <v/>
      </c>
      <c r="CV49" s="27" t="str">
        <f>IF(CQ49="","",IF('XY1'!$Z$23='CALCUL-XY'!$E$56," "&amp;CQ49,","&amp;CQ49))</f>
        <v/>
      </c>
      <c r="CW49" s="27" t="str">
        <f>IF(CQ49="","",IF('XY1'!$Z$23='CALCUL-XY'!$E$56," "&amp;CS49,","&amp;CS49))</f>
        <v/>
      </c>
      <c r="CX49" s="27" t="str">
        <f>IF(CQ49="","",IF('XY1'!X54="",'CALCUL-XY'!$CX$18,IF('XY1'!$Z$23='CALCUL-XY'!$E$56," "&amp;'XY1'!X54,","&amp;'XY1'!X54)))</f>
        <v/>
      </c>
      <c r="CY49" s="21"/>
      <c r="CZ49" s="5" t="str">
        <f>IF('XY2'!C53="","",'XY2'!C53)</f>
        <v/>
      </c>
      <c r="DA49" t="str">
        <f>IF('XY2'!D53="","",'XY2'!D53)</f>
        <v/>
      </c>
      <c r="DB49" s="8" t="str">
        <f>IF('XY2'!E53="","",IF(VISEE=AVANT,MOD(CERCLE-'XY2'!E53,CERCLE),MOD('XY2'!E53,CERCLE)))</f>
        <v/>
      </c>
      <c r="DC49" s="6" t="str">
        <f>IF('XY2'!F53="","",'XY2'!F53)</f>
        <v/>
      </c>
      <c r="DE49" s="13" t="str">
        <f t="shared" si="199"/>
        <v/>
      </c>
      <c r="DF49" s="12" t="str">
        <f t="shared" si="200"/>
        <v/>
      </c>
      <c r="DG49" s="19" t="str">
        <f t="shared" si="201"/>
        <v/>
      </c>
      <c r="DI49" s="5" t="str">
        <f>IF('XY2'!C53="","",'XY2'!C53)</f>
        <v/>
      </c>
      <c r="DJ49" t="str">
        <f>IF('XY2'!D53="","",'XY2'!D53)</f>
        <v/>
      </c>
      <c r="DK49" s="8" t="str">
        <f t="shared" si="195"/>
        <v/>
      </c>
      <c r="DL49" s="6" t="str">
        <f>IF('XY2'!F53="","",IF(ECHELLE2="",DC49*1,DC49*ECHELLE2))</f>
        <v/>
      </c>
      <c r="DN49" s="13" t="str">
        <f t="shared" si="202"/>
        <v/>
      </c>
      <c r="DO49" s="12" t="str">
        <f t="shared" si="203"/>
        <v/>
      </c>
      <c r="DP49" s="19" t="str">
        <f t="shared" si="204"/>
        <v/>
      </c>
      <c r="DQ49" s="32"/>
      <c r="DR49" s="5" t="str">
        <f t="shared" si="205"/>
        <v/>
      </c>
      <c r="DS49" t="str">
        <f t="shared" si="206"/>
        <v/>
      </c>
      <c r="DT49" s="12" t="str">
        <f t="shared" si="207"/>
        <v/>
      </c>
      <c r="DU49" s="33" t="str">
        <f t="shared" si="208"/>
        <v/>
      </c>
      <c r="DW49" s="41" t="str">
        <f t="shared" si="209"/>
        <v/>
      </c>
      <c r="DX49" s="20" t="str">
        <f t="shared" si="210"/>
        <v/>
      </c>
      <c r="DY49" t="str">
        <f t="shared" si="211"/>
        <v/>
      </c>
      <c r="DZ49" t="str">
        <f t="shared" si="212"/>
        <v/>
      </c>
      <c r="EA49" t="str">
        <f t="shared" si="213"/>
        <v/>
      </c>
      <c r="EB49" s="6" t="str">
        <f t="shared" si="214"/>
        <v/>
      </c>
      <c r="ED49" s="36" t="str">
        <f t="shared" si="215"/>
        <v/>
      </c>
      <c r="EE49" s="37" t="str">
        <f t="shared" si="216"/>
        <v/>
      </c>
      <c r="EF49" s="32"/>
      <c r="EG49" s="10" t="str">
        <f t="shared" si="217"/>
        <v/>
      </c>
      <c r="EI49" s="13" t="str">
        <f t="shared" si="218"/>
        <v/>
      </c>
      <c r="EJ49" s="30" t="str">
        <f t="shared" si="219"/>
        <v/>
      </c>
      <c r="EK49" s="8" t="str">
        <f t="shared" si="220"/>
        <v/>
      </c>
      <c r="EL49" s="12" t="str">
        <f t="shared" si="221"/>
        <v/>
      </c>
      <c r="EM49" s="33" t="str">
        <f t="shared" si="222"/>
        <v/>
      </c>
      <c r="EO49" s="5" t="str">
        <f t="shared" si="223"/>
        <v/>
      </c>
      <c r="EP49" s="6" t="str">
        <f t="shared" si="224"/>
        <v/>
      </c>
      <c r="ER49" s="5">
        <f t="shared" si="77"/>
        <v>30</v>
      </c>
      <c r="ES49" s="64" t="str">
        <f t="shared" si="78"/>
        <v/>
      </c>
      <c r="ET49" s="27" t="str">
        <f t="shared" si="79"/>
        <v/>
      </c>
      <c r="EU49" s="28" t="str">
        <f t="shared" si="80"/>
        <v/>
      </c>
      <c r="EW49" s="5" t="str">
        <f t="shared" si="225"/>
        <v/>
      </c>
      <c r="EX49" s="5" t="str">
        <f t="shared" si="226"/>
        <v/>
      </c>
      <c r="EZ49" s="45"/>
      <c r="FA49" s="77">
        <f t="shared" ca="1" si="83"/>
        <v>100000150.277</v>
      </c>
      <c r="FB49" s="55">
        <f t="shared" ca="1" si="84"/>
        <v>100000103.27700001</v>
      </c>
      <c r="FD49" s="21" t="str">
        <f t="shared" si="196"/>
        <v/>
      </c>
      <c r="FE49" s="21" t="str">
        <f t="shared" si="197"/>
        <v/>
      </c>
      <c r="FF49" s="21" t="str">
        <f>IF(FE49="","",IF('XY2'!Q53="",0,'XY2'!Q53))</f>
        <v/>
      </c>
      <c r="FG49" s="21" t="str">
        <f t="shared" si="86"/>
        <v/>
      </c>
      <c r="FH49" s="5" t="str">
        <f t="shared" si="198"/>
        <v/>
      </c>
      <c r="FI49" s="27" t="str">
        <f>IF(ET49="","",IF('XY2'!$T$22='CALCUL-XY'!$E$56," "&amp;FD49,","&amp;FD49))</f>
        <v/>
      </c>
      <c r="FJ49" s="27" t="str">
        <f>IF(EU49="","",IF('XY2'!$T$22='CALCUL-XY'!$E$56," "&amp;FE49,","&amp;FE49))</f>
        <v/>
      </c>
      <c r="FK49" s="27" t="str">
        <f>IF(FG49="","",IF('XY2'!$T$22='CALCUL-XY'!$E$56," "&amp;FG49,","&amp;FG49))</f>
        <v/>
      </c>
      <c r="FL49" s="27" t="str">
        <f>IF(FE49="","",IF('XY2'!R53="",$FL$18,IF('XY2'!$T$22='CALCUL-XY'!$E$56," "&amp;'XY2'!R53,","&amp;'XY2'!R53)))</f>
        <v/>
      </c>
    </row>
    <row r="50" spans="1:168" x14ac:dyDescent="0.2">
      <c r="A50">
        <f t="shared" si="87"/>
        <v>31</v>
      </c>
      <c r="C50" s="89" t="s">
        <v>236</v>
      </c>
      <c r="D50" s="90" t="s">
        <v>237</v>
      </c>
      <c r="E50" s="40" t="str">
        <f t="shared" si="227"/>
        <v>MANUALLY ENTER YOUR DATA*</v>
      </c>
      <c r="L50">
        <f t="shared" si="88"/>
        <v>31</v>
      </c>
      <c r="M50" s="57" t="str">
        <f>IF('XY1'!C55="","",'XY1'!C55)</f>
        <v/>
      </c>
      <c r="N50" s="57" t="str">
        <f>IF('XY1'!D55="","",'XY1'!D55)</f>
        <v/>
      </c>
      <c r="O50" s="79" t="str">
        <f>IF('XY1'!E55="","",MOD('XY1'!E55,CERCLE))</f>
        <v/>
      </c>
      <c r="P50" s="57" t="str">
        <f>IF('XY1'!F55="","",'XY1'!F55)</f>
        <v/>
      </c>
      <c r="R50" s="13" t="str">
        <f t="shared" si="89"/>
        <v/>
      </c>
      <c r="S50" s="25" t="str">
        <f t="shared" si="90"/>
        <v/>
      </c>
      <c r="U50" s="10" t="str">
        <f t="shared" si="91"/>
        <v/>
      </c>
      <c r="W50" s="5" t="str">
        <f t="shared" si="92"/>
        <v/>
      </c>
      <c r="X50" t="str">
        <f t="shared" si="93"/>
        <v/>
      </c>
      <c r="Y50" s="8" t="str">
        <f t="shared" si="94"/>
        <v/>
      </c>
      <c r="Z50" s="6" t="str">
        <f t="shared" si="95"/>
        <v/>
      </c>
      <c r="AB50" s="5">
        <f t="shared" si="96"/>
        <v>31</v>
      </c>
      <c r="AC50" t="str">
        <f t="shared" si="8"/>
        <v/>
      </c>
      <c r="AD50" s="8" t="str">
        <f t="shared" si="97"/>
        <v/>
      </c>
      <c r="AE50" s="6" t="str">
        <f t="shared" si="98"/>
        <v/>
      </c>
      <c r="AG50" s="13" t="str">
        <f t="shared" si="99"/>
        <v/>
      </c>
      <c r="AH50" s="80" t="str">
        <f t="shared" si="100"/>
        <v/>
      </c>
      <c r="AI50" s="80" t="str">
        <f t="shared" si="101"/>
        <v/>
      </c>
      <c r="AJ50" s="80" t="str">
        <f ca="1">IF(AG50="","",IF(N&lt;AB50,"",SUM(AH50:OFFSET(AH50,(N-1),0))))</f>
        <v/>
      </c>
      <c r="AK50" s="80" t="str">
        <f ca="1">IF(AG50="","",IF(N&lt;AB50,"",SUM(AI50:OFFSET(AI50,(N-1),0))))</f>
        <v/>
      </c>
      <c r="AL50" s="80" t="str">
        <f t="shared" si="9"/>
        <v/>
      </c>
      <c r="AM50" s="81" t="str">
        <f t="shared" si="10"/>
        <v/>
      </c>
      <c r="AN50" s="85" t="str">
        <f t="shared" si="11"/>
        <v/>
      </c>
      <c r="AP50" s="13" t="str">
        <f t="shared" si="102"/>
        <v/>
      </c>
      <c r="AQ50" s="8" t="str">
        <f t="shared" si="103"/>
        <v/>
      </c>
      <c r="AR50" s="12" t="str">
        <f t="shared" si="104"/>
        <v/>
      </c>
      <c r="AS50" s="19" t="str">
        <f t="shared" si="105"/>
        <v/>
      </c>
      <c r="AU50" s="5" t="str">
        <f t="shared" si="15"/>
        <v/>
      </c>
      <c r="AV50" t="str">
        <f t="shared" si="16"/>
        <v/>
      </c>
      <c r="AW50" t="str">
        <f t="shared" si="106"/>
        <v/>
      </c>
      <c r="AX50" s="6" t="str">
        <f t="shared" si="107"/>
        <v/>
      </c>
      <c r="AZ50" s="5" t="str">
        <f t="shared" si="108"/>
        <v/>
      </c>
      <c r="BA50" t="str">
        <f t="shared" si="109"/>
        <v/>
      </c>
      <c r="BB50" s="14" t="str">
        <f t="shared" si="110"/>
        <v/>
      </c>
      <c r="BC50" s="14" t="str">
        <f t="shared" si="111"/>
        <v/>
      </c>
      <c r="BD50" t="str">
        <f t="shared" si="112"/>
        <v/>
      </c>
      <c r="BE50" s="6" t="str">
        <f t="shared" si="113"/>
        <v/>
      </c>
      <c r="BG50" s="26" t="str">
        <f t="shared" si="114"/>
        <v/>
      </c>
      <c r="BH50" s="33" t="str">
        <f t="shared" si="115"/>
        <v/>
      </c>
      <c r="BJ50" s="10" t="str">
        <f t="shared" si="116"/>
        <v/>
      </c>
      <c r="BL50" s="13" t="str">
        <f t="shared" si="117"/>
        <v/>
      </c>
      <c r="BM50" s="31" t="str">
        <f t="shared" si="118"/>
        <v/>
      </c>
      <c r="BN50" s="8" t="str">
        <f t="shared" si="119"/>
        <v/>
      </c>
      <c r="BO50" s="25" t="str">
        <f t="shared" si="120"/>
        <v/>
      </c>
      <c r="BQ50" s="5" t="str">
        <f t="shared" si="121"/>
        <v/>
      </c>
      <c r="BR50" t="str">
        <f t="shared" si="122"/>
        <v/>
      </c>
      <c r="BS50" s="8" t="str">
        <f t="shared" si="123"/>
        <v/>
      </c>
      <c r="BT50" t="str">
        <f t="shared" si="124"/>
        <v/>
      </c>
      <c r="BU50" s="25" t="str">
        <f t="shared" si="125"/>
        <v/>
      </c>
      <c r="BW50" s="26" t="str">
        <f t="shared" si="126"/>
        <v/>
      </c>
      <c r="BX50" s="33" t="str">
        <f t="shared" si="127"/>
        <v/>
      </c>
      <c r="BZ50" s="5" t="str">
        <f t="shared" si="128"/>
        <v/>
      </c>
      <c r="CA50" s="6" t="str">
        <f t="shared" si="129"/>
        <v/>
      </c>
      <c r="CC50" s="27" t="str">
        <f t="shared" si="130"/>
        <v/>
      </c>
      <c r="CD50" s="28" t="str">
        <f t="shared" si="131"/>
        <v/>
      </c>
      <c r="CE50" s="21"/>
      <c r="CF50" s="5" t="str">
        <f t="shared" si="132"/>
        <v/>
      </c>
      <c r="CG50" s="5" t="str">
        <f t="shared" si="133"/>
        <v/>
      </c>
      <c r="CH50" s="5">
        <f t="shared" si="134"/>
        <v>31</v>
      </c>
      <c r="CI50" s="45"/>
      <c r="CJ50" s="54">
        <f t="shared" ca="1" si="62"/>
        <v>99999999.999999985</v>
      </c>
      <c r="CK50" s="55">
        <f t="shared" ca="1" si="63"/>
        <v>100000000</v>
      </c>
      <c r="CL50" s="21"/>
      <c r="CM50" s="27" t="str">
        <f t="shared" si="27"/>
        <v/>
      </c>
      <c r="CN50" s="21" t="str">
        <f t="shared" si="28"/>
        <v/>
      </c>
      <c r="CO50" s="21"/>
      <c r="CP50" s="21" t="str">
        <f t="shared" si="164"/>
        <v/>
      </c>
      <c r="CQ50" s="21" t="str">
        <f t="shared" si="165"/>
        <v/>
      </c>
      <c r="CR50" s="21" t="str">
        <f>IF(CQ50="","",IF('XY1'!W55="",0,'XY1'!W55))</f>
        <v/>
      </c>
      <c r="CS50" s="21" t="str">
        <f t="shared" si="65"/>
        <v/>
      </c>
      <c r="CT50" s="5" t="str">
        <f t="shared" si="66"/>
        <v/>
      </c>
      <c r="CU50" s="27" t="str">
        <f>IF(CP50="","",IF('XY1'!$Z$23='CALCUL-XY'!$E$56," "&amp;CP50,","&amp;CP50))</f>
        <v/>
      </c>
      <c r="CV50" s="27" t="str">
        <f>IF(CQ50="","",IF('XY1'!$Z$23='CALCUL-XY'!$E$56," "&amp;CQ50,","&amp;CQ50))</f>
        <v/>
      </c>
      <c r="CW50" s="27" t="str">
        <f>IF(CQ50="","",IF('XY1'!$Z$23='CALCUL-XY'!$E$56," "&amp;CS50,","&amp;CS50))</f>
        <v/>
      </c>
      <c r="CX50" s="27" t="str">
        <f>IF(CQ50="","",IF('XY1'!X55="",'CALCUL-XY'!$CX$18,IF('XY1'!$Z$23='CALCUL-XY'!$E$56," "&amp;'XY1'!X55,","&amp;'XY1'!X55)))</f>
        <v/>
      </c>
      <c r="CY50" s="21"/>
      <c r="CZ50" s="5" t="str">
        <f>IF('XY2'!C54="","",'XY2'!C54)</f>
        <v/>
      </c>
      <c r="DA50" t="str">
        <f>IF('XY2'!D54="","",'XY2'!D54)</f>
        <v/>
      </c>
      <c r="DB50" s="8" t="str">
        <f>IF('XY2'!E54="","",IF(VISEE=AVANT,MOD(CERCLE-'XY2'!E54,CERCLE),MOD('XY2'!E54,CERCLE)))</f>
        <v/>
      </c>
      <c r="DC50" s="6" t="str">
        <f>IF('XY2'!F54="","",'XY2'!F54)</f>
        <v/>
      </c>
      <c r="DE50" s="13" t="str">
        <f t="shared" si="199"/>
        <v/>
      </c>
      <c r="DF50" s="12" t="str">
        <f t="shared" si="200"/>
        <v/>
      </c>
      <c r="DG50" s="19" t="str">
        <f t="shared" si="201"/>
        <v/>
      </c>
      <c r="DI50" s="5" t="str">
        <f>IF('XY2'!C54="","",'XY2'!C54)</f>
        <v/>
      </c>
      <c r="DJ50" t="str">
        <f>IF('XY2'!D54="","",'XY2'!D54)</f>
        <v/>
      </c>
      <c r="DK50" s="8" t="str">
        <f t="shared" si="195"/>
        <v/>
      </c>
      <c r="DL50" s="6" t="str">
        <f>IF('XY2'!F54="","",IF(ECHELLE2="",DC50*1,DC50*ECHELLE2))</f>
        <v/>
      </c>
      <c r="DN50" s="13" t="str">
        <f t="shared" si="202"/>
        <v/>
      </c>
      <c r="DO50" s="12" t="str">
        <f t="shared" si="203"/>
        <v/>
      </c>
      <c r="DP50" s="19" t="str">
        <f t="shared" si="204"/>
        <v/>
      </c>
      <c r="DQ50" s="32"/>
      <c r="DR50" s="5" t="str">
        <f t="shared" si="205"/>
        <v/>
      </c>
      <c r="DS50" t="str">
        <f t="shared" si="206"/>
        <v/>
      </c>
      <c r="DT50" s="12" t="str">
        <f t="shared" si="207"/>
        <v/>
      </c>
      <c r="DU50" s="33" t="str">
        <f t="shared" si="208"/>
        <v/>
      </c>
      <c r="DW50" s="41" t="str">
        <f t="shared" si="209"/>
        <v/>
      </c>
      <c r="DX50" s="20" t="str">
        <f t="shared" si="210"/>
        <v/>
      </c>
      <c r="DY50" t="str">
        <f t="shared" si="211"/>
        <v/>
      </c>
      <c r="DZ50" t="str">
        <f t="shared" si="212"/>
        <v/>
      </c>
      <c r="EA50" t="str">
        <f t="shared" si="213"/>
        <v/>
      </c>
      <c r="EB50" s="6" t="str">
        <f t="shared" si="214"/>
        <v/>
      </c>
      <c r="ED50" s="36" t="str">
        <f t="shared" si="215"/>
        <v/>
      </c>
      <c r="EE50" s="37" t="str">
        <f t="shared" si="216"/>
        <v/>
      </c>
      <c r="EF50" s="32"/>
      <c r="EG50" s="10" t="str">
        <f t="shared" si="217"/>
        <v/>
      </c>
      <c r="EI50" s="13" t="str">
        <f t="shared" si="218"/>
        <v/>
      </c>
      <c r="EJ50" s="30" t="str">
        <f t="shared" si="219"/>
        <v/>
      </c>
      <c r="EK50" s="8" t="str">
        <f t="shared" si="220"/>
        <v/>
      </c>
      <c r="EL50" s="12" t="str">
        <f t="shared" si="221"/>
        <v/>
      </c>
      <c r="EM50" s="33" t="str">
        <f t="shared" si="222"/>
        <v/>
      </c>
      <c r="EO50" s="5" t="str">
        <f t="shared" si="223"/>
        <v/>
      </c>
      <c r="EP50" s="6" t="str">
        <f t="shared" si="224"/>
        <v/>
      </c>
      <c r="ER50" s="5">
        <f t="shared" si="77"/>
        <v>31</v>
      </c>
      <c r="ES50" s="64" t="str">
        <f t="shared" si="78"/>
        <v/>
      </c>
      <c r="ET50" s="27" t="str">
        <f t="shared" si="79"/>
        <v/>
      </c>
      <c r="EU50" s="28" t="str">
        <f t="shared" si="80"/>
        <v/>
      </c>
      <c r="EW50" s="5" t="str">
        <f t="shared" si="225"/>
        <v/>
      </c>
      <c r="EX50" s="5" t="str">
        <f t="shared" si="226"/>
        <v/>
      </c>
      <c r="EZ50" s="45"/>
      <c r="FA50" s="77">
        <f t="shared" ca="1" si="83"/>
        <v>100000150.277</v>
      </c>
      <c r="FB50" s="55">
        <f t="shared" ca="1" si="84"/>
        <v>100000103.27700001</v>
      </c>
      <c r="FD50" s="21" t="str">
        <f t="shared" si="196"/>
        <v/>
      </c>
      <c r="FE50" s="21" t="str">
        <f t="shared" si="197"/>
        <v/>
      </c>
      <c r="FF50" s="21" t="str">
        <f>IF(FE50="","",IF('XY2'!Q54="",0,'XY2'!Q54))</f>
        <v/>
      </c>
      <c r="FG50" s="21" t="str">
        <f t="shared" si="86"/>
        <v/>
      </c>
      <c r="FH50" s="5" t="str">
        <f t="shared" si="198"/>
        <v/>
      </c>
      <c r="FI50" s="27" t="str">
        <f>IF(ET50="","",IF('XY2'!$T$22='CALCUL-XY'!$E$56," "&amp;FD50,","&amp;FD50))</f>
        <v/>
      </c>
      <c r="FJ50" s="27" t="str">
        <f>IF(EU50="","",IF('XY2'!$T$22='CALCUL-XY'!$E$56," "&amp;FE50,","&amp;FE50))</f>
        <v/>
      </c>
      <c r="FK50" s="27" t="str">
        <f>IF(FG50="","",IF('XY2'!$T$22='CALCUL-XY'!$E$56," "&amp;FG50,","&amp;FG50))</f>
        <v/>
      </c>
      <c r="FL50" s="27" t="str">
        <f>IF(FE50="","",IF('XY2'!R54="",$FL$18,IF('XY2'!$T$22='CALCUL-XY'!$E$56," "&amp;'XY2'!R54,","&amp;'XY2'!R54)))</f>
        <v/>
      </c>
    </row>
    <row r="51" spans="1:168" x14ac:dyDescent="0.2">
      <c r="A51">
        <f t="shared" si="87"/>
        <v>32</v>
      </c>
      <c r="C51" s="89" t="s">
        <v>221</v>
      </c>
      <c r="D51" s="90" t="s">
        <v>219</v>
      </c>
      <c r="E51" s="40" t="str">
        <f t="shared" si="227"/>
        <v>VERIFICATION ADJUSTED ENDING X COORDINATE:</v>
      </c>
      <c r="L51">
        <f t="shared" si="88"/>
        <v>32</v>
      </c>
      <c r="M51" s="57" t="str">
        <f>IF('XY1'!C56="","",'XY1'!C56)</f>
        <v/>
      </c>
      <c r="N51" s="57" t="str">
        <f>IF('XY1'!D56="","",'XY1'!D56)</f>
        <v/>
      </c>
      <c r="O51" s="79" t="str">
        <f>IF('XY1'!E56="","",MOD('XY1'!E56,CERCLE))</f>
        <v/>
      </c>
      <c r="P51" s="57" t="str">
        <f>IF('XY1'!F56="","",'XY1'!F56)</f>
        <v/>
      </c>
      <c r="R51" s="13" t="str">
        <f t="shared" si="89"/>
        <v/>
      </c>
      <c r="S51" s="25" t="str">
        <f t="shared" si="90"/>
        <v/>
      </c>
      <c r="U51" s="10" t="str">
        <f t="shared" si="91"/>
        <v/>
      </c>
      <c r="W51" s="5" t="str">
        <f t="shared" si="92"/>
        <v/>
      </c>
      <c r="X51" t="str">
        <f t="shared" si="93"/>
        <v/>
      </c>
      <c r="Y51" s="8" t="str">
        <f t="shared" si="94"/>
        <v/>
      </c>
      <c r="Z51" s="6" t="str">
        <f t="shared" si="95"/>
        <v/>
      </c>
      <c r="AB51" s="5">
        <f t="shared" si="96"/>
        <v>32</v>
      </c>
      <c r="AC51" t="str">
        <f t="shared" si="8"/>
        <v/>
      </c>
      <c r="AD51" s="8" t="str">
        <f t="shared" si="97"/>
        <v/>
      </c>
      <c r="AE51" s="6" t="str">
        <f t="shared" si="98"/>
        <v/>
      </c>
      <c r="AG51" s="13" t="str">
        <f t="shared" si="99"/>
        <v/>
      </c>
      <c r="AH51" s="80" t="str">
        <f t="shared" si="100"/>
        <v/>
      </c>
      <c r="AI51" s="80" t="str">
        <f t="shared" si="101"/>
        <v/>
      </c>
      <c r="AJ51" s="80" t="str">
        <f ca="1">IF(AG51="","",IF(N&lt;AB51,"",SUM(AH51:OFFSET(AH51,(N-1),0))))</f>
        <v/>
      </c>
      <c r="AK51" s="80" t="str">
        <f ca="1">IF(AG51="","",IF(N&lt;AB51,"",SUM(AI51:OFFSET(AI51,(N-1),0))))</f>
        <v/>
      </c>
      <c r="AL51" s="80" t="str">
        <f t="shared" si="9"/>
        <v/>
      </c>
      <c r="AM51" s="81" t="str">
        <f t="shared" si="10"/>
        <v/>
      </c>
      <c r="AN51" s="85" t="str">
        <f t="shared" si="11"/>
        <v/>
      </c>
      <c r="AP51" s="13" t="str">
        <f t="shared" si="102"/>
        <v/>
      </c>
      <c r="AQ51" s="8" t="str">
        <f t="shared" si="103"/>
        <v/>
      </c>
      <c r="AR51" s="12" t="str">
        <f t="shared" si="104"/>
        <v/>
      </c>
      <c r="AS51" s="19" t="str">
        <f t="shared" si="105"/>
        <v/>
      </c>
      <c r="AU51" s="5" t="str">
        <f t="shared" si="15"/>
        <v/>
      </c>
      <c r="AV51" t="str">
        <f t="shared" si="16"/>
        <v/>
      </c>
      <c r="AW51" t="str">
        <f t="shared" si="106"/>
        <v/>
      </c>
      <c r="AX51" s="6" t="str">
        <f t="shared" si="107"/>
        <v/>
      </c>
      <c r="AZ51" s="5" t="str">
        <f t="shared" si="108"/>
        <v/>
      </c>
      <c r="BA51" t="str">
        <f t="shared" si="109"/>
        <v/>
      </c>
      <c r="BB51" s="14" t="str">
        <f t="shared" si="110"/>
        <v/>
      </c>
      <c r="BC51" s="14" t="str">
        <f t="shared" si="111"/>
        <v/>
      </c>
      <c r="BD51" t="str">
        <f t="shared" si="112"/>
        <v/>
      </c>
      <c r="BE51" s="6" t="str">
        <f t="shared" si="113"/>
        <v/>
      </c>
      <c r="BG51" s="26" t="str">
        <f t="shared" si="114"/>
        <v/>
      </c>
      <c r="BH51" s="33" t="str">
        <f t="shared" si="115"/>
        <v/>
      </c>
      <c r="BJ51" s="10" t="str">
        <f t="shared" si="116"/>
        <v/>
      </c>
      <c r="BL51" s="13" t="str">
        <f t="shared" si="117"/>
        <v/>
      </c>
      <c r="BM51" s="31" t="str">
        <f t="shared" si="118"/>
        <v/>
      </c>
      <c r="BN51" s="8" t="str">
        <f t="shared" si="119"/>
        <v/>
      </c>
      <c r="BO51" s="25" t="str">
        <f t="shared" si="120"/>
        <v/>
      </c>
      <c r="BQ51" s="5" t="str">
        <f t="shared" si="121"/>
        <v/>
      </c>
      <c r="BR51" t="str">
        <f t="shared" si="122"/>
        <v/>
      </c>
      <c r="BS51" s="8" t="str">
        <f t="shared" si="123"/>
        <v/>
      </c>
      <c r="BT51" t="str">
        <f t="shared" si="124"/>
        <v/>
      </c>
      <c r="BU51" s="25" t="str">
        <f t="shared" si="125"/>
        <v/>
      </c>
      <c r="BW51" s="26" t="str">
        <f t="shared" si="126"/>
        <v/>
      </c>
      <c r="BX51" s="33" t="str">
        <f t="shared" si="127"/>
        <v/>
      </c>
      <c r="BZ51" s="5" t="str">
        <f t="shared" si="128"/>
        <v/>
      </c>
      <c r="CA51" s="6" t="str">
        <f t="shared" si="129"/>
        <v/>
      </c>
      <c r="CC51" s="27" t="str">
        <f t="shared" si="130"/>
        <v/>
      </c>
      <c r="CD51" s="28" t="str">
        <f t="shared" si="131"/>
        <v/>
      </c>
      <c r="CE51" s="21"/>
      <c r="CF51" s="5" t="str">
        <f t="shared" si="132"/>
        <v/>
      </c>
      <c r="CG51" s="5" t="str">
        <f t="shared" si="133"/>
        <v/>
      </c>
      <c r="CH51" s="5">
        <f t="shared" si="134"/>
        <v>32</v>
      </c>
      <c r="CI51" s="45"/>
      <c r="CJ51" s="54">
        <f t="shared" ca="1" si="62"/>
        <v>99999999.999999985</v>
      </c>
      <c r="CK51" s="55">
        <f t="shared" ca="1" si="63"/>
        <v>100000000</v>
      </c>
      <c r="CL51" s="21"/>
      <c r="CM51" s="27" t="str">
        <f t="shared" si="27"/>
        <v/>
      </c>
      <c r="CN51" s="21" t="str">
        <f t="shared" si="28"/>
        <v/>
      </c>
      <c r="CO51" s="21"/>
      <c r="CP51" s="21" t="str">
        <f t="shared" si="164"/>
        <v/>
      </c>
      <c r="CQ51" s="21" t="str">
        <f t="shared" si="165"/>
        <v/>
      </c>
      <c r="CR51" s="21" t="str">
        <f>IF(CQ51="","",IF('XY1'!W56="",0,'XY1'!W56))</f>
        <v/>
      </c>
      <c r="CS51" s="21" t="str">
        <f t="shared" si="65"/>
        <v/>
      </c>
      <c r="CT51" s="5" t="str">
        <f t="shared" si="66"/>
        <v/>
      </c>
      <c r="CU51" s="27" t="str">
        <f>IF(CP51="","",IF('XY1'!$Z$23='CALCUL-XY'!$E$56," "&amp;CP51,","&amp;CP51))</f>
        <v/>
      </c>
      <c r="CV51" s="27" t="str">
        <f>IF(CQ51="","",IF('XY1'!$Z$23='CALCUL-XY'!$E$56," "&amp;CQ51,","&amp;CQ51))</f>
        <v/>
      </c>
      <c r="CW51" s="27" t="str">
        <f>IF(CQ51="","",IF('XY1'!$Z$23='CALCUL-XY'!$E$56," "&amp;CS51,","&amp;CS51))</f>
        <v/>
      </c>
      <c r="CX51" s="27" t="str">
        <f>IF(CQ51="","",IF('XY1'!X56="",'CALCUL-XY'!$CX$18,IF('XY1'!$Z$23='CALCUL-XY'!$E$56," "&amp;'XY1'!X56,","&amp;'XY1'!X56)))</f>
        <v/>
      </c>
      <c r="CY51" s="21"/>
      <c r="CZ51" s="5" t="str">
        <f>IF('XY2'!C55="","",'XY2'!C55)</f>
        <v/>
      </c>
      <c r="DA51" t="str">
        <f>IF('XY2'!D55="","",'XY2'!D55)</f>
        <v/>
      </c>
      <c r="DB51" s="8" t="str">
        <f>IF('XY2'!E55="","",IF(VISEE=AVANT,MOD(CERCLE-'XY2'!E55,CERCLE),MOD('XY2'!E55,CERCLE)))</f>
        <v/>
      </c>
      <c r="DC51" s="6" t="str">
        <f>IF('XY2'!F55="","",'XY2'!F55)</f>
        <v/>
      </c>
      <c r="DE51" s="13" t="str">
        <f t="shared" si="199"/>
        <v/>
      </c>
      <c r="DF51" s="12" t="str">
        <f t="shared" si="200"/>
        <v/>
      </c>
      <c r="DG51" s="19" t="str">
        <f t="shared" si="201"/>
        <v/>
      </c>
      <c r="DI51" s="5" t="str">
        <f>IF('XY2'!C55="","",'XY2'!C55)</f>
        <v/>
      </c>
      <c r="DJ51" t="str">
        <f>IF('XY2'!D55="","",'XY2'!D55)</f>
        <v/>
      </c>
      <c r="DK51" s="8" t="str">
        <f t="shared" si="195"/>
        <v/>
      </c>
      <c r="DL51" s="6" t="str">
        <f>IF('XY2'!F55="","",IF(ECHELLE2="",DC51*1,DC51*ECHELLE2))</f>
        <v/>
      </c>
      <c r="DN51" s="13" t="str">
        <f t="shared" si="202"/>
        <v/>
      </c>
      <c r="DO51" s="12" t="str">
        <f t="shared" si="203"/>
        <v/>
      </c>
      <c r="DP51" s="19" t="str">
        <f t="shared" si="204"/>
        <v/>
      </c>
      <c r="DQ51" s="32"/>
      <c r="DR51" s="5" t="str">
        <f t="shared" si="205"/>
        <v/>
      </c>
      <c r="DS51" t="str">
        <f t="shared" si="206"/>
        <v/>
      </c>
      <c r="DT51" s="12" t="str">
        <f t="shared" si="207"/>
        <v/>
      </c>
      <c r="DU51" s="33" t="str">
        <f t="shared" si="208"/>
        <v/>
      </c>
      <c r="DW51" s="41" t="str">
        <f t="shared" si="209"/>
        <v/>
      </c>
      <c r="DX51" s="20" t="str">
        <f t="shared" si="210"/>
        <v/>
      </c>
      <c r="DY51" t="str">
        <f t="shared" si="211"/>
        <v/>
      </c>
      <c r="DZ51" t="str">
        <f t="shared" si="212"/>
        <v/>
      </c>
      <c r="EA51" t="str">
        <f t="shared" si="213"/>
        <v/>
      </c>
      <c r="EB51" s="6" t="str">
        <f t="shared" si="214"/>
        <v/>
      </c>
      <c r="ED51" s="36" t="str">
        <f t="shared" si="215"/>
        <v/>
      </c>
      <c r="EE51" s="37" t="str">
        <f t="shared" si="216"/>
        <v/>
      </c>
      <c r="EF51" s="32"/>
      <c r="EG51" s="10" t="str">
        <f t="shared" si="217"/>
        <v/>
      </c>
      <c r="EI51" s="13" t="str">
        <f t="shared" si="218"/>
        <v/>
      </c>
      <c r="EJ51" s="30" t="str">
        <f t="shared" si="219"/>
        <v/>
      </c>
      <c r="EK51" s="8" t="str">
        <f t="shared" si="220"/>
        <v/>
      </c>
      <c r="EL51" s="12" t="str">
        <f t="shared" si="221"/>
        <v/>
      </c>
      <c r="EM51" s="33" t="str">
        <f t="shared" si="222"/>
        <v/>
      </c>
      <c r="EO51" s="5" t="str">
        <f t="shared" si="223"/>
        <v/>
      </c>
      <c r="EP51" s="6" t="str">
        <f t="shared" si="224"/>
        <v/>
      </c>
      <c r="ER51" s="5">
        <f t="shared" si="77"/>
        <v>32</v>
      </c>
      <c r="ES51" s="64" t="str">
        <f t="shared" si="78"/>
        <v/>
      </c>
      <c r="ET51" s="27" t="str">
        <f t="shared" si="79"/>
        <v/>
      </c>
      <c r="EU51" s="28" t="str">
        <f t="shared" si="80"/>
        <v/>
      </c>
      <c r="EW51" s="5" t="str">
        <f t="shared" si="225"/>
        <v/>
      </c>
      <c r="EX51" s="5" t="str">
        <f t="shared" si="226"/>
        <v/>
      </c>
      <c r="EZ51" s="45"/>
      <c r="FA51" s="77">
        <f t="shared" ca="1" si="83"/>
        <v>100000150.277</v>
      </c>
      <c r="FB51" s="55">
        <f t="shared" ca="1" si="84"/>
        <v>100000103.27700001</v>
      </c>
      <c r="FD51" s="21" t="str">
        <f t="shared" si="196"/>
        <v/>
      </c>
      <c r="FE51" s="21" t="str">
        <f t="shared" si="197"/>
        <v/>
      </c>
      <c r="FF51" s="21" t="str">
        <f>IF(FE51="","",IF('XY2'!Q55="",0,'XY2'!Q55))</f>
        <v/>
      </c>
      <c r="FG51" s="21" t="str">
        <f t="shared" si="86"/>
        <v/>
      </c>
      <c r="FH51" s="5" t="str">
        <f t="shared" si="198"/>
        <v/>
      </c>
      <c r="FI51" s="27" t="str">
        <f>IF(ET51="","",IF('XY2'!$T$22='CALCUL-XY'!$E$56," "&amp;FD51,","&amp;FD51))</f>
        <v/>
      </c>
      <c r="FJ51" s="27" t="str">
        <f>IF(EU51="","",IF('XY2'!$T$22='CALCUL-XY'!$E$56," "&amp;FE51,","&amp;FE51))</f>
        <v/>
      </c>
      <c r="FK51" s="27" t="str">
        <f>IF(FG51="","",IF('XY2'!$T$22='CALCUL-XY'!$E$56," "&amp;FG51,","&amp;FG51))</f>
        <v/>
      </c>
      <c r="FL51" s="27" t="str">
        <f>IF(FE51="","",IF('XY2'!R55="",$FL$18,IF('XY2'!$T$22='CALCUL-XY'!$E$56," "&amp;'XY2'!R55,","&amp;'XY2'!R55)))</f>
        <v/>
      </c>
    </row>
    <row r="52" spans="1:168" x14ac:dyDescent="0.2">
      <c r="A52">
        <f t="shared" si="87"/>
        <v>33</v>
      </c>
      <c r="C52" s="89" t="s">
        <v>222</v>
      </c>
      <c r="D52" s="90" t="s">
        <v>220</v>
      </c>
      <c r="E52" s="40" t="str">
        <f t="shared" si="227"/>
        <v>VERIFICATION ADJUSTED ENDING Y COORDINATE:</v>
      </c>
      <c r="L52">
        <f t="shared" si="88"/>
        <v>33</v>
      </c>
      <c r="M52" s="57" t="str">
        <f>IF('XY1'!C57="","",'XY1'!C57)</f>
        <v/>
      </c>
      <c r="N52" s="57" t="str">
        <f>IF('XY1'!D57="","",'XY1'!D57)</f>
        <v/>
      </c>
      <c r="O52" s="79" t="str">
        <f>IF('XY1'!E57="","",MOD('XY1'!E57,CERCLE))</f>
        <v/>
      </c>
      <c r="P52" s="57" t="str">
        <f>IF('XY1'!F57="","",'XY1'!F57)</f>
        <v/>
      </c>
      <c r="R52" s="13" t="str">
        <f t="shared" si="89"/>
        <v/>
      </c>
      <c r="S52" s="25" t="str">
        <f t="shared" si="90"/>
        <v/>
      </c>
      <c r="U52" s="10" t="str">
        <f t="shared" si="91"/>
        <v/>
      </c>
      <c r="W52" s="5" t="str">
        <f t="shared" si="92"/>
        <v/>
      </c>
      <c r="X52" t="str">
        <f t="shared" si="93"/>
        <v/>
      </c>
      <c r="Y52" s="8" t="str">
        <f t="shared" si="94"/>
        <v/>
      </c>
      <c r="Z52" s="6" t="str">
        <f t="shared" si="95"/>
        <v/>
      </c>
      <c r="AB52" s="5">
        <f t="shared" si="96"/>
        <v>33</v>
      </c>
      <c r="AC52" t="str">
        <f t="shared" ref="AC52:AC83" si="228">IF((N*2)-1&lt;AB52,"",IF(AB52&lt;=N,AB52,AB52-N))</f>
        <v/>
      </c>
      <c r="AD52" s="8" t="str">
        <f t="shared" si="97"/>
        <v/>
      </c>
      <c r="AE52" s="6" t="str">
        <f t="shared" si="98"/>
        <v/>
      </c>
      <c r="AG52" s="13" t="str">
        <f t="shared" si="99"/>
        <v/>
      </c>
      <c r="AH52" s="80" t="str">
        <f t="shared" si="100"/>
        <v/>
      </c>
      <c r="AI52" s="80" t="str">
        <f t="shared" si="101"/>
        <v/>
      </c>
      <c r="AJ52" s="80" t="str">
        <f ca="1">IF(AG52="","",IF(N&lt;AB52,"",SUM(AH52:OFFSET(AH52,(N-1),0))))</f>
        <v/>
      </c>
      <c r="AK52" s="80" t="str">
        <f ca="1">IF(AG52="","",IF(N&lt;AB52,"",SUM(AI52:OFFSET(AI52,(N-1),0))))</f>
        <v/>
      </c>
      <c r="AL52" s="80" t="str">
        <f t="shared" ref="AL52:AL83" si="229">IF(AG52="","",IF(N&lt;AB52,"",SQRT(AJ52^2+AK52^2)))</f>
        <v/>
      </c>
      <c r="AM52" s="81" t="str">
        <f t="shared" ref="AM52:AM83" si="230">IFERROR(IF(N&lt;AB52,"",SUMA/AL52),"")</f>
        <v/>
      </c>
      <c r="AN52" s="85" t="str">
        <f t="shared" ref="AN52:AN83" si="231">IFERROR(IF(N&lt;AB52,"",IF(AM52&gt;OVER,$A$16,AM52)),"")</f>
        <v/>
      </c>
      <c r="AP52" s="13" t="str">
        <f t="shared" si="102"/>
        <v/>
      </c>
      <c r="AQ52" s="8" t="str">
        <f t="shared" si="103"/>
        <v/>
      </c>
      <c r="AR52" s="12" t="str">
        <f t="shared" si="104"/>
        <v/>
      </c>
      <c r="AS52" s="19" t="str">
        <f t="shared" si="105"/>
        <v/>
      </c>
      <c r="AU52" s="5" t="str">
        <f t="shared" ref="AU52:AU83" si="232">IFERROR(-AR$120*($U52/SUMA),"")</f>
        <v/>
      </c>
      <c r="AV52" t="str">
        <f t="shared" ref="AV52:AV83" si="233">IFERROR(-AS$120*($U52/SUMA),"")</f>
        <v/>
      </c>
      <c r="AW52" t="str">
        <f t="shared" si="106"/>
        <v/>
      </c>
      <c r="AX52" s="6" t="str">
        <f t="shared" si="107"/>
        <v/>
      </c>
      <c r="AZ52" s="5" t="str">
        <f t="shared" si="108"/>
        <v/>
      </c>
      <c r="BA52" t="str">
        <f t="shared" si="109"/>
        <v/>
      </c>
      <c r="BB52" s="14" t="str">
        <f t="shared" si="110"/>
        <v/>
      </c>
      <c r="BC52" s="14" t="str">
        <f t="shared" si="111"/>
        <v/>
      </c>
      <c r="BD52" t="str">
        <f t="shared" si="112"/>
        <v/>
      </c>
      <c r="BE52" s="6" t="str">
        <f t="shared" si="113"/>
        <v/>
      </c>
      <c r="BG52" s="26" t="str">
        <f t="shared" si="114"/>
        <v/>
      </c>
      <c r="BH52" s="33" t="str">
        <f t="shared" si="115"/>
        <v/>
      </c>
      <c r="BJ52" s="10" t="str">
        <f t="shared" si="116"/>
        <v/>
      </c>
      <c r="BL52" s="13" t="str">
        <f t="shared" si="117"/>
        <v/>
      </c>
      <c r="BM52" s="31" t="str">
        <f t="shared" si="118"/>
        <v/>
      </c>
      <c r="BN52" s="8" t="str">
        <f t="shared" si="119"/>
        <v/>
      </c>
      <c r="BO52" s="25" t="str">
        <f t="shared" si="120"/>
        <v/>
      </c>
      <c r="BQ52" s="5" t="str">
        <f t="shared" si="121"/>
        <v/>
      </c>
      <c r="BR52" t="str">
        <f t="shared" si="122"/>
        <v/>
      </c>
      <c r="BS52" s="8" t="str">
        <f t="shared" si="123"/>
        <v/>
      </c>
      <c r="BT52" t="str">
        <f t="shared" si="124"/>
        <v/>
      </c>
      <c r="BU52" s="25" t="str">
        <f t="shared" si="125"/>
        <v/>
      </c>
      <c r="BW52" s="26" t="str">
        <f t="shared" si="126"/>
        <v/>
      </c>
      <c r="BX52" s="33" t="str">
        <f t="shared" si="127"/>
        <v/>
      </c>
      <c r="BZ52" s="5" t="str">
        <f t="shared" si="128"/>
        <v/>
      </c>
      <c r="CA52" s="6" t="str">
        <f t="shared" si="129"/>
        <v/>
      </c>
      <c r="CC52" s="27" t="str">
        <f t="shared" si="130"/>
        <v/>
      </c>
      <c r="CD52" s="28" t="str">
        <f t="shared" si="131"/>
        <v/>
      </c>
      <c r="CE52" s="21"/>
      <c r="CF52" s="5" t="str">
        <f t="shared" si="132"/>
        <v/>
      </c>
      <c r="CG52" s="5" t="str">
        <f t="shared" si="133"/>
        <v/>
      </c>
      <c r="CH52" s="5">
        <f t="shared" si="134"/>
        <v>33</v>
      </c>
      <c r="CI52" s="45"/>
      <c r="CJ52" s="54">
        <f t="shared" ca="1" si="62"/>
        <v>99999999.999999985</v>
      </c>
      <c r="CK52" s="55">
        <f t="shared" ca="1" si="63"/>
        <v>100000000</v>
      </c>
      <c r="CL52" s="21"/>
      <c r="CM52" s="27" t="str">
        <f t="shared" ref="CM52:CM83" si="234">IFERROR(IF(N=$AB52,$BZ$20*$CA$120,BZ53*CA52),"")</f>
        <v/>
      </c>
      <c r="CN52" s="21" t="str">
        <f t="shared" ref="CN52:CN83" si="235">IFERROR(IF(N=$AB52,$BZ$120*$CA$20,BZ52*CA53),"")</f>
        <v/>
      </c>
      <c r="CO52" s="21"/>
      <c r="CP52" s="21" t="str">
        <f t="shared" si="164"/>
        <v/>
      </c>
      <c r="CQ52" s="21" t="str">
        <f t="shared" si="165"/>
        <v/>
      </c>
      <c r="CR52" s="21" t="str">
        <f>IF(CQ52="","",IF('XY1'!W57="",0,'XY1'!W57))</f>
        <v/>
      </c>
      <c r="CS52" s="21" t="str">
        <f t="shared" si="65"/>
        <v/>
      </c>
      <c r="CT52" s="5" t="str">
        <f t="shared" si="66"/>
        <v/>
      </c>
      <c r="CU52" s="27" t="str">
        <f>IF(CP52="","",IF('XY1'!$Z$23='CALCUL-XY'!$E$56," "&amp;CP52,","&amp;CP52))</f>
        <v/>
      </c>
      <c r="CV52" s="27" t="str">
        <f>IF(CQ52="","",IF('XY1'!$Z$23='CALCUL-XY'!$E$56," "&amp;CQ52,","&amp;CQ52))</f>
        <v/>
      </c>
      <c r="CW52" s="27" t="str">
        <f>IF(CQ52="","",IF('XY1'!$Z$23='CALCUL-XY'!$E$56," "&amp;CS52,","&amp;CS52))</f>
        <v/>
      </c>
      <c r="CX52" s="27" t="str">
        <f>IF(CQ52="","",IF('XY1'!X57="",'CALCUL-XY'!$CX$18,IF('XY1'!$Z$23='CALCUL-XY'!$E$56," "&amp;'XY1'!X57,","&amp;'XY1'!X57)))</f>
        <v/>
      </c>
      <c r="CY52" s="21"/>
      <c r="CZ52" s="5" t="str">
        <f>IF('XY2'!C56="","",'XY2'!C56)</f>
        <v/>
      </c>
      <c r="DA52" t="str">
        <f>IF('XY2'!D56="","",'XY2'!D56)</f>
        <v/>
      </c>
      <c r="DB52" s="8" t="str">
        <f>IF('XY2'!E56="","",IF(VISEE=AVANT,MOD(CERCLE-'XY2'!E56,CERCLE),MOD('XY2'!E56,CERCLE)))</f>
        <v/>
      </c>
      <c r="DC52" s="6" t="str">
        <f>IF('XY2'!F56="","",'XY2'!F56)</f>
        <v/>
      </c>
      <c r="DE52" s="13" t="str">
        <f t="shared" si="199"/>
        <v/>
      </c>
      <c r="DF52" s="12" t="str">
        <f t="shared" si="200"/>
        <v/>
      </c>
      <c r="DG52" s="19" t="str">
        <f t="shared" si="201"/>
        <v/>
      </c>
      <c r="DI52" s="5" t="str">
        <f>IF('XY2'!C56="","",'XY2'!C56)</f>
        <v/>
      </c>
      <c r="DJ52" t="str">
        <f>IF('XY2'!D56="","",'XY2'!D56)</f>
        <v/>
      </c>
      <c r="DK52" s="8" t="str">
        <f t="shared" si="195"/>
        <v/>
      </c>
      <c r="DL52" s="6" t="str">
        <f>IF('XY2'!F56="","",IF(ECHELLE2="",DC52*1,DC52*ECHELLE2))</f>
        <v/>
      </c>
      <c r="DN52" s="13" t="str">
        <f t="shared" si="202"/>
        <v/>
      </c>
      <c r="DO52" s="12" t="str">
        <f t="shared" si="203"/>
        <v/>
      </c>
      <c r="DP52" s="19" t="str">
        <f t="shared" si="204"/>
        <v/>
      </c>
      <c r="DQ52" s="32"/>
      <c r="DR52" s="5" t="str">
        <f t="shared" si="205"/>
        <v/>
      </c>
      <c r="DS52" t="str">
        <f t="shared" si="206"/>
        <v/>
      </c>
      <c r="DT52" s="12" t="str">
        <f t="shared" si="207"/>
        <v/>
      </c>
      <c r="DU52" s="33" t="str">
        <f t="shared" si="208"/>
        <v/>
      </c>
      <c r="DW52" s="41" t="str">
        <f t="shared" si="209"/>
        <v/>
      </c>
      <c r="DX52" s="20" t="str">
        <f t="shared" si="210"/>
        <v/>
      </c>
      <c r="DY52" t="str">
        <f t="shared" si="211"/>
        <v/>
      </c>
      <c r="DZ52" t="str">
        <f t="shared" si="212"/>
        <v/>
      </c>
      <c r="EA52" t="str">
        <f t="shared" si="213"/>
        <v/>
      </c>
      <c r="EB52" s="6" t="str">
        <f t="shared" si="214"/>
        <v/>
      </c>
      <c r="ED52" s="36" t="str">
        <f t="shared" si="215"/>
        <v/>
      </c>
      <c r="EE52" s="37" t="str">
        <f t="shared" si="216"/>
        <v/>
      </c>
      <c r="EF52" s="32"/>
      <c r="EG52" s="10" t="str">
        <f t="shared" si="217"/>
        <v/>
      </c>
      <c r="EI52" s="13" t="str">
        <f t="shared" si="218"/>
        <v/>
      </c>
      <c r="EJ52" s="30" t="str">
        <f t="shared" si="219"/>
        <v/>
      </c>
      <c r="EK52" s="8" t="str">
        <f t="shared" si="220"/>
        <v/>
      </c>
      <c r="EL52" s="12" t="str">
        <f t="shared" si="221"/>
        <v/>
      </c>
      <c r="EM52" s="33" t="str">
        <f t="shared" si="222"/>
        <v/>
      </c>
      <c r="EO52" s="5" t="str">
        <f t="shared" si="223"/>
        <v/>
      </c>
      <c r="EP52" s="6" t="str">
        <f t="shared" si="224"/>
        <v/>
      </c>
      <c r="ER52" s="5">
        <f t="shared" si="77"/>
        <v>33</v>
      </c>
      <c r="ES52" s="64" t="str">
        <f t="shared" si="78"/>
        <v/>
      </c>
      <c r="ET52" s="27" t="str">
        <f t="shared" si="79"/>
        <v/>
      </c>
      <c r="EU52" s="28" t="str">
        <f t="shared" si="80"/>
        <v/>
      </c>
      <c r="EW52" s="5" t="str">
        <f t="shared" si="225"/>
        <v/>
      </c>
      <c r="EX52" s="5" t="str">
        <f t="shared" si="226"/>
        <v/>
      </c>
      <c r="EZ52" s="45"/>
      <c r="FA52" s="77">
        <f t="shared" ca="1" si="83"/>
        <v>100000150.277</v>
      </c>
      <c r="FB52" s="55">
        <f t="shared" ca="1" si="84"/>
        <v>100000103.27700001</v>
      </c>
      <c r="FD52" s="21" t="str">
        <f t="shared" si="196"/>
        <v/>
      </c>
      <c r="FE52" s="21" t="str">
        <f t="shared" si="197"/>
        <v/>
      </c>
      <c r="FF52" s="21" t="str">
        <f>IF(FE52="","",IF('XY2'!Q56="",0,'XY2'!Q56))</f>
        <v/>
      </c>
      <c r="FG52" s="21" t="str">
        <f t="shared" si="86"/>
        <v/>
      </c>
      <c r="FH52" s="5" t="str">
        <f t="shared" si="198"/>
        <v/>
      </c>
      <c r="FI52" s="27" t="str">
        <f>IF(ET52="","",IF('XY2'!$T$22='CALCUL-XY'!$E$56," "&amp;FD52,","&amp;FD52))</f>
        <v/>
      </c>
      <c r="FJ52" s="27" t="str">
        <f>IF(EU52="","",IF('XY2'!$T$22='CALCUL-XY'!$E$56," "&amp;FE52,","&amp;FE52))</f>
        <v/>
      </c>
      <c r="FK52" s="27" t="str">
        <f>IF(FG52="","",IF('XY2'!$T$22='CALCUL-XY'!$E$56," "&amp;FG52,","&amp;FG52))</f>
        <v/>
      </c>
      <c r="FL52" s="27" t="str">
        <f>IF(FE52="","",IF('XY2'!R56="",$FL$18,IF('XY2'!$T$22='CALCUL-XY'!$E$56," "&amp;'XY2'!R56,","&amp;'XY2'!R56)))</f>
        <v/>
      </c>
    </row>
    <row r="53" spans="1:168" x14ac:dyDescent="0.2">
      <c r="A53">
        <f t="shared" si="87"/>
        <v>34</v>
      </c>
      <c r="C53" s="89" t="s">
        <v>176</v>
      </c>
      <c r="D53" s="90" t="s">
        <v>177</v>
      </c>
      <c r="E53" s="40" t="str">
        <f t="shared" si="227"/>
        <v>LANGUAGE/LANGUE:</v>
      </c>
      <c r="L53">
        <f t="shared" si="88"/>
        <v>34</v>
      </c>
      <c r="M53" s="57" t="str">
        <f>IF('XY1'!C58="","",'XY1'!C58)</f>
        <v/>
      </c>
      <c r="N53" s="57" t="str">
        <f>IF('XY1'!D58="","",'XY1'!D58)</f>
        <v/>
      </c>
      <c r="O53" s="79" t="str">
        <f>IF('XY1'!E58="","",MOD('XY1'!E58,CERCLE))</f>
        <v/>
      </c>
      <c r="P53" s="57" t="str">
        <f>IF('XY1'!F58="","",'XY1'!F58)</f>
        <v/>
      </c>
      <c r="R53" s="13" t="str">
        <f t="shared" si="89"/>
        <v/>
      </c>
      <c r="S53" s="25" t="str">
        <f t="shared" si="90"/>
        <v/>
      </c>
      <c r="U53" s="10" t="str">
        <f t="shared" si="91"/>
        <v/>
      </c>
      <c r="W53" s="5" t="str">
        <f t="shared" si="92"/>
        <v/>
      </c>
      <c r="X53" t="str">
        <f t="shared" si="93"/>
        <v/>
      </c>
      <c r="Y53" s="8" t="str">
        <f t="shared" si="94"/>
        <v/>
      </c>
      <c r="Z53" s="6" t="str">
        <f t="shared" si="95"/>
        <v/>
      </c>
      <c r="AB53" s="5">
        <f t="shared" si="96"/>
        <v>34</v>
      </c>
      <c r="AC53" t="str">
        <f t="shared" si="228"/>
        <v/>
      </c>
      <c r="AD53" s="8" t="str">
        <f t="shared" si="97"/>
        <v/>
      </c>
      <c r="AE53" s="6" t="str">
        <f t="shared" si="98"/>
        <v/>
      </c>
      <c r="AG53" s="13" t="str">
        <f t="shared" si="99"/>
        <v/>
      </c>
      <c r="AH53" s="80" t="str">
        <f t="shared" si="100"/>
        <v/>
      </c>
      <c r="AI53" s="80" t="str">
        <f t="shared" si="101"/>
        <v/>
      </c>
      <c r="AJ53" s="80" t="str">
        <f ca="1">IF(AG53="","",IF(N&lt;AB53,"",SUM(AH53:OFFSET(AH53,(N-1),0))))</f>
        <v/>
      </c>
      <c r="AK53" s="80" t="str">
        <f ca="1">IF(AG53="","",IF(N&lt;AB53,"",SUM(AI53:OFFSET(AI53,(N-1),0))))</f>
        <v/>
      </c>
      <c r="AL53" s="80" t="str">
        <f t="shared" si="229"/>
        <v/>
      </c>
      <c r="AM53" s="81" t="str">
        <f t="shared" si="230"/>
        <v/>
      </c>
      <c r="AN53" s="85" t="str">
        <f t="shared" si="231"/>
        <v/>
      </c>
      <c r="AP53" s="13" t="str">
        <f t="shared" si="102"/>
        <v/>
      </c>
      <c r="AQ53" s="8" t="str">
        <f t="shared" si="103"/>
        <v/>
      </c>
      <c r="AR53" s="12" t="str">
        <f t="shared" si="104"/>
        <v/>
      </c>
      <c r="AS53" s="19" t="str">
        <f t="shared" si="105"/>
        <v/>
      </c>
      <c r="AU53" s="5" t="str">
        <f t="shared" si="232"/>
        <v/>
      </c>
      <c r="AV53" t="str">
        <f t="shared" si="233"/>
        <v/>
      </c>
      <c r="AW53" t="str">
        <f t="shared" si="106"/>
        <v/>
      </c>
      <c r="AX53" s="6" t="str">
        <f t="shared" si="107"/>
        <v/>
      </c>
      <c r="AZ53" s="5" t="str">
        <f t="shared" si="108"/>
        <v/>
      </c>
      <c r="BA53" t="str">
        <f t="shared" si="109"/>
        <v/>
      </c>
      <c r="BB53" s="14" t="str">
        <f t="shared" si="110"/>
        <v/>
      </c>
      <c r="BC53" s="14" t="str">
        <f t="shared" si="111"/>
        <v/>
      </c>
      <c r="BD53" t="str">
        <f t="shared" si="112"/>
        <v/>
      </c>
      <c r="BE53" s="6" t="str">
        <f t="shared" si="113"/>
        <v/>
      </c>
      <c r="BG53" s="26" t="str">
        <f t="shared" si="114"/>
        <v/>
      </c>
      <c r="BH53" s="33" t="str">
        <f t="shared" si="115"/>
        <v/>
      </c>
      <c r="BJ53" s="10" t="str">
        <f t="shared" si="116"/>
        <v/>
      </c>
      <c r="BL53" s="13" t="str">
        <f t="shared" si="117"/>
        <v/>
      </c>
      <c r="BM53" s="31" t="str">
        <f t="shared" si="118"/>
        <v/>
      </c>
      <c r="BN53" s="8" t="str">
        <f t="shared" si="119"/>
        <v/>
      </c>
      <c r="BO53" s="25" t="str">
        <f t="shared" si="120"/>
        <v/>
      </c>
      <c r="BQ53" s="5" t="str">
        <f t="shared" si="121"/>
        <v/>
      </c>
      <c r="BR53" t="str">
        <f t="shared" si="122"/>
        <v/>
      </c>
      <c r="BS53" s="8" t="str">
        <f t="shared" si="123"/>
        <v/>
      </c>
      <c r="BT53" t="str">
        <f t="shared" si="124"/>
        <v/>
      </c>
      <c r="BU53" s="25" t="str">
        <f t="shared" si="125"/>
        <v/>
      </c>
      <c r="BW53" s="26" t="str">
        <f t="shared" si="126"/>
        <v/>
      </c>
      <c r="BX53" s="33" t="str">
        <f t="shared" si="127"/>
        <v/>
      </c>
      <c r="BZ53" s="5" t="str">
        <f t="shared" si="128"/>
        <v/>
      </c>
      <c r="CA53" s="6" t="str">
        <f t="shared" si="129"/>
        <v/>
      </c>
      <c r="CC53" s="27" t="str">
        <f t="shared" si="130"/>
        <v/>
      </c>
      <c r="CD53" s="28" t="str">
        <f t="shared" si="131"/>
        <v/>
      </c>
      <c r="CE53" s="21"/>
      <c r="CF53" s="5" t="str">
        <f t="shared" si="132"/>
        <v/>
      </c>
      <c r="CG53" s="5" t="str">
        <f t="shared" si="133"/>
        <v/>
      </c>
      <c r="CH53" s="5">
        <f t="shared" si="134"/>
        <v>34</v>
      </c>
      <c r="CI53" s="45"/>
      <c r="CJ53" s="54">
        <f t="shared" ref="CJ53:CJ84" ca="1" si="236">IF(CODE1=1,0,IF($CH53&lt;=N,CF53,CF$122))</f>
        <v>99999999.999999985</v>
      </c>
      <c r="CK53" s="55">
        <f t="shared" ref="CK53:CK84" ca="1" si="237">IF(CODE1=1,0,IF($CH53&lt;=N,CG53,CG$122))</f>
        <v>100000000</v>
      </c>
      <c r="CL53" s="21"/>
      <c r="CM53" s="27" t="str">
        <f t="shared" si="234"/>
        <v/>
      </c>
      <c r="CN53" s="21" t="str">
        <f t="shared" si="235"/>
        <v/>
      </c>
      <c r="CO53" s="21"/>
      <c r="CP53" s="21" t="str">
        <f t="shared" si="164"/>
        <v/>
      </c>
      <c r="CQ53" s="21" t="str">
        <f t="shared" si="165"/>
        <v/>
      </c>
      <c r="CR53" s="21" t="str">
        <f>IF(CQ53="","",IF('XY1'!W58="",0,'XY1'!W58))</f>
        <v/>
      </c>
      <c r="CS53" s="21" t="str">
        <f t="shared" si="65"/>
        <v/>
      </c>
      <c r="CT53" s="5" t="str">
        <f t="shared" si="66"/>
        <v/>
      </c>
      <c r="CU53" s="27" t="str">
        <f>IF(CP53="","",IF('XY1'!$Z$23='CALCUL-XY'!$E$56," "&amp;CP53,","&amp;CP53))</f>
        <v/>
      </c>
      <c r="CV53" s="27" t="str">
        <f>IF(CQ53="","",IF('XY1'!$Z$23='CALCUL-XY'!$E$56," "&amp;CQ53,","&amp;CQ53))</f>
        <v/>
      </c>
      <c r="CW53" s="27" t="str">
        <f>IF(CQ53="","",IF('XY1'!$Z$23='CALCUL-XY'!$E$56," "&amp;CS53,","&amp;CS53))</f>
        <v/>
      </c>
      <c r="CX53" s="27" t="str">
        <f>IF(CQ53="","",IF('XY1'!X58="",'CALCUL-XY'!$CX$18,IF('XY1'!$Z$23='CALCUL-XY'!$E$56," "&amp;'XY1'!X58,","&amp;'XY1'!X58)))</f>
        <v/>
      </c>
      <c r="CY53" s="21"/>
      <c r="CZ53" s="5" t="str">
        <f>IF('XY2'!C57="","",'XY2'!C57)</f>
        <v/>
      </c>
      <c r="DA53" t="str">
        <f>IF('XY2'!D57="","",'XY2'!D57)</f>
        <v/>
      </c>
      <c r="DB53" s="8" t="str">
        <f>IF('XY2'!E57="","",IF(VISEE=AVANT,MOD(CERCLE-'XY2'!E57,CERCLE),MOD('XY2'!E57,CERCLE)))</f>
        <v/>
      </c>
      <c r="DC53" s="6" t="str">
        <f>IF('XY2'!F57="","",'XY2'!F57)</f>
        <v/>
      </c>
      <c r="DE53" s="13" t="str">
        <f t="shared" si="199"/>
        <v/>
      </c>
      <c r="DF53" s="12" t="str">
        <f t="shared" si="200"/>
        <v/>
      </c>
      <c r="DG53" s="19" t="str">
        <f t="shared" si="201"/>
        <v/>
      </c>
      <c r="DI53" s="5" t="str">
        <f>IF('XY2'!C57="","",'XY2'!C57)</f>
        <v/>
      </c>
      <c r="DJ53" t="str">
        <f>IF('XY2'!D57="","",'XY2'!D57)</f>
        <v/>
      </c>
      <c r="DK53" s="8" t="str">
        <f t="shared" si="195"/>
        <v/>
      </c>
      <c r="DL53" s="6" t="str">
        <f>IF('XY2'!F57="","",IF(ECHELLE2="",DC53*1,DC53*ECHELLE2))</f>
        <v/>
      </c>
      <c r="DN53" s="13" t="str">
        <f t="shared" si="202"/>
        <v/>
      </c>
      <c r="DO53" s="12" t="str">
        <f t="shared" si="203"/>
        <v/>
      </c>
      <c r="DP53" s="19" t="str">
        <f t="shared" si="204"/>
        <v/>
      </c>
      <c r="DQ53" s="32"/>
      <c r="DR53" s="5" t="str">
        <f t="shared" si="205"/>
        <v/>
      </c>
      <c r="DS53" t="str">
        <f t="shared" si="206"/>
        <v/>
      </c>
      <c r="DT53" s="12" t="str">
        <f t="shared" si="207"/>
        <v/>
      </c>
      <c r="DU53" s="33" t="str">
        <f t="shared" si="208"/>
        <v/>
      </c>
      <c r="DW53" s="41" t="str">
        <f t="shared" si="209"/>
        <v/>
      </c>
      <c r="DX53" s="20" t="str">
        <f t="shared" si="210"/>
        <v/>
      </c>
      <c r="DY53" t="str">
        <f t="shared" si="211"/>
        <v/>
      </c>
      <c r="DZ53" t="str">
        <f t="shared" si="212"/>
        <v/>
      </c>
      <c r="EA53" t="str">
        <f t="shared" si="213"/>
        <v/>
      </c>
      <c r="EB53" s="6" t="str">
        <f t="shared" si="214"/>
        <v/>
      </c>
      <c r="ED53" s="36" t="str">
        <f t="shared" si="215"/>
        <v/>
      </c>
      <c r="EE53" s="37" t="str">
        <f t="shared" si="216"/>
        <v/>
      </c>
      <c r="EF53" s="32"/>
      <c r="EG53" s="10" t="str">
        <f t="shared" si="217"/>
        <v/>
      </c>
      <c r="EI53" s="13" t="str">
        <f t="shared" si="218"/>
        <v/>
      </c>
      <c r="EJ53" s="30" t="str">
        <f t="shared" si="219"/>
        <v/>
      </c>
      <c r="EK53" s="8" t="str">
        <f t="shared" si="220"/>
        <v/>
      </c>
      <c r="EL53" s="12" t="str">
        <f t="shared" si="221"/>
        <v/>
      </c>
      <c r="EM53" s="33" t="str">
        <f t="shared" si="222"/>
        <v/>
      </c>
      <c r="EO53" s="5" t="str">
        <f t="shared" si="223"/>
        <v/>
      </c>
      <c r="EP53" s="6" t="str">
        <f t="shared" si="224"/>
        <v/>
      </c>
      <c r="ER53" s="5">
        <f t="shared" ref="ER53:ER84" si="238">ER52+1</f>
        <v>34</v>
      </c>
      <c r="ES53" s="64" t="str">
        <f t="shared" ref="ES53:ES84" si="239">IF(ER53=NA+1,DJ52,IF(DI53="","",DI53))</f>
        <v/>
      </c>
      <c r="ET53" s="27" t="str">
        <f t="shared" ref="ET53:ET84" si="240">IF(ER53=NA+1,IF($ET$19="X",$EO$122,$EP$122),IF($ET$19="X",EO53,EP53))</f>
        <v/>
      </c>
      <c r="EU53" s="28" t="str">
        <f t="shared" ref="EU53:EU84" si="241">IF(ER53=NA+1,IF($ET$19="X",$EP$122,$EO$122),IF($ET$19="X",EP53,EO53))</f>
        <v/>
      </c>
      <c r="EW53" s="5" t="str">
        <f t="shared" si="225"/>
        <v/>
      </c>
      <c r="EX53" s="5" t="str">
        <f t="shared" si="226"/>
        <v/>
      </c>
      <c r="EZ53" s="45"/>
      <c r="FA53" s="77">
        <f t="shared" ref="FA53:FA84" ca="1" si="242">IF(CODE2=1,0,IFERROR(IF($ER53&lt;=NA,EW53,EW$122),""))</f>
        <v>100000150.277</v>
      </c>
      <c r="FB53" s="55">
        <f t="shared" ref="FB53:FB84" ca="1" si="243">IF(CODE2=1,0,IFERROR(IF($ER53&lt;=NA,EX53,EX$122),""))</f>
        <v>100000103.27700001</v>
      </c>
      <c r="FD53" s="21" t="str">
        <f t="shared" si="196"/>
        <v/>
      </c>
      <c r="FE53" s="21" t="str">
        <f t="shared" si="197"/>
        <v/>
      </c>
      <c r="FF53" s="21" t="str">
        <f>IF(FE53="","",IF('XY2'!Q57="",0,'XY2'!Q57))</f>
        <v/>
      </c>
      <c r="FG53" s="21" t="str">
        <f t="shared" si="86"/>
        <v/>
      </c>
      <c r="FH53" s="5" t="str">
        <f t="shared" si="198"/>
        <v/>
      </c>
      <c r="FI53" s="27" t="str">
        <f>IF(ET53="","",IF('XY2'!$T$22='CALCUL-XY'!$E$56," "&amp;FD53,","&amp;FD53))</f>
        <v/>
      </c>
      <c r="FJ53" s="27" t="str">
        <f>IF(EU53="","",IF('XY2'!$T$22='CALCUL-XY'!$E$56," "&amp;FE53,","&amp;FE53))</f>
        <v/>
      </c>
      <c r="FK53" s="27" t="str">
        <f>IF(FG53="","",IF('XY2'!$T$22='CALCUL-XY'!$E$56," "&amp;FG53,","&amp;FG53))</f>
        <v/>
      </c>
      <c r="FL53" s="27" t="str">
        <f>IF(FE53="","",IF('XY2'!R57="",$FL$18,IF('XY2'!$T$22='CALCUL-XY'!$E$56," "&amp;'XY2'!R57,","&amp;'XY2'!R57)))</f>
        <v/>
      </c>
    </row>
    <row r="54" spans="1:168" x14ac:dyDescent="0.2">
      <c r="A54">
        <f t="shared" si="87"/>
        <v>35</v>
      </c>
      <c r="C54" s="89" t="s">
        <v>178</v>
      </c>
      <c r="D54" s="90" t="s">
        <v>180</v>
      </c>
      <c r="E54" s="40" t="str">
        <f t="shared" si="227"/>
        <v>CLOSED TRAVERSE</v>
      </c>
      <c r="L54">
        <f t="shared" si="88"/>
        <v>35</v>
      </c>
      <c r="M54" s="57" t="str">
        <f>IF('XY1'!C59="","",'XY1'!C59)</f>
        <v/>
      </c>
      <c r="N54" s="57" t="str">
        <f>IF('XY1'!D59="","",'XY1'!D59)</f>
        <v/>
      </c>
      <c r="O54" s="79" t="str">
        <f>IF('XY1'!E59="","",MOD('XY1'!E59,CERCLE))</f>
        <v/>
      </c>
      <c r="P54" s="57" t="str">
        <f>IF('XY1'!F59="","",'XY1'!F59)</f>
        <v/>
      </c>
      <c r="R54" s="13" t="str">
        <f t="shared" si="89"/>
        <v/>
      </c>
      <c r="S54" s="25" t="str">
        <f t="shared" si="90"/>
        <v/>
      </c>
      <c r="U54" s="10" t="str">
        <f t="shared" si="91"/>
        <v/>
      </c>
      <c r="W54" s="5" t="str">
        <f t="shared" si="92"/>
        <v/>
      </c>
      <c r="X54" t="str">
        <f t="shared" si="93"/>
        <v/>
      </c>
      <c r="Y54" s="8" t="str">
        <f t="shared" si="94"/>
        <v/>
      </c>
      <c r="Z54" s="6" t="str">
        <f t="shared" si="95"/>
        <v/>
      </c>
      <c r="AB54" s="5">
        <f t="shared" si="96"/>
        <v>35</v>
      </c>
      <c r="AC54" t="str">
        <f t="shared" si="228"/>
        <v/>
      </c>
      <c r="AD54" s="8" t="str">
        <f t="shared" si="97"/>
        <v/>
      </c>
      <c r="AE54" s="6" t="str">
        <f t="shared" si="98"/>
        <v/>
      </c>
      <c r="AG54" s="13" t="str">
        <f t="shared" si="99"/>
        <v/>
      </c>
      <c r="AH54" s="80" t="str">
        <f t="shared" si="100"/>
        <v/>
      </c>
      <c r="AI54" s="80" t="str">
        <f t="shared" si="101"/>
        <v/>
      </c>
      <c r="AJ54" s="80" t="str">
        <f ca="1">IF(AG54="","",IF(N&lt;AB54,"",SUM(AH54:OFFSET(AH54,(N-1),0))))</f>
        <v/>
      </c>
      <c r="AK54" s="80" t="str">
        <f ca="1">IF(AG54="","",IF(N&lt;AB54,"",SUM(AI54:OFFSET(AI54,(N-1),0))))</f>
        <v/>
      </c>
      <c r="AL54" s="80" t="str">
        <f t="shared" si="229"/>
        <v/>
      </c>
      <c r="AM54" s="81" t="str">
        <f t="shared" si="230"/>
        <v/>
      </c>
      <c r="AN54" s="85" t="str">
        <f t="shared" si="231"/>
        <v/>
      </c>
      <c r="AP54" s="13" t="str">
        <f t="shared" si="102"/>
        <v/>
      </c>
      <c r="AQ54" s="8" t="str">
        <f t="shared" si="103"/>
        <v/>
      </c>
      <c r="AR54" s="12" t="str">
        <f t="shared" si="104"/>
        <v/>
      </c>
      <c r="AS54" s="19" t="str">
        <f t="shared" si="105"/>
        <v/>
      </c>
      <c r="AU54" s="5" t="str">
        <f t="shared" si="232"/>
        <v/>
      </c>
      <c r="AV54" t="str">
        <f t="shared" si="233"/>
        <v/>
      </c>
      <c r="AW54" t="str">
        <f t="shared" si="106"/>
        <v/>
      </c>
      <c r="AX54" s="6" t="str">
        <f t="shared" si="107"/>
        <v/>
      </c>
      <c r="AZ54" s="5" t="str">
        <f t="shared" si="108"/>
        <v/>
      </c>
      <c r="BA54" t="str">
        <f t="shared" si="109"/>
        <v/>
      </c>
      <c r="BB54" s="14" t="str">
        <f t="shared" si="110"/>
        <v/>
      </c>
      <c r="BC54" s="14" t="str">
        <f t="shared" si="111"/>
        <v/>
      </c>
      <c r="BD54" t="str">
        <f t="shared" si="112"/>
        <v/>
      </c>
      <c r="BE54" s="6" t="str">
        <f t="shared" si="113"/>
        <v/>
      </c>
      <c r="BG54" s="26" t="str">
        <f t="shared" si="114"/>
        <v/>
      </c>
      <c r="BH54" s="33" t="str">
        <f t="shared" si="115"/>
        <v/>
      </c>
      <c r="BJ54" s="10" t="str">
        <f t="shared" si="116"/>
        <v/>
      </c>
      <c r="BL54" s="13" t="str">
        <f t="shared" si="117"/>
        <v/>
      </c>
      <c r="BM54" s="31" t="str">
        <f t="shared" si="118"/>
        <v/>
      </c>
      <c r="BN54" s="8" t="str">
        <f t="shared" si="119"/>
        <v/>
      </c>
      <c r="BO54" s="25" t="str">
        <f t="shared" si="120"/>
        <v/>
      </c>
      <c r="BQ54" s="5" t="str">
        <f t="shared" si="121"/>
        <v/>
      </c>
      <c r="BR54" t="str">
        <f t="shared" si="122"/>
        <v/>
      </c>
      <c r="BS54" s="8" t="str">
        <f t="shared" si="123"/>
        <v/>
      </c>
      <c r="BT54" t="str">
        <f t="shared" si="124"/>
        <v/>
      </c>
      <c r="BU54" s="25" t="str">
        <f t="shared" si="125"/>
        <v/>
      </c>
      <c r="BW54" s="26" t="str">
        <f t="shared" si="126"/>
        <v/>
      </c>
      <c r="BX54" s="33" t="str">
        <f t="shared" si="127"/>
        <v/>
      </c>
      <c r="BZ54" s="5" t="str">
        <f t="shared" si="128"/>
        <v/>
      </c>
      <c r="CA54" s="6" t="str">
        <f t="shared" si="129"/>
        <v/>
      </c>
      <c r="CC54" s="27" t="str">
        <f t="shared" si="130"/>
        <v/>
      </c>
      <c r="CD54" s="28" t="str">
        <f t="shared" si="131"/>
        <v/>
      </c>
      <c r="CE54" s="21"/>
      <c r="CF54" s="5" t="str">
        <f t="shared" si="132"/>
        <v/>
      </c>
      <c r="CG54" s="5" t="str">
        <f t="shared" si="133"/>
        <v/>
      </c>
      <c r="CH54" s="5">
        <f t="shared" si="134"/>
        <v>35</v>
      </c>
      <c r="CI54" s="45"/>
      <c r="CJ54" s="54">
        <f t="shared" ca="1" si="236"/>
        <v>99999999.999999985</v>
      </c>
      <c r="CK54" s="55">
        <f t="shared" ca="1" si="237"/>
        <v>100000000</v>
      </c>
      <c r="CL54" s="21"/>
      <c r="CM54" s="27" t="str">
        <f t="shared" si="234"/>
        <v/>
      </c>
      <c r="CN54" s="21" t="str">
        <f t="shared" si="235"/>
        <v/>
      </c>
      <c r="CO54" s="21"/>
      <c r="CP54" s="21" t="str">
        <f t="shared" si="164"/>
        <v/>
      </c>
      <c r="CQ54" s="21" t="str">
        <f t="shared" si="165"/>
        <v/>
      </c>
      <c r="CR54" s="21" t="str">
        <f>IF(CQ54="","",IF('XY1'!W59="",0,'XY1'!W59))</f>
        <v/>
      </c>
      <c r="CS54" s="21" t="str">
        <f t="shared" si="65"/>
        <v/>
      </c>
      <c r="CT54" s="5" t="str">
        <f t="shared" si="66"/>
        <v/>
      </c>
      <c r="CU54" s="27" t="str">
        <f>IF(CP54="","",IF('XY1'!$Z$23='CALCUL-XY'!$E$56," "&amp;CP54,","&amp;CP54))</f>
        <v/>
      </c>
      <c r="CV54" s="27" t="str">
        <f>IF(CQ54="","",IF('XY1'!$Z$23='CALCUL-XY'!$E$56," "&amp;CQ54,","&amp;CQ54))</f>
        <v/>
      </c>
      <c r="CW54" s="27" t="str">
        <f>IF(CQ54="","",IF('XY1'!$Z$23='CALCUL-XY'!$E$56," "&amp;CS54,","&amp;CS54))</f>
        <v/>
      </c>
      <c r="CX54" s="27" t="str">
        <f>IF(CQ54="","",IF('XY1'!X59="",'CALCUL-XY'!$CX$18,IF('XY1'!$Z$23='CALCUL-XY'!$E$56," "&amp;'XY1'!X59,","&amp;'XY1'!X59)))</f>
        <v/>
      </c>
      <c r="CY54" s="21"/>
      <c r="CZ54" s="5" t="str">
        <f>IF('XY2'!C58="","",'XY2'!C58)</f>
        <v/>
      </c>
      <c r="DA54" t="str">
        <f>IF('XY2'!D58="","",'XY2'!D58)</f>
        <v/>
      </c>
      <c r="DB54" s="8" t="str">
        <f>IF('XY2'!E58="","",IF(VISEE=AVANT,MOD(CERCLE-'XY2'!E58,CERCLE),MOD('XY2'!E58,CERCLE)))</f>
        <v/>
      </c>
      <c r="DC54" s="6" t="str">
        <f>IF('XY2'!F58="","",'XY2'!F58)</f>
        <v/>
      </c>
      <c r="DE54" s="13" t="str">
        <f t="shared" si="199"/>
        <v/>
      </c>
      <c r="DF54" s="12" t="str">
        <f t="shared" si="200"/>
        <v/>
      </c>
      <c r="DG54" s="19" t="str">
        <f t="shared" si="201"/>
        <v/>
      </c>
      <c r="DI54" s="5" t="str">
        <f>IF('XY2'!C58="","",'XY2'!C58)</f>
        <v/>
      </c>
      <c r="DJ54" t="str">
        <f>IF('XY2'!D58="","",'XY2'!D58)</f>
        <v/>
      </c>
      <c r="DK54" s="8" t="str">
        <f t="shared" si="195"/>
        <v/>
      </c>
      <c r="DL54" s="6" t="str">
        <f>IF('XY2'!F58="","",IF(ECHELLE2="",DC54*1,DC54*ECHELLE2))</f>
        <v/>
      </c>
      <c r="DN54" s="13" t="str">
        <f t="shared" si="202"/>
        <v/>
      </c>
      <c r="DO54" s="12" t="str">
        <f t="shared" si="203"/>
        <v/>
      </c>
      <c r="DP54" s="19" t="str">
        <f t="shared" si="204"/>
        <v/>
      </c>
      <c r="DQ54" s="32"/>
      <c r="DR54" s="5" t="str">
        <f t="shared" si="205"/>
        <v/>
      </c>
      <c r="DS54" t="str">
        <f t="shared" si="206"/>
        <v/>
      </c>
      <c r="DT54" s="12" t="str">
        <f t="shared" si="207"/>
        <v/>
      </c>
      <c r="DU54" s="33" t="str">
        <f t="shared" si="208"/>
        <v/>
      </c>
      <c r="DW54" s="41" t="str">
        <f t="shared" si="209"/>
        <v/>
      </c>
      <c r="DX54" s="20" t="str">
        <f t="shared" si="210"/>
        <v/>
      </c>
      <c r="DY54" t="str">
        <f t="shared" si="211"/>
        <v/>
      </c>
      <c r="DZ54" t="str">
        <f t="shared" si="212"/>
        <v/>
      </c>
      <c r="EA54" t="str">
        <f t="shared" si="213"/>
        <v/>
      </c>
      <c r="EB54" s="6" t="str">
        <f t="shared" si="214"/>
        <v/>
      </c>
      <c r="ED54" s="36" t="str">
        <f t="shared" si="215"/>
        <v/>
      </c>
      <c r="EE54" s="37" t="str">
        <f t="shared" si="216"/>
        <v/>
      </c>
      <c r="EF54" s="32"/>
      <c r="EG54" s="10" t="str">
        <f t="shared" si="217"/>
        <v/>
      </c>
      <c r="EI54" s="13" t="str">
        <f t="shared" si="218"/>
        <v/>
      </c>
      <c r="EJ54" s="30" t="str">
        <f t="shared" si="219"/>
        <v/>
      </c>
      <c r="EK54" s="8" t="str">
        <f t="shared" si="220"/>
        <v/>
      </c>
      <c r="EL54" s="12" t="str">
        <f t="shared" si="221"/>
        <v/>
      </c>
      <c r="EM54" s="33" t="str">
        <f t="shared" si="222"/>
        <v/>
      </c>
      <c r="EO54" s="5" t="str">
        <f t="shared" si="223"/>
        <v/>
      </c>
      <c r="EP54" s="6" t="str">
        <f t="shared" si="224"/>
        <v/>
      </c>
      <c r="ER54" s="5">
        <f t="shared" si="238"/>
        <v>35</v>
      </c>
      <c r="ES54" s="64" t="str">
        <f t="shared" si="239"/>
        <v/>
      </c>
      <c r="ET54" s="27" t="str">
        <f t="shared" si="240"/>
        <v/>
      </c>
      <c r="EU54" s="28" t="str">
        <f t="shared" si="241"/>
        <v/>
      </c>
      <c r="EW54" s="5" t="str">
        <f t="shared" si="225"/>
        <v/>
      </c>
      <c r="EX54" s="5" t="str">
        <f t="shared" si="226"/>
        <v/>
      </c>
      <c r="EZ54" s="45"/>
      <c r="FA54" s="77">
        <f t="shared" ca="1" si="242"/>
        <v>100000150.277</v>
      </c>
      <c r="FB54" s="55">
        <f t="shared" ca="1" si="243"/>
        <v>100000103.27700001</v>
      </c>
      <c r="FD54" s="21" t="str">
        <f t="shared" si="196"/>
        <v/>
      </c>
      <c r="FE54" s="21" t="str">
        <f t="shared" si="197"/>
        <v/>
      </c>
      <c r="FF54" s="21" t="str">
        <f>IF(FE54="","",IF('XY2'!Q58="",0,'XY2'!Q58))</f>
        <v/>
      </c>
      <c r="FG54" s="21" t="str">
        <f t="shared" si="86"/>
        <v/>
      </c>
      <c r="FH54" s="5" t="str">
        <f t="shared" si="198"/>
        <v/>
      </c>
      <c r="FI54" s="27" t="str">
        <f>IF(ET54="","",IF('XY2'!$T$22='CALCUL-XY'!$E$56," "&amp;FD54,","&amp;FD54))</f>
        <v/>
      </c>
      <c r="FJ54" s="27" t="str">
        <f>IF(EU54="","",IF('XY2'!$T$22='CALCUL-XY'!$E$56," "&amp;FE54,","&amp;FE54))</f>
        <v/>
      </c>
      <c r="FK54" s="27" t="str">
        <f>IF(FG54="","",IF('XY2'!$T$22='CALCUL-XY'!$E$56," "&amp;FG54,","&amp;FG54))</f>
        <v/>
      </c>
      <c r="FL54" s="27" t="str">
        <f>IF(FE54="","",IF('XY2'!R58="",$FL$18,IF('XY2'!$T$22='CALCUL-XY'!$E$56," "&amp;'XY2'!R58,","&amp;'XY2'!R58)))</f>
        <v/>
      </c>
    </row>
    <row r="55" spans="1:168" x14ac:dyDescent="0.2">
      <c r="A55">
        <f t="shared" si="87"/>
        <v>36</v>
      </c>
      <c r="C55" s="89" t="s">
        <v>179</v>
      </c>
      <c r="D55" s="90" t="s">
        <v>181</v>
      </c>
      <c r="E55" s="40" t="str">
        <f t="shared" si="227"/>
        <v>OPEN TRAVERSE</v>
      </c>
      <c r="L55">
        <f t="shared" si="88"/>
        <v>36</v>
      </c>
      <c r="M55" s="57" t="str">
        <f>IF('XY1'!C60="","",'XY1'!C60)</f>
        <v/>
      </c>
      <c r="N55" s="57" t="str">
        <f>IF('XY1'!D60="","",'XY1'!D60)</f>
        <v/>
      </c>
      <c r="O55" s="79" t="str">
        <f>IF('XY1'!E60="","",MOD('XY1'!E60,CERCLE))</f>
        <v/>
      </c>
      <c r="P55" s="57" t="str">
        <f>IF('XY1'!F60="","",'XY1'!F60)</f>
        <v/>
      </c>
      <c r="R55" s="13" t="str">
        <f t="shared" si="89"/>
        <v/>
      </c>
      <c r="S55" s="25" t="str">
        <f t="shared" si="90"/>
        <v/>
      </c>
      <c r="U55" s="10" t="str">
        <f t="shared" si="91"/>
        <v/>
      </c>
      <c r="W55" s="5" t="str">
        <f t="shared" si="92"/>
        <v/>
      </c>
      <c r="X55" t="str">
        <f t="shared" si="93"/>
        <v/>
      </c>
      <c r="Y55" s="8" t="str">
        <f t="shared" si="94"/>
        <v/>
      </c>
      <c r="Z55" s="6" t="str">
        <f t="shared" si="95"/>
        <v/>
      </c>
      <c r="AB55" s="5">
        <f t="shared" si="96"/>
        <v>36</v>
      </c>
      <c r="AC55" t="str">
        <f t="shared" si="228"/>
        <v/>
      </c>
      <c r="AD55" s="8" t="str">
        <f t="shared" si="97"/>
        <v/>
      </c>
      <c r="AE55" s="6" t="str">
        <f t="shared" si="98"/>
        <v/>
      </c>
      <c r="AG55" s="13" t="str">
        <f t="shared" si="99"/>
        <v/>
      </c>
      <c r="AH55" s="80" t="str">
        <f t="shared" si="100"/>
        <v/>
      </c>
      <c r="AI55" s="80" t="str">
        <f t="shared" si="101"/>
        <v/>
      </c>
      <c r="AJ55" s="80" t="str">
        <f ca="1">IF(AG55="","",IF(N&lt;AB55,"",SUM(AH55:OFFSET(AH55,(N-1),0))))</f>
        <v/>
      </c>
      <c r="AK55" s="80" t="str">
        <f ca="1">IF(AG55="","",IF(N&lt;AB55,"",SUM(AI55:OFFSET(AI55,(N-1),0))))</f>
        <v/>
      </c>
      <c r="AL55" s="80" t="str">
        <f t="shared" si="229"/>
        <v/>
      </c>
      <c r="AM55" s="81" t="str">
        <f t="shared" si="230"/>
        <v/>
      </c>
      <c r="AN55" s="85" t="str">
        <f t="shared" si="231"/>
        <v/>
      </c>
      <c r="AP55" s="13" t="str">
        <f t="shared" si="102"/>
        <v/>
      </c>
      <c r="AQ55" s="8" t="str">
        <f t="shared" si="103"/>
        <v/>
      </c>
      <c r="AR55" s="12" t="str">
        <f t="shared" si="104"/>
        <v/>
      </c>
      <c r="AS55" s="19" t="str">
        <f t="shared" si="105"/>
        <v/>
      </c>
      <c r="AU55" s="5" t="str">
        <f t="shared" si="232"/>
        <v/>
      </c>
      <c r="AV55" t="str">
        <f t="shared" si="233"/>
        <v/>
      </c>
      <c r="AW55" t="str">
        <f t="shared" si="106"/>
        <v/>
      </c>
      <c r="AX55" s="6" t="str">
        <f t="shared" si="107"/>
        <v/>
      </c>
      <c r="AZ55" s="5" t="str">
        <f t="shared" si="108"/>
        <v/>
      </c>
      <c r="BA55" t="str">
        <f t="shared" si="109"/>
        <v/>
      </c>
      <c r="BB55" s="14" t="str">
        <f t="shared" si="110"/>
        <v/>
      </c>
      <c r="BC55" s="14" t="str">
        <f t="shared" si="111"/>
        <v/>
      </c>
      <c r="BD55" t="str">
        <f t="shared" si="112"/>
        <v/>
      </c>
      <c r="BE55" s="6" t="str">
        <f t="shared" si="113"/>
        <v/>
      </c>
      <c r="BG55" s="26" t="str">
        <f t="shared" si="114"/>
        <v/>
      </c>
      <c r="BH55" s="33" t="str">
        <f t="shared" si="115"/>
        <v/>
      </c>
      <c r="BJ55" s="10" t="str">
        <f t="shared" si="116"/>
        <v/>
      </c>
      <c r="BL55" s="13" t="str">
        <f t="shared" si="117"/>
        <v/>
      </c>
      <c r="BM55" s="31" t="str">
        <f t="shared" si="118"/>
        <v/>
      </c>
      <c r="BN55" s="8" t="str">
        <f t="shared" si="119"/>
        <v/>
      </c>
      <c r="BO55" s="25" t="str">
        <f t="shared" si="120"/>
        <v/>
      </c>
      <c r="BQ55" s="5" t="str">
        <f t="shared" si="121"/>
        <v/>
      </c>
      <c r="BR55" t="str">
        <f t="shared" si="122"/>
        <v/>
      </c>
      <c r="BS55" s="8" t="str">
        <f t="shared" si="123"/>
        <v/>
      </c>
      <c r="BT55" t="str">
        <f t="shared" si="124"/>
        <v/>
      </c>
      <c r="BU55" s="25" t="str">
        <f t="shared" si="125"/>
        <v/>
      </c>
      <c r="BW55" s="26" t="str">
        <f t="shared" si="126"/>
        <v/>
      </c>
      <c r="BX55" s="33" t="str">
        <f t="shared" si="127"/>
        <v/>
      </c>
      <c r="BZ55" s="5" t="str">
        <f t="shared" si="128"/>
        <v/>
      </c>
      <c r="CA55" s="6" t="str">
        <f t="shared" si="129"/>
        <v/>
      </c>
      <c r="CC55" s="27" t="str">
        <f t="shared" si="130"/>
        <v/>
      </c>
      <c r="CD55" s="28" t="str">
        <f t="shared" si="131"/>
        <v/>
      </c>
      <c r="CE55" s="21"/>
      <c r="CF55" s="5" t="str">
        <f t="shared" si="132"/>
        <v/>
      </c>
      <c r="CG55" s="5" t="str">
        <f t="shared" si="133"/>
        <v/>
      </c>
      <c r="CH55" s="5">
        <f t="shared" si="134"/>
        <v>36</v>
      </c>
      <c r="CI55" s="45"/>
      <c r="CJ55" s="54">
        <f t="shared" ca="1" si="236"/>
        <v>99999999.999999985</v>
      </c>
      <c r="CK55" s="55">
        <f t="shared" ca="1" si="237"/>
        <v>100000000</v>
      </c>
      <c r="CL55" s="21"/>
      <c r="CM55" s="27" t="str">
        <f t="shared" si="234"/>
        <v/>
      </c>
      <c r="CN55" s="21" t="str">
        <f t="shared" si="235"/>
        <v/>
      </c>
      <c r="CO55" s="21"/>
      <c r="CP55" s="21" t="str">
        <f t="shared" si="164"/>
        <v/>
      </c>
      <c r="CQ55" s="21" t="str">
        <f t="shared" si="165"/>
        <v/>
      </c>
      <c r="CR55" s="21" t="str">
        <f>IF(CQ55="","",IF('XY1'!W60="",0,'XY1'!W60))</f>
        <v/>
      </c>
      <c r="CS55" s="21" t="str">
        <f t="shared" si="65"/>
        <v/>
      </c>
      <c r="CT55" s="5" t="str">
        <f t="shared" si="66"/>
        <v/>
      </c>
      <c r="CU55" s="27" t="str">
        <f>IF(CP55="","",IF('XY1'!$Z$23='CALCUL-XY'!$E$56," "&amp;CP55,","&amp;CP55))</f>
        <v/>
      </c>
      <c r="CV55" s="27" t="str">
        <f>IF(CQ55="","",IF('XY1'!$Z$23='CALCUL-XY'!$E$56," "&amp;CQ55,","&amp;CQ55))</f>
        <v/>
      </c>
      <c r="CW55" s="27" t="str">
        <f>IF(CQ55="","",IF('XY1'!$Z$23='CALCUL-XY'!$E$56," "&amp;CS55,","&amp;CS55))</f>
        <v/>
      </c>
      <c r="CX55" s="27" t="str">
        <f>IF(CQ55="","",IF('XY1'!X60="",'CALCUL-XY'!$CX$18,IF('XY1'!$Z$23='CALCUL-XY'!$E$56," "&amp;'XY1'!X60,","&amp;'XY1'!X60)))</f>
        <v/>
      </c>
      <c r="CY55" s="21"/>
      <c r="CZ55" s="5" t="str">
        <f>IF('XY2'!C59="","",'XY2'!C59)</f>
        <v/>
      </c>
      <c r="DA55" t="str">
        <f>IF('XY2'!D59="","",'XY2'!D59)</f>
        <v/>
      </c>
      <c r="DB55" s="8" t="str">
        <f>IF('XY2'!E59="","",IF(VISEE=AVANT,MOD(CERCLE-'XY2'!E59,CERCLE),MOD('XY2'!E59,CERCLE)))</f>
        <v/>
      </c>
      <c r="DC55" s="6" t="str">
        <f>IF('XY2'!F59="","",'XY2'!F59)</f>
        <v/>
      </c>
      <c r="DE55" s="13" t="str">
        <f t="shared" si="199"/>
        <v/>
      </c>
      <c r="DF55" s="12" t="str">
        <f t="shared" si="200"/>
        <v/>
      </c>
      <c r="DG55" s="19" t="str">
        <f t="shared" si="201"/>
        <v/>
      </c>
      <c r="DI55" s="5" t="str">
        <f>IF('XY2'!C59="","",'XY2'!C59)</f>
        <v/>
      </c>
      <c r="DJ55" t="str">
        <f>IF('XY2'!D59="","",'XY2'!D59)</f>
        <v/>
      </c>
      <c r="DK55" s="8" t="str">
        <f t="shared" si="195"/>
        <v/>
      </c>
      <c r="DL55" s="6" t="str">
        <f>IF('XY2'!F59="","",IF(ECHELLE2="",DC55*1,DC55*ECHELLE2))</f>
        <v/>
      </c>
      <c r="DN55" s="13" t="str">
        <f t="shared" si="202"/>
        <v/>
      </c>
      <c r="DO55" s="12" t="str">
        <f t="shared" si="203"/>
        <v/>
      </c>
      <c r="DP55" s="19" t="str">
        <f t="shared" si="204"/>
        <v/>
      </c>
      <c r="DQ55" s="32"/>
      <c r="DR55" s="5" t="str">
        <f t="shared" si="205"/>
        <v/>
      </c>
      <c r="DS55" t="str">
        <f t="shared" si="206"/>
        <v/>
      </c>
      <c r="DT55" s="12" t="str">
        <f t="shared" si="207"/>
        <v/>
      </c>
      <c r="DU55" s="33" t="str">
        <f t="shared" si="208"/>
        <v/>
      </c>
      <c r="DW55" s="41" t="str">
        <f t="shared" si="209"/>
        <v/>
      </c>
      <c r="DX55" s="20" t="str">
        <f t="shared" si="210"/>
        <v/>
      </c>
      <c r="DY55" t="str">
        <f t="shared" si="211"/>
        <v/>
      </c>
      <c r="DZ55" t="str">
        <f t="shared" si="212"/>
        <v/>
      </c>
      <c r="EA55" t="str">
        <f t="shared" si="213"/>
        <v/>
      </c>
      <c r="EB55" s="6" t="str">
        <f t="shared" si="214"/>
        <v/>
      </c>
      <c r="ED55" s="36" t="str">
        <f t="shared" si="215"/>
        <v/>
      </c>
      <c r="EE55" s="37" t="str">
        <f t="shared" si="216"/>
        <v/>
      </c>
      <c r="EF55" s="32"/>
      <c r="EG55" s="10" t="str">
        <f t="shared" si="217"/>
        <v/>
      </c>
      <c r="EI55" s="13" t="str">
        <f t="shared" si="218"/>
        <v/>
      </c>
      <c r="EJ55" s="30" t="str">
        <f t="shared" si="219"/>
        <v/>
      </c>
      <c r="EK55" s="8" t="str">
        <f t="shared" si="220"/>
        <v/>
      </c>
      <c r="EL55" s="12" t="str">
        <f t="shared" si="221"/>
        <v/>
      </c>
      <c r="EM55" s="33" t="str">
        <f t="shared" si="222"/>
        <v/>
      </c>
      <c r="EO55" s="5" t="str">
        <f t="shared" si="223"/>
        <v/>
      </c>
      <c r="EP55" s="6" t="str">
        <f t="shared" si="224"/>
        <v/>
      </c>
      <c r="ER55" s="5">
        <f t="shared" si="238"/>
        <v>36</v>
      </c>
      <c r="ES55" s="64" t="str">
        <f t="shared" si="239"/>
        <v/>
      </c>
      <c r="ET55" s="27" t="str">
        <f t="shared" si="240"/>
        <v/>
      </c>
      <c r="EU55" s="28" t="str">
        <f t="shared" si="241"/>
        <v/>
      </c>
      <c r="EW55" s="5" t="str">
        <f t="shared" si="225"/>
        <v/>
      </c>
      <c r="EX55" s="5" t="str">
        <f t="shared" si="226"/>
        <v/>
      </c>
      <c r="EZ55" s="45"/>
      <c r="FA55" s="77">
        <f t="shared" ca="1" si="242"/>
        <v>100000150.277</v>
      </c>
      <c r="FB55" s="55">
        <f t="shared" ca="1" si="243"/>
        <v>100000103.27700001</v>
      </c>
      <c r="FD55" s="21" t="str">
        <f t="shared" si="196"/>
        <v/>
      </c>
      <c r="FE55" s="21" t="str">
        <f t="shared" si="197"/>
        <v/>
      </c>
      <c r="FF55" s="21" t="str">
        <f>IF(FE55="","",IF('XY2'!Q59="",0,'XY2'!Q59))</f>
        <v/>
      </c>
      <c r="FG55" s="21" t="str">
        <f t="shared" si="86"/>
        <v/>
      </c>
      <c r="FH55" s="5" t="str">
        <f t="shared" si="198"/>
        <v/>
      </c>
      <c r="FI55" s="27" t="str">
        <f>IF(ET55="","",IF('XY2'!$T$22='CALCUL-XY'!$E$56," "&amp;FD55,","&amp;FD55))</f>
        <v/>
      </c>
      <c r="FJ55" s="27" t="str">
        <f>IF(EU55="","",IF('XY2'!$T$22='CALCUL-XY'!$E$56," "&amp;FE55,","&amp;FE55))</f>
        <v/>
      </c>
      <c r="FK55" s="27" t="str">
        <f>IF(FG55="","",IF('XY2'!$T$22='CALCUL-XY'!$E$56," "&amp;FG55,","&amp;FG55))</f>
        <v/>
      </c>
      <c r="FL55" s="27" t="str">
        <f>IF(FE55="","",IF('XY2'!R59="",$FL$18,IF('XY2'!$T$22='CALCUL-XY'!$E$56," "&amp;'XY2'!R59,","&amp;'XY2'!R59)))</f>
        <v/>
      </c>
    </row>
    <row r="56" spans="1:168" x14ac:dyDescent="0.2">
      <c r="A56">
        <f t="shared" si="87"/>
        <v>37</v>
      </c>
      <c r="C56" s="89" t="s">
        <v>234</v>
      </c>
      <c r="D56" s="180" t="s">
        <v>232</v>
      </c>
      <c r="E56" s="40" t="str">
        <f t="shared" si="227"/>
        <v>SPACE SEPARATED DATA</v>
      </c>
      <c r="L56">
        <f t="shared" si="88"/>
        <v>37</v>
      </c>
      <c r="M56" s="57" t="str">
        <f>IF('XY1'!C61="","",'XY1'!C61)</f>
        <v/>
      </c>
      <c r="N56" s="57" t="str">
        <f>IF('XY1'!D61="","",'XY1'!D61)</f>
        <v/>
      </c>
      <c r="O56" s="79" t="str">
        <f>IF('XY1'!E61="","",MOD('XY1'!E61,CERCLE))</f>
        <v/>
      </c>
      <c r="P56" s="57" t="str">
        <f>IF('XY1'!F61="","",'XY1'!F61)</f>
        <v/>
      </c>
      <c r="R56" s="13" t="str">
        <f t="shared" si="89"/>
        <v/>
      </c>
      <c r="S56" s="25" t="str">
        <f t="shared" si="90"/>
        <v/>
      </c>
      <c r="U56" s="10" t="str">
        <f t="shared" si="91"/>
        <v/>
      </c>
      <c r="W56" s="5" t="str">
        <f t="shared" si="92"/>
        <v/>
      </c>
      <c r="X56" t="str">
        <f t="shared" si="93"/>
        <v/>
      </c>
      <c r="Y56" s="8" t="str">
        <f t="shared" si="94"/>
        <v/>
      </c>
      <c r="Z56" s="6" t="str">
        <f t="shared" si="95"/>
        <v/>
      </c>
      <c r="AB56" s="5">
        <f t="shared" si="96"/>
        <v>37</v>
      </c>
      <c r="AC56" t="str">
        <f t="shared" si="228"/>
        <v/>
      </c>
      <c r="AD56" s="8" t="str">
        <f t="shared" si="97"/>
        <v/>
      </c>
      <c r="AE56" s="6" t="str">
        <f t="shared" si="98"/>
        <v/>
      </c>
      <c r="AG56" s="13" t="str">
        <f t="shared" si="99"/>
        <v/>
      </c>
      <c r="AH56" s="80" t="str">
        <f t="shared" si="100"/>
        <v/>
      </c>
      <c r="AI56" s="80" t="str">
        <f t="shared" si="101"/>
        <v/>
      </c>
      <c r="AJ56" s="80" t="str">
        <f ca="1">IF(AG56="","",IF(N&lt;AB56,"",SUM(AH56:OFFSET(AH56,(N-1),0))))</f>
        <v/>
      </c>
      <c r="AK56" s="80" t="str">
        <f ca="1">IF(AG56="","",IF(N&lt;AB56,"",SUM(AI56:OFFSET(AI56,(N-1),0))))</f>
        <v/>
      </c>
      <c r="AL56" s="80" t="str">
        <f t="shared" si="229"/>
        <v/>
      </c>
      <c r="AM56" s="81" t="str">
        <f t="shared" si="230"/>
        <v/>
      </c>
      <c r="AN56" s="85" t="str">
        <f t="shared" si="231"/>
        <v/>
      </c>
      <c r="AP56" s="13" t="str">
        <f t="shared" si="102"/>
        <v/>
      </c>
      <c r="AQ56" s="8" t="str">
        <f t="shared" si="103"/>
        <v/>
      </c>
      <c r="AR56" s="12" t="str">
        <f t="shared" si="104"/>
        <v/>
      </c>
      <c r="AS56" s="19" t="str">
        <f t="shared" si="105"/>
        <v/>
      </c>
      <c r="AU56" s="5" t="str">
        <f t="shared" si="232"/>
        <v/>
      </c>
      <c r="AV56" t="str">
        <f t="shared" si="233"/>
        <v/>
      </c>
      <c r="AW56" t="str">
        <f t="shared" si="106"/>
        <v/>
      </c>
      <c r="AX56" s="6" t="str">
        <f t="shared" si="107"/>
        <v/>
      </c>
      <c r="AZ56" s="5" t="str">
        <f t="shared" si="108"/>
        <v/>
      </c>
      <c r="BA56" t="str">
        <f t="shared" si="109"/>
        <v/>
      </c>
      <c r="BB56" s="14" t="str">
        <f t="shared" si="110"/>
        <v/>
      </c>
      <c r="BC56" s="14" t="str">
        <f t="shared" si="111"/>
        <v/>
      </c>
      <c r="BD56" t="str">
        <f t="shared" si="112"/>
        <v/>
      </c>
      <c r="BE56" s="6" t="str">
        <f t="shared" si="113"/>
        <v/>
      </c>
      <c r="BG56" s="26" t="str">
        <f t="shared" si="114"/>
        <v/>
      </c>
      <c r="BH56" s="33" t="str">
        <f t="shared" si="115"/>
        <v/>
      </c>
      <c r="BJ56" s="10" t="str">
        <f t="shared" si="116"/>
        <v/>
      </c>
      <c r="BL56" s="13" t="str">
        <f t="shared" si="117"/>
        <v/>
      </c>
      <c r="BM56" s="31" t="str">
        <f t="shared" si="118"/>
        <v/>
      </c>
      <c r="BN56" s="8" t="str">
        <f t="shared" si="119"/>
        <v/>
      </c>
      <c r="BO56" s="25" t="str">
        <f t="shared" si="120"/>
        <v/>
      </c>
      <c r="BQ56" s="5" t="str">
        <f t="shared" si="121"/>
        <v/>
      </c>
      <c r="BR56" t="str">
        <f t="shared" si="122"/>
        <v/>
      </c>
      <c r="BS56" s="8" t="str">
        <f t="shared" si="123"/>
        <v/>
      </c>
      <c r="BT56" t="str">
        <f t="shared" si="124"/>
        <v/>
      </c>
      <c r="BU56" s="25" t="str">
        <f t="shared" si="125"/>
        <v/>
      </c>
      <c r="BW56" s="26" t="str">
        <f t="shared" si="126"/>
        <v/>
      </c>
      <c r="BX56" s="33" t="str">
        <f t="shared" si="127"/>
        <v/>
      </c>
      <c r="BZ56" s="5" t="str">
        <f t="shared" si="128"/>
        <v/>
      </c>
      <c r="CA56" s="6" t="str">
        <f t="shared" si="129"/>
        <v/>
      </c>
      <c r="CC56" s="27" t="str">
        <f t="shared" si="130"/>
        <v/>
      </c>
      <c r="CD56" s="28" t="str">
        <f t="shared" si="131"/>
        <v/>
      </c>
      <c r="CE56" s="21"/>
      <c r="CF56" s="5" t="str">
        <f t="shared" si="132"/>
        <v/>
      </c>
      <c r="CG56" s="5" t="str">
        <f t="shared" si="133"/>
        <v/>
      </c>
      <c r="CH56" s="5">
        <f t="shared" si="134"/>
        <v>37</v>
      </c>
      <c r="CI56" s="45"/>
      <c r="CJ56" s="54">
        <f t="shared" ca="1" si="236"/>
        <v>99999999.999999985</v>
      </c>
      <c r="CK56" s="55">
        <f t="shared" ca="1" si="237"/>
        <v>100000000</v>
      </c>
      <c r="CL56" s="21"/>
      <c r="CM56" s="27" t="str">
        <f t="shared" si="234"/>
        <v/>
      </c>
      <c r="CN56" s="21" t="str">
        <f t="shared" si="235"/>
        <v/>
      </c>
      <c r="CO56" s="21"/>
      <c r="CP56" s="21" t="str">
        <f t="shared" si="164"/>
        <v/>
      </c>
      <c r="CQ56" s="21" t="str">
        <f t="shared" si="165"/>
        <v/>
      </c>
      <c r="CR56" s="21" t="str">
        <f>IF(CQ56="","",IF('XY1'!W61="",0,'XY1'!W61))</f>
        <v/>
      </c>
      <c r="CS56" s="21" t="str">
        <f t="shared" si="65"/>
        <v/>
      </c>
      <c r="CT56" s="5" t="str">
        <f t="shared" si="66"/>
        <v/>
      </c>
      <c r="CU56" s="27" t="str">
        <f>IF(CP56="","",IF('XY1'!$Z$23='CALCUL-XY'!$E$56," "&amp;CP56,","&amp;CP56))</f>
        <v/>
      </c>
      <c r="CV56" s="27" t="str">
        <f>IF(CQ56="","",IF('XY1'!$Z$23='CALCUL-XY'!$E$56," "&amp;CQ56,","&amp;CQ56))</f>
        <v/>
      </c>
      <c r="CW56" s="27" t="str">
        <f>IF(CQ56="","",IF('XY1'!$Z$23='CALCUL-XY'!$E$56," "&amp;CS56,","&amp;CS56))</f>
        <v/>
      </c>
      <c r="CX56" s="27" t="str">
        <f>IF(CQ56="","",IF('XY1'!X61="",'CALCUL-XY'!$CX$18,IF('XY1'!$Z$23='CALCUL-XY'!$E$56," "&amp;'XY1'!X61,","&amp;'XY1'!X61)))</f>
        <v/>
      </c>
      <c r="CY56" s="21"/>
      <c r="CZ56" s="5" t="str">
        <f>IF('XY2'!C60="","",'XY2'!C60)</f>
        <v/>
      </c>
      <c r="DA56" t="str">
        <f>IF('XY2'!D60="","",'XY2'!D60)</f>
        <v/>
      </c>
      <c r="DB56" s="8" t="str">
        <f>IF('XY2'!E60="","",IF(VISEE=AVANT,MOD(CERCLE-'XY2'!E60,CERCLE),MOD('XY2'!E60,CERCLE)))</f>
        <v/>
      </c>
      <c r="DC56" s="6" t="str">
        <f>IF('XY2'!F60="","",'XY2'!F60)</f>
        <v/>
      </c>
      <c r="DE56" s="13" t="str">
        <f t="shared" si="199"/>
        <v/>
      </c>
      <c r="DF56" s="12" t="str">
        <f t="shared" si="200"/>
        <v/>
      </c>
      <c r="DG56" s="19" t="str">
        <f t="shared" si="201"/>
        <v/>
      </c>
      <c r="DI56" s="5" t="str">
        <f>IF('XY2'!C60="","",'XY2'!C60)</f>
        <v/>
      </c>
      <c r="DJ56" t="str">
        <f>IF('XY2'!D60="","",'XY2'!D60)</f>
        <v/>
      </c>
      <c r="DK56" s="8" t="str">
        <f t="shared" si="195"/>
        <v/>
      </c>
      <c r="DL56" s="6" t="str">
        <f>IF('XY2'!F60="","",IF(ECHELLE2="",DC56*1,DC56*ECHELLE2))</f>
        <v/>
      </c>
      <c r="DN56" s="13" t="str">
        <f t="shared" si="202"/>
        <v/>
      </c>
      <c r="DO56" s="12" t="str">
        <f t="shared" si="203"/>
        <v/>
      </c>
      <c r="DP56" s="19" t="str">
        <f t="shared" si="204"/>
        <v/>
      </c>
      <c r="DQ56" s="32"/>
      <c r="DR56" s="5" t="str">
        <f t="shared" si="205"/>
        <v/>
      </c>
      <c r="DS56" t="str">
        <f t="shared" si="206"/>
        <v/>
      </c>
      <c r="DT56" s="12" t="str">
        <f t="shared" si="207"/>
        <v/>
      </c>
      <c r="DU56" s="33" t="str">
        <f t="shared" si="208"/>
        <v/>
      </c>
      <c r="DW56" s="41" t="str">
        <f t="shared" si="209"/>
        <v/>
      </c>
      <c r="DX56" s="20" t="str">
        <f t="shared" si="210"/>
        <v/>
      </c>
      <c r="DY56" t="str">
        <f t="shared" si="211"/>
        <v/>
      </c>
      <c r="DZ56" t="str">
        <f t="shared" si="212"/>
        <v/>
      </c>
      <c r="EA56" t="str">
        <f t="shared" si="213"/>
        <v/>
      </c>
      <c r="EB56" s="6" t="str">
        <f t="shared" si="214"/>
        <v/>
      </c>
      <c r="ED56" s="36" t="str">
        <f t="shared" si="215"/>
        <v/>
      </c>
      <c r="EE56" s="37" t="str">
        <f t="shared" si="216"/>
        <v/>
      </c>
      <c r="EF56" s="32"/>
      <c r="EG56" s="10" t="str">
        <f t="shared" si="217"/>
        <v/>
      </c>
      <c r="EI56" s="13" t="str">
        <f t="shared" si="218"/>
        <v/>
      </c>
      <c r="EJ56" s="30" t="str">
        <f t="shared" si="219"/>
        <v/>
      </c>
      <c r="EK56" s="8" t="str">
        <f t="shared" si="220"/>
        <v/>
      </c>
      <c r="EL56" s="12" t="str">
        <f t="shared" si="221"/>
        <v/>
      </c>
      <c r="EM56" s="33" t="str">
        <f t="shared" si="222"/>
        <v/>
      </c>
      <c r="EO56" s="5" t="str">
        <f t="shared" si="223"/>
        <v/>
      </c>
      <c r="EP56" s="6" t="str">
        <f t="shared" si="224"/>
        <v/>
      </c>
      <c r="ER56" s="5">
        <f t="shared" si="238"/>
        <v>37</v>
      </c>
      <c r="ES56" s="64" t="str">
        <f t="shared" si="239"/>
        <v/>
      </c>
      <c r="ET56" s="27" t="str">
        <f t="shared" si="240"/>
        <v/>
      </c>
      <c r="EU56" s="28" t="str">
        <f t="shared" si="241"/>
        <v/>
      </c>
      <c r="EW56" s="5" t="str">
        <f t="shared" si="225"/>
        <v/>
      </c>
      <c r="EX56" s="5" t="str">
        <f t="shared" si="226"/>
        <v/>
      </c>
      <c r="EZ56" s="45"/>
      <c r="FA56" s="77">
        <f t="shared" ca="1" si="242"/>
        <v>100000150.277</v>
      </c>
      <c r="FB56" s="55">
        <f t="shared" ca="1" si="243"/>
        <v>100000103.27700001</v>
      </c>
      <c r="FD56" s="21" t="str">
        <f t="shared" si="196"/>
        <v/>
      </c>
      <c r="FE56" s="21" t="str">
        <f t="shared" si="197"/>
        <v/>
      </c>
      <c r="FF56" s="21" t="str">
        <f>IF(FE56="","",IF('XY2'!Q60="",0,'XY2'!Q60))</f>
        <v/>
      </c>
      <c r="FG56" s="21" t="str">
        <f t="shared" si="86"/>
        <v/>
      </c>
      <c r="FH56" s="5" t="str">
        <f t="shared" si="198"/>
        <v/>
      </c>
      <c r="FI56" s="27" t="str">
        <f>IF(ET56="","",IF('XY2'!$T$22='CALCUL-XY'!$E$56," "&amp;FD56,","&amp;FD56))</f>
        <v/>
      </c>
      <c r="FJ56" s="27" t="str">
        <f>IF(EU56="","",IF('XY2'!$T$22='CALCUL-XY'!$E$56," "&amp;FE56,","&amp;FE56))</f>
        <v/>
      </c>
      <c r="FK56" s="27" t="str">
        <f>IF(FG56="","",IF('XY2'!$T$22='CALCUL-XY'!$E$56," "&amp;FG56,","&amp;FG56))</f>
        <v/>
      </c>
      <c r="FL56" s="27" t="str">
        <f>IF(FE56="","",IF('XY2'!R60="",$FL$18,IF('XY2'!$T$22='CALCUL-XY'!$E$56," "&amp;'XY2'!R60,","&amp;'XY2'!R60)))</f>
        <v/>
      </c>
    </row>
    <row r="57" spans="1:168" x14ac:dyDescent="0.2">
      <c r="A57">
        <f t="shared" si="87"/>
        <v>38</v>
      </c>
      <c r="C57" s="89" t="s">
        <v>233</v>
      </c>
      <c r="D57" s="180" t="s">
        <v>231</v>
      </c>
      <c r="E57" s="40" t="str">
        <f t="shared" si="227"/>
        <v>COMMA SEPARATED DATA</v>
      </c>
      <c r="L57">
        <f t="shared" si="88"/>
        <v>38</v>
      </c>
      <c r="M57" s="57" t="str">
        <f>IF('XY1'!C62="","",'XY1'!C62)</f>
        <v/>
      </c>
      <c r="N57" s="57" t="str">
        <f>IF('XY1'!D62="","",'XY1'!D62)</f>
        <v/>
      </c>
      <c r="O57" s="79" t="str">
        <f>IF('XY1'!E62="","",MOD('XY1'!E62,CERCLE))</f>
        <v/>
      </c>
      <c r="P57" s="57" t="str">
        <f>IF('XY1'!F62="","",'XY1'!F62)</f>
        <v/>
      </c>
      <c r="R57" s="13" t="str">
        <f t="shared" si="89"/>
        <v/>
      </c>
      <c r="S57" s="25" t="str">
        <f t="shared" si="90"/>
        <v/>
      </c>
      <c r="U57" s="10" t="str">
        <f t="shared" si="91"/>
        <v/>
      </c>
      <c r="W57" s="5" t="str">
        <f t="shared" si="92"/>
        <v/>
      </c>
      <c r="X57" t="str">
        <f t="shared" si="93"/>
        <v/>
      </c>
      <c r="Y57" s="8" t="str">
        <f t="shared" si="94"/>
        <v/>
      </c>
      <c r="Z57" s="6" t="str">
        <f t="shared" si="95"/>
        <v/>
      </c>
      <c r="AB57" s="5">
        <f t="shared" si="96"/>
        <v>38</v>
      </c>
      <c r="AC57" t="str">
        <f t="shared" si="228"/>
        <v/>
      </c>
      <c r="AD57" s="8" t="str">
        <f t="shared" si="97"/>
        <v/>
      </c>
      <c r="AE57" s="6" t="str">
        <f t="shared" si="98"/>
        <v/>
      </c>
      <c r="AG57" s="13" t="str">
        <f t="shared" si="99"/>
        <v/>
      </c>
      <c r="AH57" s="80" t="str">
        <f t="shared" si="100"/>
        <v/>
      </c>
      <c r="AI57" s="80" t="str">
        <f t="shared" si="101"/>
        <v/>
      </c>
      <c r="AJ57" s="80" t="str">
        <f ca="1">IF(AG57="","",IF(N&lt;AB57,"",SUM(AH57:OFFSET(AH57,(N-1),0))))</f>
        <v/>
      </c>
      <c r="AK57" s="80" t="str">
        <f ca="1">IF(AG57="","",IF(N&lt;AB57,"",SUM(AI57:OFFSET(AI57,(N-1),0))))</f>
        <v/>
      </c>
      <c r="AL57" s="80" t="str">
        <f t="shared" si="229"/>
        <v/>
      </c>
      <c r="AM57" s="81" t="str">
        <f t="shared" si="230"/>
        <v/>
      </c>
      <c r="AN57" s="85" t="str">
        <f t="shared" si="231"/>
        <v/>
      </c>
      <c r="AP57" s="13" t="str">
        <f t="shared" si="102"/>
        <v/>
      </c>
      <c r="AQ57" s="8" t="str">
        <f t="shared" si="103"/>
        <v/>
      </c>
      <c r="AR57" s="12" t="str">
        <f t="shared" si="104"/>
        <v/>
      </c>
      <c r="AS57" s="19" t="str">
        <f t="shared" si="105"/>
        <v/>
      </c>
      <c r="AU57" s="5" t="str">
        <f t="shared" si="232"/>
        <v/>
      </c>
      <c r="AV57" t="str">
        <f t="shared" si="233"/>
        <v/>
      </c>
      <c r="AW57" t="str">
        <f t="shared" si="106"/>
        <v/>
      </c>
      <c r="AX57" s="6" t="str">
        <f t="shared" si="107"/>
        <v/>
      </c>
      <c r="AZ57" s="5" t="str">
        <f t="shared" si="108"/>
        <v/>
      </c>
      <c r="BA57" t="str">
        <f t="shared" si="109"/>
        <v/>
      </c>
      <c r="BB57" s="14" t="str">
        <f t="shared" si="110"/>
        <v/>
      </c>
      <c r="BC57" s="14" t="str">
        <f t="shared" si="111"/>
        <v/>
      </c>
      <c r="BD57" t="str">
        <f t="shared" si="112"/>
        <v/>
      </c>
      <c r="BE57" s="6" t="str">
        <f t="shared" si="113"/>
        <v/>
      </c>
      <c r="BG57" s="26" t="str">
        <f t="shared" si="114"/>
        <v/>
      </c>
      <c r="BH57" s="33" t="str">
        <f t="shared" si="115"/>
        <v/>
      </c>
      <c r="BJ57" s="10" t="str">
        <f t="shared" si="116"/>
        <v/>
      </c>
      <c r="BL57" s="13" t="str">
        <f t="shared" si="117"/>
        <v/>
      </c>
      <c r="BM57" s="31" t="str">
        <f t="shared" si="118"/>
        <v/>
      </c>
      <c r="BN57" s="8" t="str">
        <f t="shared" si="119"/>
        <v/>
      </c>
      <c r="BO57" s="25" t="str">
        <f t="shared" si="120"/>
        <v/>
      </c>
      <c r="BQ57" s="5" t="str">
        <f t="shared" si="121"/>
        <v/>
      </c>
      <c r="BR57" t="str">
        <f t="shared" si="122"/>
        <v/>
      </c>
      <c r="BS57" s="8" t="str">
        <f t="shared" si="123"/>
        <v/>
      </c>
      <c r="BT57" t="str">
        <f t="shared" si="124"/>
        <v/>
      </c>
      <c r="BU57" s="25" t="str">
        <f t="shared" si="125"/>
        <v/>
      </c>
      <c r="BW57" s="26" t="str">
        <f t="shared" si="126"/>
        <v/>
      </c>
      <c r="BX57" s="33" t="str">
        <f t="shared" si="127"/>
        <v/>
      </c>
      <c r="BZ57" s="5" t="str">
        <f t="shared" si="128"/>
        <v/>
      </c>
      <c r="CA57" s="6" t="str">
        <f t="shared" si="129"/>
        <v/>
      </c>
      <c r="CC57" s="27" t="str">
        <f t="shared" si="130"/>
        <v/>
      </c>
      <c r="CD57" s="28" t="str">
        <f t="shared" si="131"/>
        <v/>
      </c>
      <c r="CE57" s="21"/>
      <c r="CF57" s="5" t="str">
        <f t="shared" si="132"/>
        <v/>
      </c>
      <c r="CG57" s="5" t="str">
        <f t="shared" si="133"/>
        <v/>
      </c>
      <c r="CH57" s="5">
        <f t="shared" si="134"/>
        <v>38</v>
      </c>
      <c r="CI57" s="45"/>
      <c r="CJ57" s="54">
        <f t="shared" ca="1" si="236"/>
        <v>99999999.999999985</v>
      </c>
      <c r="CK57" s="55">
        <f t="shared" ca="1" si="237"/>
        <v>100000000</v>
      </c>
      <c r="CL57" s="21"/>
      <c r="CM57" s="27" t="str">
        <f t="shared" si="234"/>
        <v/>
      </c>
      <c r="CN57" s="21" t="str">
        <f t="shared" si="235"/>
        <v/>
      </c>
      <c r="CO57" s="21"/>
      <c r="CP57" s="21" t="str">
        <f t="shared" si="164"/>
        <v/>
      </c>
      <c r="CQ57" s="21" t="str">
        <f t="shared" si="165"/>
        <v/>
      </c>
      <c r="CR57" s="21" t="str">
        <f>IF(CQ57="","",IF('XY1'!W62="",0,'XY1'!W62))</f>
        <v/>
      </c>
      <c r="CS57" s="21" t="str">
        <f t="shared" si="65"/>
        <v/>
      </c>
      <c r="CT57" s="5" t="str">
        <f t="shared" si="66"/>
        <v/>
      </c>
      <c r="CU57" s="27" t="str">
        <f>IF(CP57="","",IF('XY1'!$Z$23='CALCUL-XY'!$E$56," "&amp;CP57,","&amp;CP57))</f>
        <v/>
      </c>
      <c r="CV57" s="27" t="str">
        <f>IF(CQ57="","",IF('XY1'!$Z$23='CALCUL-XY'!$E$56," "&amp;CQ57,","&amp;CQ57))</f>
        <v/>
      </c>
      <c r="CW57" s="27" t="str">
        <f>IF(CQ57="","",IF('XY1'!$Z$23='CALCUL-XY'!$E$56," "&amp;CS57,","&amp;CS57))</f>
        <v/>
      </c>
      <c r="CX57" s="27" t="str">
        <f>IF(CQ57="","",IF('XY1'!X62="",'CALCUL-XY'!$CX$18,IF('XY1'!$Z$23='CALCUL-XY'!$E$56," "&amp;'XY1'!X62,","&amp;'XY1'!X62)))</f>
        <v/>
      </c>
      <c r="CY57" s="21"/>
      <c r="CZ57" s="5" t="str">
        <f>IF('XY2'!C61="","",'XY2'!C61)</f>
        <v/>
      </c>
      <c r="DA57" t="str">
        <f>IF('XY2'!D61="","",'XY2'!D61)</f>
        <v/>
      </c>
      <c r="DB57" s="8" t="str">
        <f>IF('XY2'!E61="","",IF(VISEE=AVANT,MOD(CERCLE-'XY2'!E61,CERCLE),MOD('XY2'!E61,CERCLE)))</f>
        <v/>
      </c>
      <c r="DC57" s="6" t="str">
        <f>IF('XY2'!F61="","",'XY2'!F61)</f>
        <v/>
      </c>
      <c r="DE57" s="13" t="str">
        <f t="shared" si="199"/>
        <v/>
      </c>
      <c r="DF57" s="12" t="str">
        <f t="shared" si="200"/>
        <v/>
      </c>
      <c r="DG57" s="19" t="str">
        <f t="shared" si="201"/>
        <v/>
      </c>
      <c r="DI57" s="5" t="str">
        <f>IF('XY2'!C61="","",'XY2'!C61)</f>
        <v/>
      </c>
      <c r="DJ57" t="str">
        <f>IF('XY2'!D61="","",'XY2'!D61)</f>
        <v/>
      </c>
      <c r="DK57" s="8" t="str">
        <f t="shared" si="195"/>
        <v/>
      </c>
      <c r="DL57" s="6" t="str">
        <f>IF('XY2'!F61="","",IF(ECHELLE2="",DC57*1,DC57*ECHELLE2))</f>
        <v/>
      </c>
      <c r="DN57" s="13" t="str">
        <f t="shared" si="202"/>
        <v/>
      </c>
      <c r="DO57" s="12" t="str">
        <f t="shared" si="203"/>
        <v/>
      </c>
      <c r="DP57" s="19" t="str">
        <f t="shared" si="204"/>
        <v/>
      </c>
      <c r="DQ57" s="32"/>
      <c r="DR57" s="5" t="str">
        <f t="shared" si="205"/>
        <v/>
      </c>
      <c r="DS57" t="str">
        <f t="shared" si="206"/>
        <v/>
      </c>
      <c r="DT57" s="12" t="str">
        <f t="shared" si="207"/>
        <v/>
      </c>
      <c r="DU57" s="33" t="str">
        <f t="shared" si="208"/>
        <v/>
      </c>
      <c r="DW57" s="41" t="str">
        <f t="shared" si="209"/>
        <v/>
      </c>
      <c r="DX57" s="20" t="str">
        <f t="shared" si="210"/>
        <v/>
      </c>
      <c r="DY57" t="str">
        <f t="shared" si="211"/>
        <v/>
      </c>
      <c r="DZ57" t="str">
        <f t="shared" si="212"/>
        <v/>
      </c>
      <c r="EA57" t="str">
        <f t="shared" si="213"/>
        <v/>
      </c>
      <c r="EB57" s="6" t="str">
        <f t="shared" si="214"/>
        <v/>
      </c>
      <c r="ED57" s="36" t="str">
        <f t="shared" si="215"/>
        <v/>
      </c>
      <c r="EE57" s="37" t="str">
        <f t="shared" si="216"/>
        <v/>
      </c>
      <c r="EF57" s="32"/>
      <c r="EG57" s="10" t="str">
        <f t="shared" si="217"/>
        <v/>
      </c>
      <c r="EI57" s="13" t="str">
        <f t="shared" si="218"/>
        <v/>
      </c>
      <c r="EJ57" s="30" t="str">
        <f t="shared" si="219"/>
        <v/>
      </c>
      <c r="EK57" s="8" t="str">
        <f t="shared" si="220"/>
        <v/>
      </c>
      <c r="EL57" s="12" t="str">
        <f t="shared" si="221"/>
        <v/>
      </c>
      <c r="EM57" s="33" t="str">
        <f t="shared" si="222"/>
        <v/>
      </c>
      <c r="EO57" s="5" t="str">
        <f t="shared" si="223"/>
        <v/>
      </c>
      <c r="EP57" s="6" t="str">
        <f t="shared" si="224"/>
        <v/>
      </c>
      <c r="ER57" s="5">
        <f t="shared" si="238"/>
        <v>38</v>
      </c>
      <c r="ES57" s="64" t="str">
        <f t="shared" si="239"/>
        <v/>
      </c>
      <c r="ET57" s="27" t="str">
        <f t="shared" si="240"/>
        <v/>
      </c>
      <c r="EU57" s="28" t="str">
        <f t="shared" si="241"/>
        <v/>
      </c>
      <c r="EW57" s="5" t="str">
        <f t="shared" si="225"/>
        <v/>
      </c>
      <c r="EX57" s="5" t="str">
        <f t="shared" si="226"/>
        <v/>
      </c>
      <c r="EZ57" s="45"/>
      <c r="FA57" s="77">
        <f t="shared" ca="1" si="242"/>
        <v>100000150.277</v>
      </c>
      <c r="FB57" s="55">
        <f t="shared" ca="1" si="243"/>
        <v>100000103.27700001</v>
      </c>
      <c r="FD57" s="21" t="str">
        <f t="shared" si="196"/>
        <v/>
      </c>
      <c r="FE57" s="21" t="str">
        <f t="shared" si="197"/>
        <v/>
      </c>
      <c r="FF57" s="21" t="str">
        <f>IF(FE57="","",IF('XY2'!Q61="",0,'XY2'!Q61))</f>
        <v/>
      </c>
      <c r="FG57" s="21" t="str">
        <f t="shared" si="86"/>
        <v/>
      </c>
      <c r="FH57" s="5" t="str">
        <f t="shared" si="198"/>
        <v/>
      </c>
      <c r="FI57" s="27" t="str">
        <f>IF(ET57="","",IF('XY2'!$T$22='CALCUL-XY'!$E$56," "&amp;FD57,","&amp;FD57))</f>
        <v/>
      </c>
      <c r="FJ57" s="27" t="str">
        <f>IF(EU57="","",IF('XY2'!$T$22='CALCUL-XY'!$E$56," "&amp;FE57,","&amp;FE57))</f>
        <v/>
      </c>
      <c r="FK57" s="27" t="str">
        <f>IF(FG57="","",IF('XY2'!$T$22='CALCUL-XY'!$E$56," "&amp;FG57,","&amp;FG57))</f>
        <v/>
      </c>
      <c r="FL57" s="27" t="str">
        <f>IF(FE57="","",IF('XY2'!R61="",$FL$18,IF('XY2'!$T$22='CALCUL-XY'!$E$56," "&amp;'XY2'!R61,","&amp;'XY2'!R61)))</f>
        <v/>
      </c>
    </row>
    <row r="58" spans="1:168" x14ac:dyDescent="0.2">
      <c r="A58">
        <f t="shared" si="87"/>
        <v>39</v>
      </c>
      <c r="C58" s="89" t="s">
        <v>230</v>
      </c>
      <c r="D58" s="180" t="s">
        <v>229</v>
      </c>
      <c r="E58" s="40" t="str">
        <f t="shared" ref="E58:E60" si="244">IF(LANGUE=FRAN,C58,D58)</f>
        <v>INFO TO BE COPIED AND PASTED</v>
      </c>
      <c r="L58">
        <f t="shared" si="88"/>
        <v>39</v>
      </c>
      <c r="M58" s="57" t="str">
        <f>IF('XY1'!C63="","",'XY1'!C63)</f>
        <v/>
      </c>
      <c r="N58" s="57" t="str">
        <f>IF('XY1'!D63="","",'XY1'!D63)</f>
        <v/>
      </c>
      <c r="O58" s="79" t="str">
        <f>IF('XY1'!E63="","",MOD('XY1'!E63,CERCLE))</f>
        <v/>
      </c>
      <c r="P58" s="57" t="str">
        <f>IF('XY1'!F63="","",'XY1'!F63)</f>
        <v/>
      </c>
      <c r="R58" s="13" t="str">
        <f t="shared" si="89"/>
        <v/>
      </c>
      <c r="S58" s="25" t="str">
        <f t="shared" si="90"/>
        <v/>
      </c>
      <c r="U58" s="10" t="str">
        <f t="shared" si="91"/>
        <v/>
      </c>
      <c r="W58" s="5" t="str">
        <f t="shared" si="92"/>
        <v/>
      </c>
      <c r="X58" t="str">
        <f t="shared" si="93"/>
        <v/>
      </c>
      <c r="Y58" s="8" t="str">
        <f t="shared" si="94"/>
        <v/>
      </c>
      <c r="Z58" s="6" t="str">
        <f t="shared" si="95"/>
        <v/>
      </c>
      <c r="AB58" s="5">
        <f t="shared" si="96"/>
        <v>39</v>
      </c>
      <c r="AC58" t="str">
        <f t="shared" si="228"/>
        <v/>
      </c>
      <c r="AD58" s="8" t="str">
        <f t="shared" si="97"/>
        <v/>
      </c>
      <c r="AE58" s="6" t="str">
        <f t="shared" si="98"/>
        <v/>
      </c>
      <c r="AG58" s="13" t="str">
        <f t="shared" si="99"/>
        <v/>
      </c>
      <c r="AH58" s="80" t="str">
        <f t="shared" si="100"/>
        <v/>
      </c>
      <c r="AI58" s="80" t="str">
        <f t="shared" si="101"/>
        <v/>
      </c>
      <c r="AJ58" s="80" t="str">
        <f ca="1">IF(AG58="","",IF(N&lt;AB58,"",SUM(AH58:OFFSET(AH58,(N-1),0))))</f>
        <v/>
      </c>
      <c r="AK58" s="80" t="str">
        <f ca="1">IF(AG58="","",IF(N&lt;AB58,"",SUM(AI58:OFFSET(AI58,(N-1),0))))</f>
        <v/>
      </c>
      <c r="AL58" s="80" t="str">
        <f t="shared" si="229"/>
        <v/>
      </c>
      <c r="AM58" s="81" t="str">
        <f t="shared" si="230"/>
        <v/>
      </c>
      <c r="AN58" s="85" t="str">
        <f t="shared" si="231"/>
        <v/>
      </c>
      <c r="AP58" s="13" t="str">
        <f t="shared" si="102"/>
        <v/>
      </c>
      <c r="AQ58" s="8" t="str">
        <f t="shared" si="103"/>
        <v/>
      </c>
      <c r="AR58" s="12" t="str">
        <f t="shared" si="104"/>
        <v/>
      </c>
      <c r="AS58" s="19" t="str">
        <f t="shared" si="105"/>
        <v/>
      </c>
      <c r="AU58" s="5" t="str">
        <f t="shared" si="232"/>
        <v/>
      </c>
      <c r="AV58" t="str">
        <f t="shared" si="233"/>
        <v/>
      </c>
      <c r="AW58" t="str">
        <f t="shared" si="106"/>
        <v/>
      </c>
      <c r="AX58" s="6" t="str">
        <f t="shared" si="107"/>
        <v/>
      </c>
      <c r="AZ58" s="5" t="str">
        <f t="shared" si="108"/>
        <v/>
      </c>
      <c r="BA58" t="str">
        <f t="shared" si="109"/>
        <v/>
      </c>
      <c r="BB58" s="14" t="str">
        <f t="shared" si="110"/>
        <v/>
      </c>
      <c r="BC58" s="14" t="str">
        <f t="shared" si="111"/>
        <v/>
      </c>
      <c r="BD58" t="str">
        <f t="shared" si="112"/>
        <v/>
      </c>
      <c r="BE58" s="6" t="str">
        <f t="shared" si="113"/>
        <v/>
      </c>
      <c r="BG58" s="26" t="str">
        <f t="shared" si="114"/>
        <v/>
      </c>
      <c r="BH58" s="33" t="str">
        <f t="shared" si="115"/>
        <v/>
      </c>
      <c r="BJ58" s="10" t="str">
        <f t="shared" si="116"/>
        <v/>
      </c>
      <c r="BL58" s="13" t="str">
        <f t="shared" si="117"/>
        <v/>
      </c>
      <c r="BM58" s="31" t="str">
        <f t="shared" si="118"/>
        <v/>
      </c>
      <c r="BN58" s="8" t="str">
        <f t="shared" si="119"/>
        <v/>
      </c>
      <c r="BO58" s="25" t="str">
        <f t="shared" si="120"/>
        <v/>
      </c>
      <c r="BQ58" s="5" t="str">
        <f t="shared" si="121"/>
        <v/>
      </c>
      <c r="BR58" t="str">
        <f t="shared" si="122"/>
        <v/>
      </c>
      <c r="BS58" s="8" t="str">
        <f t="shared" si="123"/>
        <v/>
      </c>
      <c r="BT58" t="str">
        <f t="shared" si="124"/>
        <v/>
      </c>
      <c r="BU58" s="25" t="str">
        <f t="shared" si="125"/>
        <v/>
      </c>
      <c r="BW58" s="26" t="str">
        <f t="shared" si="126"/>
        <v/>
      </c>
      <c r="BX58" s="33" t="str">
        <f t="shared" si="127"/>
        <v/>
      </c>
      <c r="BZ58" s="5" t="str">
        <f t="shared" si="128"/>
        <v/>
      </c>
      <c r="CA58" s="6" t="str">
        <f t="shared" si="129"/>
        <v/>
      </c>
      <c r="CC58" s="27" t="str">
        <f t="shared" si="130"/>
        <v/>
      </c>
      <c r="CD58" s="28" t="str">
        <f t="shared" si="131"/>
        <v/>
      </c>
      <c r="CE58" s="21"/>
      <c r="CF58" s="5" t="str">
        <f t="shared" si="132"/>
        <v/>
      </c>
      <c r="CG58" s="5" t="str">
        <f t="shared" si="133"/>
        <v/>
      </c>
      <c r="CH58" s="5">
        <f t="shared" si="134"/>
        <v>39</v>
      </c>
      <c r="CI58" s="45"/>
      <c r="CJ58" s="54">
        <f t="shared" ca="1" si="236"/>
        <v>99999999.999999985</v>
      </c>
      <c r="CK58" s="55">
        <f t="shared" ca="1" si="237"/>
        <v>100000000</v>
      </c>
      <c r="CL58" s="21"/>
      <c r="CM58" s="27" t="str">
        <f t="shared" si="234"/>
        <v/>
      </c>
      <c r="CN58" s="21" t="str">
        <f t="shared" si="235"/>
        <v/>
      </c>
      <c r="CO58" s="21"/>
      <c r="CP58" s="21" t="str">
        <f t="shared" si="164"/>
        <v/>
      </c>
      <c r="CQ58" s="21" t="str">
        <f t="shared" si="165"/>
        <v/>
      </c>
      <c r="CR58" s="21" t="str">
        <f>IF(CQ58="","",IF('XY1'!W63="",0,'XY1'!W63))</f>
        <v/>
      </c>
      <c r="CS58" s="21" t="str">
        <f t="shared" si="65"/>
        <v/>
      </c>
      <c r="CT58" s="5" t="str">
        <f t="shared" si="66"/>
        <v/>
      </c>
      <c r="CU58" s="27" t="str">
        <f>IF(CP58="","",IF('XY1'!$Z$23='CALCUL-XY'!$E$56," "&amp;CP58,","&amp;CP58))</f>
        <v/>
      </c>
      <c r="CV58" s="27" t="str">
        <f>IF(CQ58="","",IF('XY1'!$Z$23='CALCUL-XY'!$E$56," "&amp;CQ58,","&amp;CQ58))</f>
        <v/>
      </c>
      <c r="CW58" s="27" t="str">
        <f>IF(CQ58="","",IF('XY1'!$Z$23='CALCUL-XY'!$E$56," "&amp;CS58,","&amp;CS58))</f>
        <v/>
      </c>
      <c r="CX58" s="27" t="str">
        <f>IF(CQ58="","",IF('XY1'!X63="",'CALCUL-XY'!$CX$18,IF('XY1'!$Z$23='CALCUL-XY'!$E$56," "&amp;'XY1'!X63,","&amp;'XY1'!X63)))</f>
        <v/>
      </c>
      <c r="CY58" s="21"/>
      <c r="CZ58" s="5" t="str">
        <f>IF('XY2'!C62="","",'XY2'!C62)</f>
        <v/>
      </c>
      <c r="DA58" t="str">
        <f>IF('XY2'!D62="","",'XY2'!D62)</f>
        <v/>
      </c>
      <c r="DB58" s="8" t="str">
        <f>IF('XY2'!E62="","",IF(VISEE=AVANT,MOD(CERCLE-'XY2'!E62,CERCLE),MOD('XY2'!E62,CERCLE)))</f>
        <v/>
      </c>
      <c r="DC58" s="6" t="str">
        <f>IF('XY2'!F62="","",'XY2'!F62)</f>
        <v/>
      </c>
      <c r="DE58" s="13" t="str">
        <f t="shared" si="199"/>
        <v/>
      </c>
      <c r="DF58" s="12" t="str">
        <f t="shared" si="200"/>
        <v/>
      </c>
      <c r="DG58" s="19" t="str">
        <f t="shared" si="201"/>
        <v/>
      </c>
      <c r="DI58" s="5" t="str">
        <f>IF('XY2'!C62="","",'XY2'!C62)</f>
        <v/>
      </c>
      <c r="DJ58" t="str">
        <f>IF('XY2'!D62="","",'XY2'!D62)</f>
        <v/>
      </c>
      <c r="DK58" s="8" t="str">
        <f t="shared" si="195"/>
        <v/>
      </c>
      <c r="DL58" s="6" t="str">
        <f>IF('XY2'!F62="","",IF(ECHELLE2="",DC58*1,DC58*ECHELLE2))</f>
        <v/>
      </c>
      <c r="DN58" s="13" t="str">
        <f t="shared" si="202"/>
        <v/>
      </c>
      <c r="DO58" s="12" t="str">
        <f t="shared" si="203"/>
        <v/>
      </c>
      <c r="DP58" s="19" t="str">
        <f t="shared" si="204"/>
        <v/>
      </c>
      <c r="DQ58" s="32"/>
      <c r="DR58" s="5" t="str">
        <f t="shared" si="205"/>
        <v/>
      </c>
      <c r="DS58" t="str">
        <f t="shared" si="206"/>
        <v/>
      </c>
      <c r="DT58" s="12" t="str">
        <f t="shared" si="207"/>
        <v/>
      </c>
      <c r="DU58" s="33" t="str">
        <f t="shared" si="208"/>
        <v/>
      </c>
      <c r="DW58" s="41" t="str">
        <f t="shared" si="209"/>
        <v/>
      </c>
      <c r="DX58" s="20" t="str">
        <f t="shared" si="210"/>
        <v/>
      </c>
      <c r="DY58" t="str">
        <f t="shared" si="211"/>
        <v/>
      </c>
      <c r="DZ58" t="str">
        <f t="shared" si="212"/>
        <v/>
      </c>
      <c r="EA58" t="str">
        <f t="shared" si="213"/>
        <v/>
      </c>
      <c r="EB58" s="6" t="str">
        <f t="shared" si="214"/>
        <v/>
      </c>
      <c r="ED58" s="36" t="str">
        <f t="shared" si="215"/>
        <v/>
      </c>
      <c r="EE58" s="37" t="str">
        <f t="shared" si="216"/>
        <v/>
      </c>
      <c r="EF58" s="32"/>
      <c r="EG58" s="10" t="str">
        <f t="shared" si="217"/>
        <v/>
      </c>
      <c r="EI58" s="13" t="str">
        <f t="shared" si="218"/>
        <v/>
      </c>
      <c r="EJ58" s="30" t="str">
        <f t="shared" si="219"/>
        <v/>
      </c>
      <c r="EK58" s="8" t="str">
        <f t="shared" si="220"/>
        <v/>
      </c>
      <c r="EL58" s="12" t="str">
        <f t="shared" si="221"/>
        <v/>
      </c>
      <c r="EM58" s="33" t="str">
        <f t="shared" si="222"/>
        <v/>
      </c>
      <c r="EO58" s="5" t="str">
        <f t="shared" si="223"/>
        <v/>
      </c>
      <c r="EP58" s="6" t="str">
        <f t="shared" si="224"/>
        <v/>
      </c>
      <c r="ER58" s="5">
        <f t="shared" si="238"/>
        <v>39</v>
      </c>
      <c r="ES58" s="64" t="str">
        <f t="shared" si="239"/>
        <v/>
      </c>
      <c r="ET58" s="27" t="str">
        <f t="shared" si="240"/>
        <v/>
      </c>
      <c r="EU58" s="28" t="str">
        <f t="shared" si="241"/>
        <v/>
      </c>
      <c r="EW58" s="5" t="str">
        <f t="shared" si="225"/>
        <v/>
      </c>
      <c r="EX58" s="5" t="str">
        <f t="shared" si="226"/>
        <v/>
      </c>
      <c r="EZ58" s="45"/>
      <c r="FA58" s="77">
        <f t="shared" ca="1" si="242"/>
        <v>100000150.277</v>
      </c>
      <c r="FB58" s="55">
        <f t="shared" ca="1" si="243"/>
        <v>100000103.27700001</v>
      </c>
      <c r="FD58" s="21" t="str">
        <f t="shared" si="196"/>
        <v/>
      </c>
      <c r="FE58" s="21" t="str">
        <f t="shared" si="197"/>
        <v/>
      </c>
      <c r="FF58" s="21" t="str">
        <f>IF(FE58="","",IF('XY2'!Q62="",0,'XY2'!Q62))</f>
        <v/>
      </c>
      <c r="FG58" s="21" t="str">
        <f t="shared" si="86"/>
        <v/>
      </c>
      <c r="FH58" s="5" t="str">
        <f t="shared" si="198"/>
        <v/>
      </c>
      <c r="FI58" s="27" t="str">
        <f>IF(ET58="","",IF('XY2'!$T$22='CALCUL-XY'!$E$56," "&amp;FD58,","&amp;FD58))</f>
        <v/>
      </c>
      <c r="FJ58" s="27" t="str">
        <f>IF(EU58="","",IF('XY2'!$T$22='CALCUL-XY'!$E$56," "&amp;FE58,","&amp;FE58))</f>
        <v/>
      </c>
      <c r="FK58" s="27" t="str">
        <f>IF(FG58="","",IF('XY2'!$T$22='CALCUL-XY'!$E$56," "&amp;FG58,","&amp;FG58))</f>
        <v/>
      </c>
      <c r="FL58" s="27" t="str">
        <f>IF(FE58="","",IF('XY2'!R62="",$FL$18,IF('XY2'!$T$22='CALCUL-XY'!$E$56," "&amp;'XY2'!R62,","&amp;'XY2'!R62)))</f>
        <v/>
      </c>
    </row>
    <row r="59" spans="1:168" x14ac:dyDescent="0.2">
      <c r="A59">
        <f t="shared" si="87"/>
        <v>40</v>
      </c>
      <c r="C59" s="89" t="s">
        <v>354</v>
      </c>
      <c r="D59" s="180" t="s">
        <v>355</v>
      </c>
      <c r="E59" s="40" t="str">
        <f t="shared" si="244"/>
        <v>*PLEASE NOTE THAT THERE IS NO ADJUSTMENT COMPUTATION ON ELEVATIONS (Z) FOR THE XY1 AND XY2 SPREADSHEETS</v>
      </c>
      <c r="L59">
        <f t="shared" si="88"/>
        <v>40</v>
      </c>
      <c r="M59" s="57" t="str">
        <f>IF('XY1'!C64="","",'XY1'!C64)</f>
        <v/>
      </c>
      <c r="N59" s="57" t="str">
        <f>IF('XY1'!D64="","",'XY1'!D64)</f>
        <v/>
      </c>
      <c r="O59" s="79" t="str">
        <f>IF('XY1'!E64="","",MOD('XY1'!E64,CERCLE))</f>
        <v/>
      </c>
      <c r="P59" s="57" t="str">
        <f>IF('XY1'!F64="","",'XY1'!F64)</f>
        <v/>
      </c>
      <c r="R59" s="13" t="str">
        <f t="shared" si="89"/>
        <v/>
      </c>
      <c r="S59" s="25" t="str">
        <f t="shared" si="90"/>
        <v/>
      </c>
      <c r="U59" s="10" t="str">
        <f t="shared" si="91"/>
        <v/>
      </c>
      <c r="W59" s="5" t="str">
        <f t="shared" si="92"/>
        <v/>
      </c>
      <c r="X59" t="str">
        <f t="shared" si="93"/>
        <v/>
      </c>
      <c r="Y59" s="8" t="str">
        <f t="shared" si="94"/>
        <v/>
      </c>
      <c r="Z59" s="6" t="str">
        <f t="shared" si="95"/>
        <v/>
      </c>
      <c r="AB59" s="5">
        <f t="shared" si="96"/>
        <v>40</v>
      </c>
      <c r="AC59" t="str">
        <f t="shared" si="228"/>
        <v/>
      </c>
      <c r="AD59" s="8" t="str">
        <f t="shared" si="97"/>
        <v/>
      </c>
      <c r="AE59" s="6" t="str">
        <f t="shared" si="98"/>
        <v/>
      </c>
      <c r="AG59" s="13" t="str">
        <f t="shared" si="99"/>
        <v/>
      </c>
      <c r="AH59" s="80" t="str">
        <f t="shared" si="100"/>
        <v/>
      </c>
      <c r="AI59" s="80" t="str">
        <f t="shared" si="101"/>
        <v/>
      </c>
      <c r="AJ59" s="80" t="str">
        <f ca="1">IF(AG59="","",IF(N&lt;AB59,"",SUM(AH59:OFFSET(AH59,(N-1),0))))</f>
        <v/>
      </c>
      <c r="AK59" s="80" t="str">
        <f ca="1">IF(AG59="","",IF(N&lt;AB59,"",SUM(AI59:OFFSET(AI59,(N-1),0))))</f>
        <v/>
      </c>
      <c r="AL59" s="80" t="str">
        <f t="shared" si="229"/>
        <v/>
      </c>
      <c r="AM59" s="81" t="str">
        <f t="shared" si="230"/>
        <v/>
      </c>
      <c r="AN59" s="85" t="str">
        <f t="shared" si="231"/>
        <v/>
      </c>
      <c r="AP59" s="13" t="str">
        <f t="shared" si="102"/>
        <v/>
      </c>
      <c r="AQ59" s="8" t="str">
        <f t="shared" si="103"/>
        <v/>
      </c>
      <c r="AR59" s="12" t="str">
        <f t="shared" si="104"/>
        <v/>
      </c>
      <c r="AS59" s="19" t="str">
        <f t="shared" si="105"/>
        <v/>
      </c>
      <c r="AU59" s="5" t="str">
        <f t="shared" si="232"/>
        <v/>
      </c>
      <c r="AV59" t="str">
        <f t="shared" si="233"/>
        <v/>
      </c>
      <c r="AW59" t="str">
        <f t="shared" si="106"/>
        <v/>
      </c>
      <c r="AX59" s="6" t="str">
        <f t="shared" si="107"/>
        <v/>
      </c>
      <c r="AZ59" s="5" t="str">
        <f t="shared" si="108"/>
        <v/>
      </c>
      <c r="BA59" t="str">
        <f t="shared" si="109"/>
        <v/>
      </c>
      <c r="BB59" s="14" t="str">
        <f t="shared" si="110"/>
        <v/>
      </c>
      <c r="BC59" s="14" t="str">
        <f t="shared" si="111"/>
        <v/>
      </c>
      <c r="BD59" t="str">
        <f t="shared" si="112"/>
        <v/>
      </c>
      <c r="BE59" s="6" t="str">
        <f t="shared" si="113"/>
        <v/>
      </c>
      <c r="BG59" s="26" t="str">
        <f t="shared" si="114"/>
        <v/>
      </c>
      <c r="BH59" s="33" t="str">
        <f t="shared" si="115"/>
        <v/>
      </c>
      <c r="BJ59" s="10" t="str">
        <f t="shared" si="116"/>
        <v/>
      </c>
      <c r="BL59" s="13" t="str">
        <f t="shared" si="117"/>
        <v/>
      </c>
      <c r="BM59" s="31" t="str">
        <f t="shared" si="118"/>
        <v/>
      </c>
      <c r="BN59" s="8" t="str">
        <f t="shared" si="119"/>
        <v/>
      </c>
      <c r="BO59" s="25" t="str">
        <f t="shared" si="120"/>
        <v/>
      </c>
      <c r="BQ59" s="5" t="str">
        <f t="shared" si="121"/>
        <v/>
      </c>
      <c r="BR59" t="str">
        <f t="shared" si="122"/>
        <v/>
      </c>
      <c r="BS59" s="8" t="str">
        <f t="shared" si="123"/>
        <v/>
      </c>
      <c r="BT59" t="str">
        <f t="shared" si="124"/>
        <v/>
      </c>
      <c r="BU59" s="25" t="str">
        <f t="shared" si="125"/>
        <v/>
      </c>
      <c r="BW59" s="26" t="str">
        <f t="shared" si="126"/>
        <v/>
      </c>
      <c r="BX59" s="33" t="str">
        <f t="shared" si="127"/>
        <v/>
      </c>
      <c r="BZ59" s="5" t="str">
        <f t="shared" si="128"/>
        <v/>
      </c>
      <c r="CA59" s="6" t="str">
        <f t="shared" si="129"/>
        <v/>
      </c>
      <c r="CC59" s="27" t="str">
        <f t="shared" si="130"/>
        <v/>
      </c>
      <c r="CD59" s="28" t="str">
        <f t="shared" si="131"/>
        <v/>
      </c>
      <c r="CE59" s="21"/>
      <c r="CF59" s="5" t="str">
        <f t="shared" si="132"/>
        <v/>
      </c>
      <c r="CG59" s="5" t="str">
        <f t="shared" si="133"/>
        <v/>
      </c>
      <c r="CH59" s="5">
        <f t="shared" si="134"/>
        <v>40</v>
      </c>
      <c r="CI59" s="45"/>
      <c r="CJ59" s="54">
        <f t="shared" ca="1" si="236"/>
        <v>99999999.999999985</v>
      </c>
      <c r="CK59" s="55">
        <f t="shared" ca="1" si="237"/>
        <v>100000000</v>
      </c>
      <c r="CL59" s="21"/>
      <c r="CM59" s="27" t="str">
        <f t="shared" si="234"/>
        <v/>
      </c>
      <c r="CN59" s="21" t="str">
        <f t="shared" si="235"/>
        <v/>
      </c>
      <c r="CO59" s="21"/>
      <c r="CP59" s="21" t="str">
        <f t="shared" si="164"/>
        <v/>
      </c>
      <c r="CQ59" s="21" t="str">
        <f t="shared" si="165"/>
        <v/>
      </c>
      <c r="CR59" s="21" t="str">
        <f>IF(CQ59="","",IF('XY1'!W64="",0,'XY1'!W64))</f>
        <v/>
      </c>
      <c r="CS59" s="21" t="str">
        <f t="shared" si="65"/>
        <v/>
      </c>
      <c r="CT59" s="5" t="str">
        <f t="shared" si="66"/>
        <v/>
      </c>
      <c r="CU59" s="27" t="str">
        <f>IF(CP59="","",IF('XY1'!$Z$23='CALCUL-XY'!$E$56," "&amp;CP59,","&amp;CP59))</f>
        <v/>
      </c>
      <c r="CV59" s="27" t="str">
        <f>IF(CQ59="","",IF('XY1'!$Z$23='CALCUL-XY'!$E$56," "&amp;CQ59,","&amp;CQ59))</f>
        <v/>
      </c>
      <c r="CW59" s="27" t="str">
        <f>IF(CQ59="","",IF('XY1'!$Z$23='CALCUL-XY'!$E$56," "&amp;CS59,","&amp;CS59))</f>
        <v/>
      </c>
      <c r="CX59" s="27" t="str">
        <f>IF(CQ59="","",IF('XY1'!X64="",'CALCUL-XY'!$CX$18,IF('XY1'!$Z$23='CALCUL-XY'!$E$56," "&amp;'XY1'!X64,","&amp;'XY1'!X64)))</f>
        <v/>
      </c>
      <c r="CY59" s="21"/>
      <c r="CZ59" s="5" t="str">
        <f>IF('XY2'!C63="","",'XY2'!C63)</f>
        <v/>
      </c>
      <c r="DA59" t="str">
        <f>IF('XY2'!D63="","",'XY2'!D63)</f>
        <v/>
      </c>
      <c r="DB59" s="8" t="str">
        <f>IF('XY2'!E63="","",IF(VISEE=AVANT,MOD(CERCLE-'XY2'!E63,CERCLE),MOD('XY2'!E63,CERCLE)))</f>
        <v/>
      </c>
      <c r="DC59" s="6" t="str">
        <f>IF('XY2'!F63="","",'XY2'!F63)</f>
        <v/>
      </c>
      <c r="DE59" s="13" t="str">
        <f t="shared" si="199"/>
        <v/>
      </c>
      <c r="DF59" s="12" t="str">
        <f t="shared" si="200"/>
        <v/>
      </c>
      <c r="DG59" s="19" t="str">
        <f t="shared" si="201"/>
        <v/>
      </c>
      <c r="DI59" s="5" t="str">
        <f>IF('XY2'!C63="","",'XY2'!C63)</f>
        <v/>
      </c>
      <c r="DJ59" t="str">
        <f>IF('XY2'!D63="","",'XY2'!D63)</f>
        <v/>
      </c>
      <c r="DK59" s="8" t="str">
        <f t="shared" si="195"/>
        <v/>
      </c>
      <c r="DL59" s="6" t="str">
        <f>IF('XY2'!F63="","",IF(ECHELLE2="",DC59*1,DC59*ECHELLE2))</f>
        <v/>
      </c>
      <c r="DN59" s="13" t="str">
        <f t="shared" si="202"/>
        <v/>
      </c>
      <c r="DO59" s="12" t="str">
        <f t="shared" si="203"/>
        <v/>
      </c>
      <c r="DP59" s="19" t="str">
        <f t="shared" si="204"/>
        <v/>
      </c>
      <c r="DQ59" s="32"/>
      <c r="DR59" s="5" t="str">
        <f t="shared" si="205"/>
        <v/>
      </c>
      <c r="DS59" t="str">
        <f t="shared" si="206"/>
        <v/>
      </c>
      <c r="DT59" s="12" t="str">
        <f t="shared" si="207"/>
        <v/>
      </c>
      <c r="DU59" s="33" t="str">
        <f t="shared" si="208"/>
        <v/>
      </c>
      <c r="DW59" s="41" t="str">
        <f t="shared" si="209"/>
        <v/>
      </c>
      <c r="DX59" s="20" t="str">
        <f t="shared" si="210"/>
        <v/>
      </c>
      <c r="DY59" t="str">
        <f t="shared" si="211"/>
        <v/>
      </c>
      <c r="DZ59" t="str">
        <f t="shared" si="212"/>
        <v/>
      </c>
      <c r="EA59" t="str">
        <f t="shared" si="213"/>
        <v/>
      </c>
      <c r="EB59" s="6" t="str">
        <f t="shared" si="214"/>
        <v/>
      </c>
      <c r="ED59" s="36" t="str">
        <f t="shared" si="215"/>
        <v/>
      </c>
      <c r="EE59" s="37" t="str">
        <f t="shared" si="216"/>
        <v/>
      </c>
      <c r="EF59" s="32"/>
      <c r="EG59" s="10" t="str">
        <f t="shared" si="217"/>
        <v/>
      </c>
      <c r="EI59" s="13" t="str">
        <f t="shared" si="218"/>
        <v/>
      </c>
      <c r="EJ59" s="30" t="str">
        <f t="shared" si="219"/>
        <v/>
      </c>
      <c r="EK59" s="8" t="str">
        <f t="shared" si="220"/>
        <v/>
      </c>
      <c r="EL59" s="12" t="str">
        <f t="shared" si="221"/>
        <v/>
      </c>
      <c r="EM59" s="33" t="str">
        <f t="shared" si="222"/>
        <v/>
      </c>
      <c r="EO59" s="5" t="str">
        <f t="shared" si="223"/>
        <v/>
      </c>
      <c r="EP59" s="6" t="str">
        <f t="shared" si="224"/>
        <v/>
      </c>
      <c r="ER59" s="5">
        <f t="shared" si="238"/>
        <v>40</v>
      </c>
      <c r="ES59" s="64" t="str">
        <f t="shared" si="239"/>
        <v/>
      </c>
      <c r="ET59" s="27" t="str">
        <f t="shared" si="240"/>
        <v/>
      </c>
      <c r="EU59" s="28" t="str">
        <f t="shared" si="241"/>
        <v/>
      </c>
      <c r="EW59" s="5" t="str">
        <f t="shared" si="225"/>
        <v/>
      </c>
      <c r="EX59" s="5" t="str">
        <f t="shared" si="226"/>
        <v/>
      </c>
      <c r="EZ59" s="45"/>
      <c r="FA59" s="77">
        <f t="shared" ca="1" si="242"/>
        <v>100000150.277</v>
      </c>
      <c r="FB59" s="55">
        <f t="shared" ca="1" si="243"/>
        <v>100000103.27700001</v>
      </c>
      <c r="FD59" s="21" t="str">
        <f t="shared" si="196"/>
        <v/>
      </c>
      <c r="FE59" s="21" t="str">
        <f t="shared" si="197"/>
        <v/>
      </c>
      <c r="FF59" s="21" t="str">
        <f>IF(FE59="","",IF('XY2'!Q63="",0,'XY2'!Q63))</f>
        <v/>
      </c>
      <c r="FG59" s="21" t="str">
        <f t="shared" si="86"/>
        <v/>
      </c>
      <c r="FH59" s="5" t="str">
        <f t="shared" si="198"/>
        <v/>
      </c>
      <c r="FI59" s="27" t="str">
        <f>IF(ET59="","",IF('XY2'!$T$22='CALCUL-XY'!$E$56," "&amp;FD59,","&amp;FD59))</f>
        <v/>
      </c>
      <c r="FJ59" s="27" t="str">
        <f>IF(EU59="","",IF('XY2'!$T$22='CALCUL-XY'!$E$56," "&amp;FE59,","&amp;FE59))</f>
        <v/>
      </c>
      <c r="FK59" s="27" t="str">
        <f>IF(FG59="","",IF('XY2'!$T$22='CALCUL-XY'!$E$56," "&amp;FG59,","&amp;FG59))</f>
        <v/>
      </c>
      <c r="FL59" s="27" t="str">
        <f>IF(FE59="","",IF('XY2'!R63="",$FL$18,IF('XY2'!$T$22='CALCUL-XY'!$E$56," "&amp;'XY2'!R63,","&amp;'XY2'!R63)))</f>
        <v/>
      </c>
    </row>
    <row r="60" spans="1:168" x14ac:dyDescent="0.2">
      <c r="A60">
        <f t="shared" si="87"/>
        <v>41</v>
      </c>
      <c r="C60" s="89" t="s">
        <v>253</v>
      </c>
      <c r="D60" s="180" t="s">
        <v>252</v>
      </c>
      <c r="E60" s="40" t="str">
        <f t="shared" si="244"/>
        <v>UPDATE</v>
      </c>
      <c r="L60">
        <f t="shared" si="88"/>
        <v>41</v>
      </c>
      <c r="M60" s="57" t="str">
        <f>IF('XY1'!C65="","",'XY1'!C65)</f>
        <v/>
      </c>
      <c r="N60" s="57" t="str">
        <f>IF('XY1'!D65="","",'XY1'!D65)</f>
        <v/>
      </c>
      <c r="O60" s="79" t="str">
        <f>IF('XY1'!E65="","",MOD('XY1'!E65,CERCLE))</f>
        <v/>
      </c>
      <c r="P60" s="57" t="str">
        <f>IF('XY1'!F65="","",'XY1'!F65)</f>
        <v/>
      </c>
      <c r="R60" s="13" t="str">
        <f t="shared" si="89"/>
        <v/>
      </c>
      <c r="S60" s="25" t="str">
        <f t="shared" si="90"/>
        <v/>
      </c>
      <c r="U60" s="10" t="str">
        <f t="shared" si="91"/>
        <v/>
      </c>
      <c r="W60" s="5" t="str">
        <f t="shared" si="92"/>
        <v/>
      </c>
      <c r="X60" t="str">
        <f t="shared" si="93"/>
        <v/>
      </c>
      <c r="Y60" s="8" t="str">
        <f t="shared" si="94"/>
        <v/>
      </c>
      <c r="Z60" s="6" t="str">
        <f t="shared" si="95"/>
        <v/>
      </c>
      <c r="AB60" s="5">
        <f t="shared" si="96"/>
        <v>41</v>
      </c>
      <c r="AC60" t="str">
        <f t="shared" si="228"/>
        <v/>
      </c>
      <c r="AD60" s="8" t="str">
        <f t="shared" si="97"/>
        <v/>
      </c>
      <c r="AE60" s="6" t="str">
        <f t="shared" si="98"/>
        <v/>
      </c>
      <c r="AG60" s="13" t="str">
        <f t="shared" si="99"/>
        <v/>
      </c>
      <c r="AH60" s="80" t="str">
        <f t="shared" si="100"/>
        <v/>
      </c>
      <c r="AI60" s="80" t="str">
        <f t="shared" si="101"/>
        <v/>
      </c>
      <c r="AJ60" s="80" t="str">
        <f ca="1">IF(AG60="","",IF(N&lt;AB60,"",SUM(AH60:OFFSET(AH60,(N-1),0))))</f>
        <v/>
      </c>
      <c r="AK60" s="80" t="str">
        <f ca="1">IF(AG60="","",IF(N&lt;AB60,"",SUM(AI60:OFFSET(AI60,(N-1),0))))</f>
        <v/>
      </c>
      <c r="AL60" s="80" t="str">
        <f t="shared" si="229"/>
        <v/>
      </c>
      <c r="AM60" s="81" t="str">
        <f t="shared" si="230"/>
        <v/>
      </c>
      <c r="AN60" s="85" t="str">
        <f t="shared" si="231"/>
        <v/>
      </c>
      <c r="AP60" s="13" t="str">
        <f t="shared" si="102"/>
        <v/>
      </c>
      <c r="AQ60" s="8" t="str">
        <f t="shared" si="103"/>
        <v/>
      </c>
      <c r="AR60" s="12" t="str">
        <f t="shared" si="104"/>
        <v/>
      </c>
      <c r="AS60" s="19" t="str">
        <f t="shared" si="105"/>
        <v/>
      </c>
      <c r="AU60" s="5" t="str">
        <f t="shared" si="232"/>
        <v/>
      </c>
      <c r="AV60" t="str">
        <f t="shared" si="233"/>
        <v/>
      </c>
      <c r="AW60" t="str">
        <f t="shared" si="106"/>
        <v/>
      </c>
      <c r="AX60" s="6" t="str">
        <f t="shared" si="107"/>
        <v/>
      </c>
      <c r="AZ60" s="5" t="str">
        <f t="shared" si="108"/>
        <v/>
      </c>
      <c r="BA60" t="str">
        <f t="shared" si="109"/>
        <v/>
      </c>
      <c r="BB60" s="14" t="str">
        <f t="shared" si="110"/>
        <v/>
      </c>
      <c r="BC60" s="14" t="str">
        <f t="shared" si="111"/>
        <v/>
      </c>
      <c r="BD60" t="str">
        <f t="shared" si="112"/>
        <v/>
      </c>
      <c r="BE60" s="6" t="str">
        <f t="shared" si="113"/>
        <v/>
      </c>
      <c r="BG60" s="26" t="str">
        <f t="shared" si="114"/>
        <v/>
      </c>
      <c r="BH60" s="33" t="str">
        <f t="shared" si="115"/>
        <v/>
      </c>
      <c r="BJ60" s="10" t="str">
        <f t="shared" si="116"/>
        <v/>
      </c>
      <c r="BL60" s="13" t="str">
        <f t="shared" si="117"/>
        <v/>
      </c>
      <c r="BM60" s="31" t="str">
        <f t="shared" si="118"/>
        <v/>
      </c>
      <c r="BN60" s="8" t="str">
        <f t="shared" si="119"/>
        <v/>
      </c>
      <c r="BO60" s="25" t="str">
        <f t="shared" si="120"/>
        <v/>
      </c>
      <c r="BQ60" s="5" t="str">
        <f t="shared" si="121"/>
        <v/>
      </c>
      <c r="BR60" t="str">
        <f t="shared" si="122"/>
        <v/>
      </c>
      <c r="BS60" s="8" t="str">
        <f t="shared" si="123"/>
        <v/>
      </c>
      <c r="BT60" t="str">
        <f t="shared" si="124"/>
        <v/>
      </c>
      <c r="BU60" s="25" t="str">
        <f t="shared" si="125"/>
        <v/>
      </c>
      <c r="BW60" s="26" t="str">
        <f t="shared" si="126"/>
        <v/>
      </c>
      <c r="BX60" s="33" t="str">
        <f t="shared" si="127"/>
        <v/>
      </c>
      <c r="BZ60" s="5" t="str">
        <f t="shared" si="128"/>
        <v/>
      </c>
      <c r="CA60" s="6" t="str">
        <f t="shared" si="129"/>
        <v/>
      </c>
      <c r="CC60" s="27" t="str">
        <f t="shared" si="130"/>
        <v/>
      </c>
      <c r="CD60" s="28" t="str">
        <f t="shared" si="131"/>
        <v/>
      </c>
      <c r="CE60" s="21"/>
      <c r="CF60" s="5" t="str">
        <f t="shared" si="132"/>
        <v/>
      </c>
      <c r="CG60" s="5" t="str">
        <f t="shared" si="133"/>
        <v/>
      </c>
      <c r="CH60" s="5">
        <f t="shared" si="134"/>
        <v>41</v>
      </c>
      <c r="CI60" s="45"/>
      <c r="CJ60" s="54">
        <f t="shared" ca="1" si="236"/>
        <v>99999999.999999985</v>
      </c>
      <c r="CK60" s="55">
        <f t="shared" ca="1" si="237"/>
        <v>100000000</v>
      </c>
      <c r="CL60" s="21"/>
      <c r="CM60" s="27" t="str">
        <f t="shared" si="234"/>
        <v/>
      </c>
      <c r="CN60" s="21" t="str">
        <f t="shared" si="235"/>
        <v/>
      </c>
      <c r="CO60" s="21"/>
      <c r="CP60" s="21" t="str">
        <f t="shared" si="164"/>
        <v/>
      </c>
      <c r="CQ60" s="21" t="str">
        <f t="shared" si="165"/>
        <v/>
      </c>
      <c r="CR60" s="21" t="str">
        <f>IF(CQ60="","",IF('XY1'!W65="",0,'XY1'!W65))</f>
        <v/>
      </c>
      <c r="CS60" s="21" t="str">
        <f t="shared" si="65"/>
        <v/>
      </c>
      <c r="CT60" s="5" t="str">
        <f t="shared" si="66"/>
        <v/>
      </c>
      <c r="CU60" s="27" t="str">
        <f>IF(CP60="","",IF('XY1'!$Z$23='CALCUL-XY'!$E$56," "&amp;CP60,","&amp;CP60))</f>
        <v/>
      </c>
      <c r="CV60" s="27" t="str">
        <f>IF(CQ60="","",IF('XY1'!$Z$23='CALCUL-XY'!$E$56," "&amp;CQ60,","&amp;CQ60))</f>
        <v/>
      </c>
      <c r="CW60" s="27" t="str">
        <f>IF(CQ60="","",IF('XY1'!$Z$23='CALCUL-XY'!$E$56," "&amp;CS60,","&amp;CS60))</f>
        <v/>
      </c>
      <c r="CX60" s="27" t="str">
        <f>IF(CQ60="","",IF('XY1'!X65="",'CALCUL-XY'!$CX$18,IF('XY1'!$Z$23='CALCUL-XY'!$E$56," "&amp;'XY1'!X65,","&amp;'XY1'!X65)))</f>
        <v/>
      </c>
      <c r="CY60" s="21"/>
      <c r="CZ60" s="5" t="str">
        <f>IF('XY2'!C64="","",'XY2'!C64)</f>
        <v/>
      </c>
      <c r="DA60" t="str">
        <f>IF('XY2'!D64="","",'XY2'!D64)</f>
        <v/>
      </c>
      <c r="DB60" s="8" t="str">
        <f>IF('XY2'!E64="","",IF(VISEE=AVANT,MOD(CERCLE-'XY2'!E64,CERCLE),MOD('XY2'!E64,CERCLE)))</f>
        <v/>
      </c>
      <c r="DC60" s="6" t="str">
        <f>IF('XY2'!F64="","",'XY2'!F64)</f>
        <v/>
      </c>
      <c r="DE60" s="13" t="str">
        <f t="shared" si="199"/>
        <v/>
      </c>
      <c r="DF60" s="12" t="str">
        <f t="shared" si="200"/>
        <v/>
      </c>
      <c r="DG60" s="19" t="str">
        <f t="shared" si="201"/>
        <v/>
      </c>
      <c r="DI60" s="5" t="str">
        <f>IF('XY2'!C64="","",'XY2'!C64)</f>
        <v/>
      </c>
      <c r="DJ60" t="str">
        <f>IF('XY2'!D64="","",'XY2'!D64)</f>
        <v/>
      </c>
      <c r="DK60" s="8" t="str">
        <f t="shared" si="195"/>
        <v/>
      </c>
      <c r="DL60" s="6" t="str">
        <f>IF('XY2'!F64="","",IF(ECHELLE2="",DC60*1,DC60*ECHELLE2))</f>
        <v/>
      </c>
      <c r="DN60" s="13" t="str">
        <f t="shared" si="202"/>
        <v/>
      </c>
      <c r="DO60" s="12" t="str">
        <f t="shared" si="203"/>
        <v/>
      </c>
      <c r="DP60" s="19" t="str">
        <f t="shared" si="204"/>
        <v/>
      </c>
      <c r="DQ60" s="32"/>
      <c r="DR60" s="5" t="str">
        <f t="shared" si="205"/>
        <v/>
      </c>
      <c r="DS60" t="str">
        <f t="shared" si="206"/>
        <v/>
      </c>
      <c r="DT60" s="12" t="str">
        <f t="shared" si="207"/>
        <v/>
      </c>
      <c r="DU60" s="33" t="str">
        <f t="shared" si="208"/>
        <v/>
      </c>
      <c r="DW60" s="41" t="str">
        <f t="shared" si="209"/>
        <v/>
      </c>
      <c r="DX60" s="20" t="str">
        <f t="shared" si="210"/>
        <v/>
      </c>
      <c r="DY60" t="str">
        <f t="shared" si="211"/>
        <v/>
      </c>
      <c r="DZ60" t="str">
        <f t="shared" si="212"/>
        <v/>
      </c>
      <c r="EA60" t="str">
        <f t="shared" si="213"/>
        <v/>
      </c>
      <c r="EB60" s="6" t="str">
        <f t="shared" si="214"/>
        <v/>
      </c>
      <c r="ED60" s="36" t="str">
        <f t="shared" si="215"/>
        <v/>
      </c>
      <c r="EE60" s="37" t="str">
        <f t="shared" si="216"/>
        <v/>
      </c>
      <c r="EF60" s="32"/>
      <c r="EG60" s="10" t="str">
        <f t="shared" si="217"/>
        <v/>
      </c>
      <c r="EI60" s="13" t="str">
        <f t="shared" si="218"/>
        <v/>
      </c>
      <c r="EJ60" s="30" t="str">
        <f t="shared" si="219"/>
        <v/>
      </c>
      <c r="EK60" s="8" t="str">
        <f t="shared" si="220"/>
        <v/>
      </c>
      <c r="EL60" s="12" t="str">
        <f t="shared" si="221"/>
        <v/>
      </c>
      <c r="EM60" s="33" t="str">
        <f t="shared" si="222"/>
        <v/>
      </c>
      <c r="EO60" s="5" t="str">
        <f t="shared" si="223"/>
        <v/>
      </c>
      <c r="EP60" s="6" t="str">
        <f t="shared" si="224"/>
        <v/>
      </c>
      <c r="ER60" s="5">
        <f t="shared" si="238"/>
        <v>41</v>
      </c>
      <c r="ES60" s="64" t="str">
        <f t="shared" si="239"/>
        <v/>
      </c>
      <c r="ET60" s="27" t="str">
        <f t="shared" si="240"/>
        <v/>
      </c>
      <c r="EU60" s="28" t="str">
        <f t="shared" si="241"/>
        <v/>
      </c>
      <c r="EW60" s="5" t="str">
        <f t="shared" si="225"/>
        <v/>
      </c>
      <c r="EX60" s="5" t="str">
        <f t="shared" si="226"/>
        <v/>
      </c>
      <c r="EZ60" s="45"/>
      <c r="FA60" s="77">
        <f t="shared" ca="1" si="242"/>
        <v>100000150.277</v>
      </c>
      <c r="FB60" s="55">
        <f t="shared" ca="1" si="243"/>
        <v>100000103.27700001</v>
      </c>
      <c r="FD60" s="21" t="str">
        <f t="shared" si="196"/>
        <v/>
      </c>
      <c r="FE60" s="21" t="str">
        <f t="shared" si="197"/>
        <v/>
      </c>
      <c r="FF60" s="21" t="str">
        <f>IF(FE60="","",IF('XY2'!Q64="",0,'XY2'!Q64))</f>
        <v/>
      </c>
      <c r="FG60" s="21" t="str">
        <f t="shared" si="86"/>
        <v/>
      </c>
      <c r="FH60" s="5" t="str">
        <f t="shared" si="198"/>
        <v/>
      </c>
      <c r="FI60" s="27" t="str">
        <f>IF(ET60="","",IF('XY2'!$T$22='CALCUL-XY'!$E$56," "&amp;FD60,","&amp;FD60))</f>
        <v/>
      </c>
      <c r="FJ60" s="27" t="str">
        <f>IF(EU60="","",IF('XY2'!$T$22='CALCUL-XY'!$E$56," "&amp;FE60,","&amp;FE60))</f>
        <v/>
      </c>
      <c r="FK60" s="27" t="str">
        <f>IF(FG60="","",IF('XY2'!$T$22='CALCUL-XY'!$E$56," "&amp;FG60,","&amp;FG60))</f>
        <v/>
      </c>
      <c r="FL60" s="27" t="str">
        <f>IF(FE60="","",IF('XY2'!R64="",$FL$18,IF('XY2'!$T$22='CALCUL-XY'!$E$56," "&amp;'XY2'!R64,","&amp;'XY2'!R64)))</f>
        <v/>
      </c>
    </row>
    <row r="61" spans="1:168" x14ac:dyDescent="0.2">
      <c r="A61">
        <f t="shared" si="87"/>
        <v>42</v>
      </c>
      <c r="L61">
        <f t="shared" si="88"/>
        <v>42</v>
      </c>
      <c r="M61" s="57" t="str">
        <f>IF('XY1'!C66="","",'XY1'!C66)</f>
        <v/>
      </c>
      <c r="N61" s="57" t="str">
        <f>IF('XY1'!D66="","",'XY1'!D66)</f>
        <v/>
      </c>
      <c r="O61" s="79" t="str">
        <f>IF('XY1'!E66="","",MOD('XY1'!E66,CERCLE))</f>
        <v/>
      </c>
      <c r="P61" s="57" t="str">
        <f>IF('XY1'!F66="","",'XY1'!F66)</f>
        <v/>
      </c>
      <c r="R61" s="13" t="str">
        <f t="shared" si="89"/>
        <v/>
      </c>
      <c r="S61" s="25" t="str">
        <f t="shared" si="90"/>
        <v/>
      </c>
      <c r="U61" s="10" t="str">
        <f t="shared" si="91"/>
        <v/>
      </c>
      <c r="W61" s="5" t="str">
        <f t="shared" si="92"/>
        <v/>
      </c>
      <c r="X61" t="str">
        <f t="shared" si="93"/>
        <v/>
      </c>
      <c r="Y61" s="8" t="str">
        <f t="shared" si="94"/>
        <v/>
      </c>
      <c r="Z61" s="6" t="str">
        <f t="shared" si="95"/>
        <v/>
      </c>
      <c r="AB61" s="5">
        <f t="shared" si="96"/>
        <v>42</v>
      </c>
      <c r="AC61" t="str">
        <f t="shared" si="228"/>
        <v/>
      </c>
      <c r="AD61" s="8" t="str">
        <f t="shared" si="97"/>
        <v/>
      </c>
      <c r="AE61" s="6" t="str">
        <f t="shared" si="98"/>
        <v/>
      </c>
      <c r="AG61" s="13" t="str">
        <f t="shared" si="99"/>
        <v/>
      </c>
      <c r="AH61" s="80" t="str">
        <f t="shared" si="100"/>
        <v/>
      </c>
      <c r="AI61" s="80" t="str">
        <f t="shared" si="101"/>
        <v/>
      </c>
      <c r="AJ61" s="80" t="str">
        <f ca="1">IF(AG61="","",IF(N&lt;AB61,"",SUM(AH61:OFFSET(AH61,(N-1),0))))</f>
        <v/>
      </c>
      <c r="AK61" s="80" t="str">
        <f ca="1">IF(AG61="","",IF(N&lt;AB61,"",SUM(AI61:OFFSET(AI61,(N-1),0))))</f>
        <v/>
      </c>
      <c r="AL61" s="80" t="str">
        <f t="shared" si="229"/>
        <v/>
      </c>
      <c r="AM61" s="81" t="str">
        <f t="shared" si="230"/>
        <v/>
      </c>
      <c r="AN61" s="85" t="str">
        <f t="shared" si="231"/>
        <v/>
      </c>
      <c r="AP61" s="13" t="str">
        <f t="shared" si="102"/>
        <v/>
      </c>
      <c r="AQ61" s="8" t="str">
        <f t="shared" si="103"/>
        <v/>
      </c>
      <c r="AR61" s="12" t="str">
        <f t="shared" si="104"/>
        <v/>
      </c>
      <c r="AS61" s="19" t="str">
        <f t="shared" si="105"/>
        <v/>
      </c>
      <c r="AU61" s="5" t="str">
        <f t="shared" si="232"/>
        <v/>
      </c>
      <c r="AV61" t="str">
        <f t="shared" si="233"/>
        <v/>
      </c>
      <c r="AW61" t="str">
        <f t="shared" si="106"/>
        <v/>
      </c>
      <c r="AX61" s="6" t="str">
        <f t="shared" si="107"/>
        <v/>
      </c>
      <c r="AZ61" s="5" t="str">
        <f t="shared" si="108"/>
        <v/>
      </c>
      <c r="BA61" t="str">
        <f t="shared" si="109"/>
        <v/>
      </c>
      <c r="BB61" s="14" t="str">
        <f t="shared" si="110"/>
        <v/>
      </c>
      <c r="BC61" s="14" t="str">
        <f t="shared" si="111"/>
        <v/>
      </c>
      <c r="BD61" t="str">
        <f t="shared" si="112"/>
        <v/>
      </c>
      <c r="BE61" s="6" t="str">
        <f t="shared" si="113"/>
        <v/>
      </c>
      <c r="BG61" s="26" t="str">
        <f t="shared" si="114"/>
        <v/>
      </c>
      <c r="BH61" s="33" t="str">
        <f t="shared" si="115"/>
        <v/>
      </c>
      <c r="BJ61" s="10" t="str">
        <f t="shared" si="116"/>
        <v/>
      </c>
      <c r="BL61" s="13" t="str">
        <f t="shared" si="117"/>
        <v/>
      </c>
      <c r="BM61" s="31" t="str">
        <f t="shared" si="118"/>
        <v/>
      </c>
      <c r="BN61" s="8" t="str">
        <f t="shared" si="119"/>
        <v/>
      </c>
      <c r="BO61" s="25" t="str">
        <f t="shared" si="120"/>
        <v/>
      </c>
      <c r="BQ61" s="5" t="str">
        <f t="shared" si="121"/>
        <v/>
      </c>
      <c r="BR61" t="str">
        <f t="shared" si="122"/>
        <v/>
      </c>
      <c r="BS61" s="8" t="str">
        <f t="shared" si="123"/>
        <v/>
      </c>
      <c r="BT61" t="str">
        <f t="shared" si="124"/>
        <v/>
      </c>
      <c r="BU61" s="25" t="str">
        <f t="shared" si="125"/>
        <v/>
      </c>
      <c r="BW61" s="26" t="str">
        <f t="shared" si="126"/>
        <v/>
      </c>
      <c r="BX61" s="33" t="str">
        <f t="shared" si="127"/>
        <v/>
      </c>
      <c r="BZ61" s="5" t="str">
        <f t="shared" si="128"/>
        <v/>
      </c>
      <c r="CA61" s="6" t="str">
        <f t="shared" si="129"/>
        <v/>
      </c>
      <c r="CC61" s="27" t="str">
        <f t="shared" si="130"/>
        <v/>
      </c>
      <c r="CD61" s="28" t="str">
        <f t="shared" si="131"/>
        <v/>
      </c>
      <c r="CE61" s="21"/>
      <c r="CF61" s="5" t="str">
        <f t="shared" si="132"/>
        <v/>
      </c>
      <c r="CG61" s="5" t="str">
        <f t="shared" si="133"/>
        <v/>
      </c>
      <c r="CH61" s="5">
        <f t="shared" si="134"/>
        <v>42</v>
      </c>
      <c r="CI61" s="45"/>
      <c r="CJ61" s="54">
        <f t="shared" ca="1" si="236"/>
        <v>99999999.999999985</v>
      </c>
      <c r="CK61" s="55">
        <f t="shared" ca="1" si="237"/>
        <v>100000000</v>
      </c>
      <c r="CL61" s="21"/>
      <c r="CM61" s="27" t="str">
        <f t="shared" si="234"/>
        <v/>
      </c>
      <c r="CN61" s="21" t="str">
        <f t="shared" si="235"/>
        <v/>
      </c>
      <c r="CO61" s="21"/>
      <c r="CP61" s="21" t="str">
        <f t="shared" si="164"/>
        <v/>
      </c>
      <c r="CQ61" s="21" t="str">
        <f t="shared" si="165"/>
        <v/>
      </c>
      <c r="CR61" s="21" t="str">
        <f>IF(CQ61="","",IF('XY1'!W66="",0,'XY1'!W66))</f>
        <v/>
      </c>
      <c r="CS61" s="21" t="str">
        <f t="shared" si="65"/>
        <v/>
      </c>
      <c r="CT61" s="5" t="str">
        <f t="shared" si="66"/>
        <v/>
      </c>
      <c r="CU61" s="27" t="str">
        <f>IF(CP61="","",IF('XY1'!$Z$23='CALCUL-XY'!$E$56," "&amp;CP61,","&amp;CP61))</f>
        <v/>
      </c>
      <c r="CV61" s="27" t="str">
        <f>IF(CQ61="","",IF('XY1'!$Z$23='CALCUL-XY'!$E$56," "&amp;CQ61,","&amp;CQ61))</f>
        <v/>
      </c>
      <c r="CW61" s="27" t="str">
        <f>IF(CQ61="","",IF('XY1'!$Z$23='CALCUL-XY'!$E$56," "&amp;CS61,","&amp;CS61))</f>
        <v/>
      </c>
      <c r="CX61" s="27" t="str">
        <f>IF(CQ61="","",IF('XY1'!X66="",'CALCUL-XY'!$CX$18,IF('XY1'!$Z$23='CALCUL-XY'!$E$56," "&amp;'XY1'!X66,","&amp;'XY1'!X66)))</f>
        <v/>
      </c>
      <c r="CY61" s="21"/>
      <c r="CZ61" s="5" t="str">
        <f>IF('XY2'!C65="","",'XY2'!C65)</f>
        <v/>
      </c>
      <c r="DA61" t="str">
        <f>IF('XY2'!D65="","",'XY2'!D65)</f>
        <v/>
      </c>
      <c r="DB61" s="8" t="str">
        <f>IF('XY2'!E65="","",IF(VISEE=AVANT,MOD(CERCLE-'XY2'!E65,CERCLE),MOD('XY2'!E65,CERCLE)))</f>
        <v/>
      </c>
      <c r="DC61" s="6" t="str">
        <f>IF('XY2'!F65="","",'XY2'!F65)</f>
        <v/>
      </c>
      <c r="DE61" s="13" t="str">
        <f t="shared" si="199"/>
        <v/>
      </c>
      <c r="DF61" s="12" t="str">
        <f t="shared" si="200"/>
        <v/>
      </c>
      <c r="DG61" s="19" t="str">
        <f t="shared" si="201"/>
        <v/>
      </c>
      <c r="DI61" s="5" t="str">
        <f>IF('XY2'!C65="","",'XY2'!C65)</f>
        <v/>
      </c>
      <c r="DJ61" t="str">
        <f>IF('XY2'!D65="","",'XY2'!D65)</f>
        <v/>
      </c>
      <c r="DK61" s="8" t="str">
        <f t="shared" si="195"/>
        <v/>
      </c>
      <c r="DL61" s="6" t="str">
        <f>IF('XY2'!F65="","",IF(ECHELLE2="",DC61*1,DC61*ECHELLE2))</f>
        <v/>
      </c>
      <c r="DN61" s="13" t="str">
        <f t="shared" si="202"/>
        <v/>
      </c>
      <c r="DO61" s="12" t="str">
        <f t="shared" si="203"/>
        <v/>
      </c>
      <c r="DP61" s="19" t="str">
        <f t="shared" si="204"/>
        <v/>
      </c>
      <c r="DQ61" s="32"/>
      <c r="DR61" s="5" t="str">
        <f t="shared" si="205"/>
        <v/>
      </c>
      <c r="DS61" t="str">
        <f t="shared" si="206"/>
        <v/>
      </c>
      <c r="DT61" s="12" t="str">
        <f t="shared" si="207"/>
        <v/>
      </c>
      <c r="DU61" s="33" t="str">
        <f t="shared" si="208"/>
        <v/>
      </c>
      <c r="DW61" s="41" t="str">
        <f t="shared" si="209"/>
        <v/>
      </c>
      <c r="DX61" s="20" t="str">
        <f t="shared" si="210"/>
        <v/>
      </c>
      <c r="DY61" t="str">
        <f t="shared" si="211"/>
        <v/>
      </c>
      <c r="DZ61" t="str">
        <f t="shared" si="212"/>
        <v/>
      </c>
      <c r="EA61" t="str">
        <f t="shared" si="213"/>
        <v/>
      </c>
      <c r="EB61" s="6" t="str">
        <f t="shared" si="214"/>
        <v/>
      </c>
      <c r="ED61" s="36" t="str">
        <f t="shared" si="215"/>
        <v/>
      </c>
      <c r="EE61" s="37" t="str">
        <f t="shared" si="216"/>
        <v/>
      </c>
      <c r="EF61" s="32"/>
      <c r="EG61" s="10" t="str">
        <f t="shared" si="217"/>
        <v/>
      </c>
      <c r="EI61" s="13" t="str">
        <f t="shared" si="218"/>
        <v/>
      </c>
      <c r="EJ61" s="30" t="str">
        <f t="shared" si="219"/>
        <v/>
      </c>
      <c r="EK61" s="8" t="str">
        <f t="shared" si="220"/>
        <v/>
      </c>
      <c r="EL61" s="12" t="str">
        <f t="shared" si="221"/>
        <v/>
      </c>
      <c r="EM61" s="33" t="str">
        <f t="shared" si="222"/>
        <v/>
      </c>
      <c r="EO61" s="5" t="str">
        <f t="shared" si="223"/>
        <v/>
      </c>
      <c r="EP61" s="6" t="str">
        <f t="shared" si="224"/>
        <v/>
      </c>
      <c r="ER61" s="5">
        <f t="shared" si="238"/>
        <v>42</v>
      </c>
      <c r="ES61" s="64" t="str">
        <f t="shared" si="239"/>
        <v/>
      </c>
      <c r="ET61" s="27" t="str">
        <f t="shared" si="240"/>
        <v/>
      </c>
      <c r="EU61" s="28" t="str">
        <f t="shared" si="241"/>
        <v/>
      </c>
      <c r="EW61" s="5" t="str">
        <f t="shared" si="225"/>
        <v/>
      </c>
      <c r="EX61" s="5" t="str">
        <f t="shared" si="226"/>
        <v/>
      </c>
      <c r="EZ61" s="45"/>
      <c r="FA61" s="77">
        <f t="shared" ca="1" si="242"/>
        <v>100000150.277</v>
      </c>
      <c r="FB61" s="55">
        <f t="shared" ca="1" si="243"/>
        <v>100000103.27700001</v>
      </c>
      <c r="FD61" s="21" t="str">
        <f t="shared" si="196"/>
        <v/>
      </c>
      <c r="FE61" s="21" t="str">
        <f t="shared" si="197"/>
        <v/>
      </c>
      <c r="FF61" s="21" t="str">
        <f>IF(FE61="","",IF('XY2'!Q65="",0,'XY2'!Q65))</f>
        <v/>
      </c>
      <c r="FG61" s="21" t="str">
        <f t="shared" si="86"/>
        <v/>
      </c>
      <c r="FH61" s="5" t="str">
        <f t="shared" si="198"/>
        <v/>
      </c>
      <c r="FI61" s="27" t="str">
        <f>IF(ET61="","",IF('XY2'!$T$22='CALCUL-XY'!$E$56," "&amp;FD61,","&amp;FD61))</f>
        <v/>
      </c>
      <c r="FJ61" s="27" t="str">
        <f>IF(EU61="","",IF('XY2'!$T$22='CALCUL-XY'!$E$56," "&amp;FE61,","&amp;FE61))</f>
        <v/>
      </c>
      <c r="FK61" s="27" t="str">
        <f>IF(FG61="","",IF('XY2'!$T$22='CALCUL-XY'!$E$56," "&amp;FG61,","&amp;FG61))</f>
        <v/>
      </c>
      <c r="FL61" s="27" t="str">
        <f>IF(FE61="","",IF('XY2'!R65="",$FL$18,IF('XY2'!$T$22='CALCUL-XY'!$E$56," "&amp;'XY2'!R65,","&amp;'XY2'!R65)))</f>
        <v/>
      </c>
    </row>
    <row r="62" spans="1:168" x14ac:dyDescent="0.2">
      <c r="A62">
        <f t="shared" si="87"/>
        <v>43</v>
      </c>
      <c r="L62">
        <f t="shared" si="88"/>
        <v>43</v>
      </c>
      <c r="M62" s="57" t="str">
        <f>IF('XY1'!C67="","",'XY1'!C67)</f>
        <v/>
      </c>
      <c r="N62" s="57" t="str">
        <f>IF('XY1'!D67="","",'XY1'!D67)</f>
        <v/>
      </c>
      <c r="O62" s="79" t="str">
        <f>IF('XY1'!E67="","",MOD('XY1'!E67,CERCLE))</f>
        <v/>
      </c>
      <c r="P62" s="57" t="str">
        <f>IF('XY1'!F67="","",'XY1'!F67)</f>
        <v/>
      </c>
      <c r="R62" s="13" t="str">
        <f t="shared" si="89"/>
        <v/>
      </c>
      <c r="S62" s="25" t="str">
        <f t="shared" si="90"/>
        <v/>
      </c>
      <c r="U62" s="10" t="str">
        <f t="shared" si="91"/>
        <v/>
      </c>
      <c r="W62" s="5" t="str">
        <f t="shared" si="92"/>
        <v/>
      </c>
      <c r="X62" t="str">
        <f t="shared" si="93"/>
        <v/>
      </c>
      <c r="Y62" s="8" t="str">
        <f t="shared" si="94"/>
        <v/>
      </c>
      <c r="Z62" s="6" t="str">
        <f t="shared" si="95"/>
        <v/>
      </c>
      <c r="AB62" s="5">
        <f t="shared" si="96"/>
        <v>43</v>
      </c>
      <c r="AC62" t="str">
        <f t="shared" si="228"/>
        <v/>
      </c>
      <c r="AD62" s="8" t="str">
        <f t="shared" si="97"/>
        <v/>
      </c>
      <c r="AE62" s="6" t="str">
        <f t="shared" si="98"/>
        <v/>
      </c>
      <c r="AG62" s="13" t="str">
        <f t="shared" si="99"/>
        <v/>
      </c>
      <c r="AH62" s="80" t="str">
        <f t="shared" si="100"/>
        <v/>
      </c>
      <c r="AI62" s="80" t="str">
        <f t="shared" si="101"/>
        <v/>
      </c>
      <c r="AJ62" s="80" t="str">
        <f ca="1">IF(AG62="","",IF(N&lt;AB62,"",SUM(AH62:OFFSET(AH62,(N-1),0))))</f>
        <v/>
      </c>
      <c r="AK62" s="80" t="str">
        <f ca="1">IF(AG62="","",IF(N&lt;AB62,"",SUM(AI62:OFFSET(AI62,(N-1),0))))</f>
        <v/>
      </c>
      <c r="AL62" s="80" t="str">
        <f t="shared" si="229"/>
        <v/>
      </c>
      <c r="AM62" s="81" t="str">
        <f t="shared" si="230"/>
        <v/>
      </c>
      <c r="AN62" s="85" t="str">
        <f t="shared" si="231"/>
        <v/>
      </c>
      <c r="AP62" s="13" t="str">
        <f t="shared" si="102"/>
        <v/>
      </c>
      <c r="AQ62" s="8" t="str">
        <f t="shared" si="103"/>
        <v/>
      </c>
      <c r="AR62" s="12" t="str">
        <f t="shared" si="104"/>
        <v/>
      </c>
      <c r="AS62" s="19" t="str">
        <f t="shared" si="105"/>
        <v/>
      </c>
      <c r="AU62" s="5" t="str">
        <f t="shared" si="232"/>
        <v/>
      </c>
      <c r="AV62" t="str">
        <f t="shared" si="233"/>
        <v/>
      </c>
      <c r="AW62" t="str">
        <f t="shared" si="106"/>
        <v/>
      </c>
      <c r="AX62" s="6" t="str">
        <f t="shared" si="107"/>
        <v/>
      </c>
      <c r="AZ62" s="5" t="str">
        <f t="shared" si="108"/>
        <v/>
      </c>
      <c r="BA62" t="str">
        <f t="shared" si="109"/>
        <v/>
      </c>
      <c r="BB62" s="14" t="str">
        <f t="shared" si="110"/>
        <v/>
      </c>
      <c r="BC62" s="14" t="str">
        <f t="shared" si="111"/>
        <v/>
      </c>
      <c r="BD62" t="str">
        <f t="shared" si="112"/>
        <v/>
      </c>
      <c r="BE62" s="6" t="str">
        <f t="shared" si="113"/>
        <v/>
      </c>
      <c r="BG62" s="26" t="str">
        <f t="shared" si="114"/>
        <v/>
      </c>
      <c r="BH62" s="33" t="str">
        <f t="shared" si="115"/>
        <v/>
      </c>
      <c r="BJ62" s="10" t="str">
        <f t="shared" si="116"/>
        <v/>
      </c>
      <c r="BL62" s="13" t="str">
        <f t="shared" si="117"/>
        <v/>
      </c>
      <c r="BM62" s="31" t="str">
        <f t="shared" si="118"/>
        <v/>
      </c>
      <c r="BN62" s="8" t="str">
        <f t="shared" si="119"/>
        <v/>
      </c>
      <c r="BO62" s="25" t="str">
        <f t="shared" si="120"/>
        <v/>
      </c>
      <c r="BQ62" s="5" t="str">
        <f t="shared" si="121"/>
        <v/>
      </c>
      <c r="BR62" t="str">
        <f t="shared" si="122"/>
        <v/>
      </c>
      <c r="BS62" s="8" t="str">
        <f t="shared" si="123"/>
        <v/>
      </c>
      <c r="BT62" t="str">
        <f t="shared" si="124"/>
        <v/>
      </c>
      <c r="BU62" s="25" t="str">
        <f t="shared" si="125"/>
        <v/>
      </c>
      <c r="BW62" s="26" t="str">
        <f t="shared" si="126"/>
        <v/>
      </c>
      <c r="BX62" s="33" t="str">
        <f t="shared" si="127"/>
        <v/>
      </c>
      <c r="BZ62" s="5" t="str">
        <f t="shared" si="128"/>
        <v/>
      </c>
      <c r="CA62" s="6" t="str">
        <f t="shared" si="129"/>
        <v/>
      </c>
      <c r="CC62" s="27" t="str">
        <f t="shared" si="130"/>
        <v/>
      </c>
      <c r="CD62" s="28" t="str">
        <f t="shared" si="131"/>
        <v/>
      </c>
      <c r="CE62" s="21"/>
      <c r="CF62" s="5" t="str">
        <f t="shared" si="132"/>
        <v/>
      </c>
      <c r="CG62" s="5" t="str">
        <f t="shared" si="133"/>
        <v/>
      </c>
      <c r="CH62" s="5">
        <f t="shared" si="134"/>
        <v>43</v>
      </c>
      <c r="CI62" s="45"/>
      <c r="CJ62" s="54">
        <f t="shared" ca="1" si="236"/>
        <v>99999999.999999985</v>
      </c>
      <c r="CK62" s="55">
        <f t="shared" ca="1" si="237"/>
        <v>100000000</v>
      </c>
      <c r="CL62" s="21"/>
      <c r="CM62" s="27" t="str">
        <f t="shared" si="234"/>
        <v/>
      </c>
      <c r="CN62" s="21" t="str">
        <f t="shared" si="235"/>
        <v/>
      </c>
      <c r="CO62" s="21"/>
      <c r="CP62" s="21" t="str">
        <f t="shared" si="164"/>
        <v/>
      </c>
      <c r="CQ62" s="21" t="str">
        <f t="shared" si="165"/>
        <v/>
      </c>
      <c r="CR62" s="21" t="str">
        <f>IF(CQ62="","",IF('XY1'!W67="",0,'XY1'!W67))</f>
        <v/>
      </c>
      <c r="CS62" s="21" t="str">
        <f t="shared" si="65"/>
        <v/>
      </c>
      <c r="CT62" s="5" t="str">
        <f t="shared" si="66"/>
        <v/>
      </c>
      <c r="CU62" s="27" t="str">
        <f>IF(CP62="","",IF('XY1'!$Z$23='CALCUL-XY'!$E$56," "&amp;CP62,","&amp;CP62))</f>
        <v/>
      </c>
      <c r="CV62" s="27" t="str">
        <f>IF(CQ62="","",IF('XY1'!$Z$23='CALCUL-XY'!$E$56," "&amp;CQ62,","&amp;CQ62))</f>
        <v/>
      </c>
      <c r="CW62" s="27" t="str">
        <f>IF(CQ62="","",IF('XY1'!$Z$23='CALCUL-XY'!$E$56," "&amp;CS62,","&amp;CS62))</f>
        <v/>
      </c>
      <c r="CX62" s="27" t="str">
        <f>IF(CQ62="","",IF('XY1'!X67="",'CALCUL-XY'!$CX$18,IF('XY1'!$Z$23='CALCUL-XY'!$E$56," "&amp;'XY1'!X67,","&amp;'XY1'!X67)))</f>
        <v/>
      </c>
      <c r="CY62" s="21"/>
      <c r="CZ62" s="5" t="str">
        <f>IF('XY2'!C66="","",'XY2'!C66)</f>
        <v/>
      </c>
      <c r="DA62" t="str">
        <f>IF('XY2'!D66="","",'XY2'!D66)</f>
        <v/>
      </c>
      <c r="DB62" s="8" t="str">
        <f>IF('XY2'!E66="","",IF(VISEE=AVANT,MOD(CERCLE-'XY2'!E66,CERCLE),MOD('XY2'!E66,CERCLE)))</f>
        <v/>
      </c>
      <c r="DC62" s="6" t="str">
        <f>IF('XY2'!F66="","",'XY2'!F66)</f>
        <v/>
      </c>
      <c r="DE62" s="13" t="str">
        <f t="shared" si="199"/>
        <v/>
      </c>
      <c r="DF62" s="12" t="str">
        <f t="shared" si="200"/>
        <v/>
      </c>
      <c r="DG62" s="19" t="str">
        <f t="shared" si="201"/>
        <v/>
      </c>
      <c r="DI62" s="5" t="str">
        <f>IF('XY2'!C66="","",'XY2'!C66)</f>
        <v/>
      </c>
      <c r="DJ62" t="str">
        <f>IF('XY2'!D66="","",'XY2'!D66)</f>
        <v/>
      </c>
      <c r="DK62" s="8" t="str">
        <f t="shared" si="195"/>
        <v/>
      </c>
      <c r="DL62" s="6" t="str">
        <f>IF('XY2'!F66="","",IF(ECHELLE2="",DC62*1,DC62*ECHELLE2))</f>
        <v/>
      </c>
      <c r="DN62" s="13" t="str">
        <f t="shared" si="202"/>
        <v/>
      </c>
      <c r="DO62" s="12" t="str">
        <f t="shared" si="203"/>
        <v/>
      </c>
      <c r="DP62" s="19" t="str">
        <f t="shared" si="204"/>
        <v/>
      </c>
      <c r="DQ62" s="32"/>
      <c r="DR62" s="5" t="str">
        <f t="shared" si="205"/>
        <v/>
      </c>
      <c r="DS62" t="str">
        <f t="shared" si="206"/>
        <v/>
      </c>
      <c r="DT62" s="12" t="str">
        <f t="shared" si="207"/>
        <v/>
      </c>
      <c r="DU62" s="33" t="str">
        <f t="shared" si="208"/>
        <v/>
      </c>
      <c r="DW62" s="41" t="str">
        <f t="shared" si="209"/>
        <v/>
      </c>
      <c r="DX62" s="20" t="str">
        <f t="shared" si="210"/>
        <v/>
      </c>
      <c r="DY62" t="str">
        <f t="shared" si="211"/>
        <v/>
      </c>
      <c r="DZ62" t="str">
        <f t="shared" si="212"/>
        <v/>
      </c>
      <c r="EA62" t="str">
        <f t="shared" si="213"/>
        <v/>
      </c>
      <c r="EB62" s="6" t="str">
        <f t="shared" si="214"/>
        <v/>
      </c>
      <c r="ED62" s="36" t="str">
        <f t="shared" si="215"/>
        <v/>
      </c>
      <c r="EE62" s="37" t="str">
        <f t="shared" si="216"/>
        <v/>
      </c>
      <c r="EF62" s="32"/>
      <c r="EG62" s="10" t="str">
        <f t="shared" si="217"/>
        <v/>
      </c>
      <c r="EI62" s="13" t="str">
        <f t="shared" si="218"/>
        <v/>
      </c>
      <c r="EJ62" s="30" t="str">
        <f t="shared" si="219"/>
        <v/>
      </c>
      <c r="EK62" s="8" t="str">
        <f t="shared" si="220"/>
        <v/>
      </c>
      <c r="EL62" s="12" t="str">
        <f t="shared" si="221"/>
        <v/>
      </c>
      <c r="EM62" s="33" t="str">
        <f t="shared" si="222"/>
        <v/>
      </c>
      <c r="EO62" s="5" t="str">
        <f t="shared" si="223"/>
        <v/>
      </c>
      <c r="EP62" s="6" t="str">
        <f t="shared" si="224"/>
        <v/>
      </c>
      <c r="ER62" s="5">
        <f t="shared" si="238"/>
        <v>43</v>
      </c>
      <c r="ES62" s="64" t="str">
        <f t="shared" si="239"/>
        <v/>
      </c>
      <c r="ET62" s="27" t="str">
        <f t="shared" si="240"/>
        <v/>
      </c>
      <c r="EU62" s="28" t="str">
        <f t="shared" si="241"/>
        <v/>
      </c>
      <c r="EW62" s="5" t="str">
        <f t="shared" si="225"/>
        <v/>
      </c>
      <c r="EX62" s="5" t="str">
        <f t="shared" si="226"/>
        <v/>
      </c>
      <c r="EZ62" s="45"/>
      <c r="FA62" s="77">
        <f t="shared" ca="1" si="242"/>
        <v>100000150.277</v>
      </c>
      <c r="FB62" s="55">
        <f t="shared" ca="1" si="243"/>
        <v>100000103.27700001</v>
      </c>
      <c r="FD62" s="21" t="str">
        <f t="shared" si="196"/>
        <v/>
      </c>
      <c r="FE62" s="21" t="str">
        <f t="shared" si="197"/>
        <v/>
      </c>
      <c r="FF62" s="21" t="str">
        <f>IF(FE62="","",IF('XY2'!Q66="",0,'XY2'!Q66))</f>
        <v/>
      </c>
      <c r="FG62" s="21" t="str">
        <f t="shared" si="86"/>
        <v/>
      </c>
      <c r="FH62" s="5" t="str">
        <f t="shared" si="198"/>
        <v/>
      </c>
      <c r="FI62" s="27" t="str">
        <f>IF(ET62="","",IF('XY2'!$T$22='CALCUL-XY'!$E$56," "&amp;FD62,","&amp;FD62))</f>
        <v/>
      </c>
      <c r="FJ62" s="27" t="str">
        <f>IF(EU62="","",IF('XY2'!$T$22='CALCUL-XY'!$E$56," "&amp;FE62,","&amp;FE62))</f>
        <v/>
      </c>
      <c r="FK62" s="27" t="str">
        <f>IF(FG62="","",IF('XY2'!$T$22='CALCUL-XY'!$E$56," "&amp;FG62,","&amp;FG62))</f>
        <v/>
      </c>
      <c r="FL62" s="27" t="str">
        <f>IF(FE62="","",IF('XY2'!R66="",$FL$18,IF('XY2'!$T$22='CALCUL-XY'!$E$56," "&amp;'XY2'!R66,","&amp;'XY2'!R66)))</f>
        <v/>
      </c>
    </row>
    <row r="63" spans="1:168" x14ac:dyDescent="0.2">
      <c r="A63">
        <f t="shared" si="87"/>
        <v>44</v>
      </c>
      <c r="L63">
        <f t="shared" si="88"/>
        <v>44</v>
      </c>
      <c r="M63" s="57" t="str">
        <f>IF('XY1'!C68="","",'XY1'!C68)</f>
        <v/>
      </c>
      <c r="N63" s="57" t="str">
        <f>IF('XY1'!D68="","",'XY1'!D68)</f>
        <v/>
      </c>
      <c r="O63" s="79" t="str">
        <f>IF('XY1'!E68="","",MOD('XY1'!E68,CERCLE))</f>
        <v/>
      </c>
      <c r="P63" s="57" t="str">
        <f>IF('XY1'!F68="","",'XY1'!F68)</f>
        <v/>
      </c>
      <c r="R63" s="13" t="str">
        <f t="shared" si="89"/>
        <v/>
      </c>
      <c r="S63" s="25" t="str">
        <f t="shared" si="90"/>
        <v/>
      </c>
      <c r="U63" s="10" t="str">
        <f t="shared" si="91"/>
        <v/>
      </c>
      <c r="W63" s="5" t="str">
        <f t="shared" si="92"/>
        <v/>
      </c>
      <c r="X63" t="str">
        <f t="shared" si="93"/>
        <v/>
      </c>
      <c r="Y63" s="8" t="str">
        <f t="shared" si="94"/>
        <v/>
      </c>
      <c r="Z63" s="6" t="str">
        <f t="shared" si="95"/>
        <v/>
      </c>
      <c r="AB63" s="5">
        <f t="shared" si="96"/>
        <v>44</v>
      </c>
      <c r="AC63" t="str">
        <f t="shared" si="228"/>
        <v/>
      </c>
      <c r="AD63" s="8" t="str">
        <f t="shared" si="97"/>
        <v/>
      </c>
      <c r="AE63" s="6" t="str">
        <f t="shared" si="98"/>
        <v/>
      </c>
      <c r="AG63" s="13" t="str">
        <f t="shared" si="99"/>
        <v/>
      </c>
      <c r="AH63" s="80" t="str">
        <f t="shared" si="100"/>
        <v/>
      </c>
      <c r="AI63" s="80" t="str">
        <f t="shared" si="101"/>
        <v/>
      </c>
      <c r="AJ63" s="80" t="str">
        <f ca="1">IF(AG63="","",IF(N&lt;AB63,"",SUM(AH63:OFFSET(AH63,(N-1),0))))</f>
        <v/>
      </c>
      <c r="AK63" s="80" t="str">
        <f ca="1">IF(AG63="","",IF(N&lt;AB63,"",SUM(AI63:OFFSET(AI63,(N-1),0))))</f>
        <v/>
      </c>
      <c r="AL63" s="80" t="str">
        <f t="shared" si="229"/>
        <v/>
      </c>
      <c r="AM63" s="81" t="str">
        <f t="shared" si="230"/>
        <v/>
      </c>
      <c r="AN63" s="85" t="str">
        <f t="shared" si="231"/>
        <v/>
      </c>
      <c r="AP63" s="13" t="str">
        <f t="shared" si="102"/>
        <v/>
      </c>
      <c r="AQ63" s="8" t="str">
        <f t="shared" si="103"/>
        <v/>
      </c>
      <c r="AR63" s="12" t="str">
        <f t="shared" si="104"/>
        <v/>
      </c>
      <c r="AS63" s="19" t="str">
        <f t="shared" si="105"/>
        <v/>
      </c>
      <c r="AU63" s="5" t="str">
        <f t="shared" si="232"/>
        <v/>
      </c>
      <c r="AV63" t="str">
        <f t="shared" si="233"/>
        <v/>
      </c>
      <c r="AW63" t="str">
        <f t="shared" si="106"/>
        <v/>
      </c>
      <c r="AX63" s="6" t="str">
        <f t="shared" si="107"/>
        <v/>
      </c>
      <c r="AZ63" s="5" t="str">
        <f t="shared" si="108"/>
        <v/>
      </c>
      <c r="BA63" t="str">
        <f t="shared" si="109"/>
        <v/>
      </c>
      <c r="BB63" s="14" t="str">
        <f t="shared" si="110"/>
        <v/>
      </c>
      <c r="BC63" s="14" t="str">
        <f t="shared" si="111"/>
        <v/>
      </c>
      <c r="BD63" t="str">
        <f t="shared" si="112"/>
        <v/>
      </c>
      <c r="BE63" s="6" t="str">
        <f t="shared" si="113"/>
        <v/>
      </c>
      <c r="BG63" s="26" t="str">
        <f t="shared" si="114"/>
        <v/>
      </c>
      <c r="BH63" s="33" t="str">
        <f t="shared" si="115"/>
        <v/>
      </c>
      <c r="BJ63" s="10" t="str">
        <f t="shared" si="116"/>
        <v/>
      </c>
      <c r="BL63" s="13" t="str">
        <f t="shared" si="117"/>
        <v/>
      </c>
      <c r="BM63" s="31" t="str">
        <f t="shared" si="118"/>
        <v/>
      </c>
      <c r="BN63" s="8" t="str">
        <f t="shared" si="119"/>
        <v/>
      </c>
      <c r="BO63" s="25" t="str">
        <f t="shared" si="120"/>
        <v/>
      </c>
      <c r="BQ63" s="5" t="str">
        <f t="shared" si="121"/>
        <v/>
      </c>
      <c r="BR63" t="str">
        <f t="shared" si="122"/>
        <v/>
      </c>
      <c r="BS63" s="8" t="str">
        <f t="shared" si="123"/>
        <v/>
      </c>
      <c r="BT63" t="str">
        <f t="shared" si="124"/>
        <v/>
      </c>
      <c r="BU63" s="25" t="str">
        <f t="shared" si="125"/>
        <v/>
      </c>
      <c r="BW63" s="26" t="str">
        <f t="shared" si="126"/>
        <v/>
      </c>
      <c r="BX63" s="33" t="str">
        <f t="shared" si="127"/>
        <v/>
      </c>
      <c r="BZ63" s="5" t="str">
        <f t="shared" si="128"/>
        <v/>
      </c>
      <c r="CA63" s="6" t="str">
        <f t="shared" si="129"/>
        <v/>
      </c>
      <c r="CC63" s="27" t="str">
        <f t="shared" si="130"/>
        <v/>
      </c>
      <c r="CD63" s="28" t="str">
        <f t="shared" si="131"/>
        <v/>
      </c>
      <c r="CE63" s="21"/>
      <c r="CF63" s="5" t="str">
        <f t="shared" si="132"/>
        <v/>
      </c>
      <c r="CG63" s="5" t="str">
        <f t="shared" si="133"/>
        <v/>
      </c>
      <c r="CH63" s="5">
        <f t="shared" si="134"/>
        <v>44</v>
      </c>
      <c r="CI63" s="45"/>
      <c r="CJ63" s="54">
        <f t="shared" ca="1" si="236"/>
        <v>99999999.999999985</v>
      </c>
      <c r="CK63" s="55">
        <f t="shared" ca="1" si="237"/>
        <v>100000000</v>
      </c>
      <c r="CL63" s="21"/>
      <c r="CM63" s="27" t="str">
        <f t="shared" si="234"/>
        <v/>
      </c>
      <c r="CN63" s="21" t="str">
        <f t="shared" si="235"/>
        <v/>
      </c>
      <c r="CO63" s="21"/>
      <c r="CP63" s="21" t="str">
        <f t="shared" si="164"/>
        <v/>
      </c>
      <c r="CQ63" s="21" t="str">
        <f t="shared" si="165"/>
        <v/>
      </c>
      <c r="CR63" s="21" t="str">
        <f>IF(CQ63="","",IF('XY1'!W68="",0,'XY1'!W68))</f>
        <v/>
      </c>
      <c r="CS63" s="21" t="str">
        <f t="shared" si="65"/>
        <v/>
      </c>
      <c r="CT63" s="5" t="str">
        <f t="shared" si="66"/>
        <v/>
      </c>
      <c r="CU63" s="27" t="str">
        <f>IF(CP63="","",IF('XY1'!$Z$23='CALCUL-XY'!$E$56," "&amp;CP63,","&amp;CP63))</f>
        <v/>
      </c>
      <c r="CV63" s="27" t="str">
        <f>IF(CQ63="","",IF('XY1'!$Z$23='CALCUL-XY'!$E$56," "&amp;CQ63,","&amp;CQ63))</f>
        <v/>
      </c>
      <c r="CW63" s="27" t="str">
        <f>IF(CQ63="","",IF('XY1'!$Z$23='CALCUL-XY'!$E$56," "&amp;CS63,","&amp;CS63))</f>
        <v/>
      </c>
      <c r="CX63" s="27" t="str">
        <f>IF(CQ63="","",IF('XY1'!X68="",'CALCUL-XY'!$CX$18,IF('XY1'!$Z$23='CALCUL-XY'!$E$56," "&amp;'XY1'!X68,","&amp;'XY1'!X68)))</f>
        <v/>
      </c>
      <c r="CY63" s="21"/>
      <c r="CZ63" s="5" t="str">
        <f>IF('XY2'!C67="","",'XY2'!C67)</f>
        <v/>
      </c>
      <c r="DA63" t="str">
        <f>IF('XY2'!D67="","",'XY2'!D67)</f>
        <v/>
      </c>
      <c r="DB63" s="8" t="str">
        <f>IF('XY2'!E67="","",IF(VISEE=AVANT,MOD(CERCLE-'XY2'!E67,CERCLE),MOD('XY2'!E67,CERCLE)))</f>
        <v/>
      </c>
      <c r="DC63" s="6" t="str">
        <f>IF('XY2'!F67="","",'XY2'!F67)</f>
        <v/>
      </c>
      <c r="DE63" s="13" t="str">
        <f t="shared" si="199"/>
        <v/>
      </c>
      <c r="DF63" s="12" t="str">
        <f t="shared" si="200"/>
        <v/>
      </c>
      <c r="DG63" s="19" t="str">
        <f t="shared" si="201"/>
        <v/>
      </c>
      <c r="DI63" s="5" t="str">
        <f>IF('XY2'!C67="","",'XY2'!C67)</f>
        <v/>
      </c>
      <c r="DJ63" t="str">
        <f>IF('XY2'!D67="","",'XY2'!D67)</f>
        <v/>
      </c>
      <c r="DK63" s="8" t="str">
        <f t="shared" si="195"/>
        <v/>
      </c>
      <c r="DL63" s="6" t="str">
        <f>IF('XY2'!F67="","",IF(ECHELLE2="",DC63*1,DC63*ECHELLE2))</f>
        <v/>
      </c>
      <c r="DN63" s="13" t="str">
        <f t="shared" si="202"/>
        <v/>
      </c>
      <c r="DO63" s="12" t="str">
        <f t="shared" si="203"/>
        <v/>
      </c>
      <c r="DP63" s="19" t="str">
        <f t="shared" si="204"/>
        <v/>
      </c>
      <c r="DQ63" s="32"/>
      <c r="DR63" s="5" t="str">
        <f t="shared" si="205"/>
        <v/>
      </c>
      <c r="DS63" t="str">
        <f t="shared" si="206"/>
        <v/>
      </c>
      <c r="DT63" s="12" t="str">
        <f t="shared" si="207"/>
        <v/>
      </c>
      <c r="DU63" s="33" t="str">
        <f t="shared" si="208"/>
        <v/>
      </c>
      <c r="DW63" s="41" t="str">
        <f t="shared" si="209"/>
        <v/>
      </c>
      <c r="DX63" s="20" t="str">
        <f t="shared" si="210"/>
        <v/>
      </c>
      <c r="DY63" t="str">
        <f t="shared" si="211"/>
        <v/>
      </c>
      <c r="DZ63" t="str">
        <f t="shared" si="212"/>
        <v/>
      </c>
      <c r="EA63" t="str">
        <f t="shared" si="213"/>
        <v/>
      </c>
      <c r="EB63" s="6" t="str">
        <f t="shared" si="214"/>
        <v/>
      </c>
      <c r="ED63" s="36" t="str">
        <f t="shared" si="215"/>
        <v/>
      </c>
      <c r="EE63" s="37" t="str">
        <f t="shared" si="216"/>
        <v/>
      </c>
      <c r="EF63" s="32"/>
      <c r="EG63" s="10" t="str">
        <f t="shared" si="217"/>
        <v/>
      </c>
      <c r="EI63" s="13" t="str">
        <f t="shared" si="218"/>
        <v/>
      </c>
      <c r="EJ63" s="30" t="str">
        <f t="shared" si="219"/>
        <v/>
      </c>
      <c r="EK63" s="8" t="str">
        <f t="shared" si="220"/>
        <v/>
      </c>
      <c r="EL63" s="12" t="str">
        <f t="shared" si="221"/>
        <v/>
      </c>
      <c r="EM63" s="33" t="str">
        <f t="shared" si="222"/>
        <v/>
      </c>
      <c r="EO63" s="5" t="str">
        <f t="shared" si="223"/>
        <v/>
      </c>
      <c r="EP63" s="6" t="str">
        <f t="shared" si="224"/>
        <v/>
      </c>
      <c r="ER63" s="5">
        <f t="shared" si="238"/>
        <v>44</v>
      </c>
      <c r="ES63" s="64" t="str">
        <f t="shared" si="239"/>
        <v/>
      </c>
      <c r="ET63" s="27" t="str">
        <f t="shared" si="240"/>
        <v/>
      </c>
      <c r="EU63" s="28" t="str">
        <f t="shared" si="241"/>
        <v/>
      </c>
      <c r="EW63" s="5" t="str">
        <f t="shared" si="225"/>
        <v/>
      </c>
      <c r="EX63" s="5" t="str">
        <f t="shared" si="226"/>
        <v/>
      </c>
      <c r="EZ63" s="45"/>
      <c r="FA63" s="77">
        <f t="shared" ca="1" si="242"/>
        <v>100000150.277</v>
      </c>
      <c r="FB63" s="55">
        <f t="shared" ca="1" si="243"/>
        <v>100000103.27700001</v>
      </c>
      <c r="FD63" s="21" t="str">
        <f t="shared" si="196"/>
        <v/>
      </c>
      <c r="FE63" s="21" t="str">
        <f t="shared" si="197"/>
        <v/>
      </c>
      <c r="FF63" s="21" t="str">
        <f>IF(FE63="","",IF('XY2'!Q67="",0,'XY2'!Q67))</f>
        <v/>
      </c>
      <c r="FG63" s="21" t="str">
        <f t="shared" si="86"/>
        <v/>
      </c>
      <c r="FH63" s="5" t="str">
        <f t="shared" si="198"/>
        <v/>
      </c>
      <c r="FI63" s="27" t="str">
        <f>IF(ET63="","",IF('XY2'!$T$22='CALCUL-XY'!$E$56," "&amp;FD63,","&amp;FD63))</f>
        <v/>
      </c>
      <c r="FJ63" s="27" t="str">
        <f>IF(EU63="","",IF('XY2'!$T$22='CALCUL-XY'!$E$56," "&amp;FE63,","&amp;FE63))</f>
        <v/>
      </c>
      <c r="FK63" s="27" t="str">
        <f>IF(FG63="","",IF('XY2'!$T$22='CALCUL-XY'!$E$56," "&amp;FG63,","&amp;FG63))</f>
        <v/>
      </c>
      <c r="FL63" s="27" t="str">
        <f>IF(FE63="","",IF('XY2'!R67="",$FL$18,IF('XY2'!$T$22='CALCUL-XY'!$E$56," "&amp;'XY2'!R67,","&amp;'XY2'!R67)))</f>
        <v/>
      </c>
    </row>
    <row r="64" spans="1:168" x14ac:dyDescent="0.2">
      <c r="A64">
        <f t="shared" si="87"/>
        <v>45</v>
      </c>
      <c r="C64" s="90" t="str">
        <f>"LAND SURVEYORS SPREADSHEETS "&amp;A1&amp;""</f>
        <v>LAND SURVEYORS SPREADSHEETS 1.5</v>
      </c>
      <c r="L64">
        <f t="shared" si="88"/>
        <v>45</v>
      </c>
      <c r="M64" s="57" t="str">
        <f>IF('XY1'!C69="","",'XY1'!C69)</f>
        <v/>
      </c>
      <c r="N64" s="57" t="str">
        <f>IF('XY1'!D69="","",'XY1'!D69)</f>
        <v/>
      </c>
      <c r="O64" s="79" t="str">
        <f>IF('XY1'!E69="","",MOD('XY1'!E69,CERCLE))</f>
        <v/>
      </c>
      <c r="P64" s="57" t="str">
        <f>IF('XY1'!F69="","",'XY1'!F69)</f>
        <v/>
      </c>
      <c r="R64" s="13" t="str">
        <f t="shared" si="89"/>
        <v/>
      </c>
      <c r="S64" s="25" t="str">
        <f t="shared" si="90"/>
        <v/>
      </c>
      <c r="U64" s="10" t="str">
        <f t="shared" si="91"/>
        <v/>
      </c>
      <c r="W64" s="5" t="str">
        <f t="shared" si="92"/>
        <v/>
      </c>
      <c r="X64" t="str">
        <f t="shared" si="93"/>
        <v/>
      </c>
      <c r="Y64" s="8" t="str">
        <f t="shared" si="94"/>
        <v/>
      </c>
      <c r="Z64" s="6" t="str">
        <f t="shared" si="95"/>
        <v/>
      </c>
      <c r="AB64" s="5">
        <f t="shared" si="96"/>
        <v>45</v>
      </c>
      <c r="AC64" t="str">
        <f t="shared" si="228"/>
        <v/>
      </c>
      <c r="AD64" s="8" t="str">
        <f t="shared" si="97"/>
        <v/>
      </c>
      <c r="AE64" s="6" t="str">
        <f t="shared" si="98"/>
        <v/>
      </c>
      <c r="AG64" s="13" t="str">
        <f t="shared" si="99"/>
        <v/>
      </c>
      <c r="AH64" s="80" t="str">
        <f t="shared" si="100"/>
        <v/>
      </c>
      <c r="AI64" s="80" t="str">
        <f t="shared" si="101"/>
        <v/>
      </c>
      <c r="AJ64" s="80" t="str">
        <f ca="1">IF(AG64="","",IF(N&lt;AB64,"",SUM(AH64:OFFSET(AH64,(N-1),0))))</f>
        <v/>
      </c>
      <c r="AK64" s="80" t="str">
        <f ca="1">IF(AG64="","",IF(N&lt;AB64,"",SUM(AI64:OFFSET(AI64,(N-1),0))))</f>
        <v/>
      </c>
      <c r="AL64" s="80" t="str">
        <f t="shared" si="229"/>
        <v/>
      </c>
      <c r="AM64" s="81" t="str">
        <f t="shared" si="230"/>
        <v/>
      </c>
      <c r="AN64" s="85" t="str">
        <f t="shared" si="231"/>
        <v/>
      </c>
      <c r="AP64" s="13" t="str">
        <f t="shared" si="102"/>
        <v/>
      </c>
      <c r="AQ64" s="8" t="str">
        <f t="shared" si="103"/>
        <v/>
      </c>
      <c r="AR64" s="12" t="str">
        <f t="shared" si="104"/>
        <v/>
      </c>
      <c r="AS64" s="19" t="str">
        <f t="shared" si="105"/>
        <v/>
      </c>
      <c r="AU64" s="5" t="str">
        <f t="shared" si="232"/>
        <v/>
      </c>
      <c r="AV64" t="str">
        <f t="shared" si="233"/>
        <v/>
      </c>
      <c r="AW64" t="str">
        <f t="shared" si="106"/>
        <v/>
      </c>
      <c r="AX64" s="6" t="str">
        <f t="shared" si="107"/>
        <v/>
      </c>
      <c r="AZ64" s="5" t="str">
        <f t="shared" si="108"/>
        <v/>
      </c>
      <c r="BA64" t="str">
        <f t="shared" si="109"/>
        <v/>
      </c>
      <c r="BB64" s="14" t="str">
        <f t="shared" si="110"/>
        <v/>
      </c>
      <c r="BC64" s="14" t="str">
        <f t="shared" si="111"/>
        <v/>
      </c>
      <c r="BD64" t="str">
        <f t="shared" si="112"/>
        <v/>
      </c>
      <c r="BE64" s="6" t="str">
        <f t="shared" si="113"/>
        <v/>
      </c>
      <c r="BG64" s="26" t="str">
        <f t="shared" si="114"/>
        <v/>
      </c>
      <c r="BH64" s="33" t="str">
        <f t="shared" si="115"/>
        <v/>
      </c>
      <c r="BJ64" s="10" t="str">
        <f t="shared" si="116"/>
        <v/>
      </c>
      <c r="BL64" s="13" t="str">
        <f t="shared" si="117"/>
        <v/>
      </c>
      <c r="BM64" s="31" t="str">
        <f t="shared" si="118"/>
        <v/>
      </c>
      <c r="BN64" s="8" t="str">
        <f t="shared" si="119"/>
        <v/>
      </c>
      <c r="BO64" s="25" t="str">
        <f t="shared" si="120"/>
        <v/>
      </c>
      <c r="BQ64" s="5" t="str">
        <f t="shared" si="121"/>
        <v/>
      </c>
      <c r="BR64" t="str">
        <f t="shared" si="122"/>
        <v/>
      </c>
      <c r="BS64" s="8" t="str">
        <f t="shared" si="123"/>
        <v/>
      </c>
      <c r="BT64" t="str">
        <f t="shared" si="124"/>
        <v/>
      </c>
      <c r="BU64" s="25" t="str">
        <f t="shared" si="125"/>
        <v/>
      </c>
      <c r="BW64" s="26" t="str">
        <f t="shared" si="126"/>
        <v/>
      </c>
      <c r="BX64" s="33" t="str">
        <f t="shared" si="127"/>
        <v/>
      </c>
      <c r="BZ64" s="5" t="str">
        <f t="shared" si="128"/>
        <v/>
      </c>
      <c r="CA64" s="6" t="str">
        <f t="shared" si="129"/>
        <v/>
      </c>
      <c r="CC64" s="27" t="str">
        <f t="shared" si="130"/>
        <v/>
      </c>
      <c r="CD64" s="28" t="str">
        <f t="shared" si="131"/>
        <v/>
      </c>
      <c r="CE64" s="21"/>
      <c r="CF64" s="5" t="str">
        <f t="shared" si="132"/>
        <v/>
      </c>
      <c r="CG64" s="5" t="str">
        <f t="shared" si="133"/>
        <v/>
      </c>
      <c r="CH64" s="5">
        <f t="shared" si="134"/>
        <v>45</v>
      </c>
      <c r="CI64" s="45"/>
      <c r="CJ64" s="54">
        <f t="shared" ca="1" si="236"/>
        <v>99999999.999999985</v>
      </c>
      <c r="CK64" s="55">
        <f t="shared" ca="1" si="237"/>
        <v>100000000</v>
      </c>
      <c r="CL64" s="21"/>
      <c r="CM64" s="27" t="str">
        <f t="shared" si="234"/>
        <v/>
      </c>
      <c r="CN64" s="21" t="str">
        <f t="shared" si="235"/>
        <v/>
      </c>
      <c r="CO64" s="21"/>
      <c r="CP64" s="21" t="str">
        <f t="shared" si="164"/>
        <v/>
      </c>
      <c r="CQ64" s="21" t="str">
        <f t="shared" si="165"/>
        <v/>
      </c>
      <c r="CR64" s="21" t="str">
        <f>IF(CQ64="","",IF('XY1'!W69="",0,'XY1'!W69))</f>
        <v/>
      </c>
      <c r="CS64" s="21" t="str">
        <f t="shared" si="65"/>
        <v/>
      </c>
      <c r="CT64" s="5" t="str">
        <f t="shared" si="66"/>
        <v/>
      </c>
      <c r="CU64" s="27" t="str">
        <f>IF(CP64="","",IF('XY1'!$Z$23='CALCUL-XY'!$E$56," "&amp;CP64,","&amp;CP64))</f>
        <v/>
      </c>
      <c r="CV64" s="27" t="str">
        <f>IF(CQ64="","",IF('XY1'!$Z$23='CALCUL-XY'!$E$56," "&amp;CQ64,","&amp;CQ64))</f>
        <v/>
      </c>
      <c r="CW64" s="27" t="str">
        <f>IF(CQ64="","",IF('XY1'!$Z$23='CALCUL-XY'!$E$56," "&amp;CS64,","&amp;CS64))</f>
        <v/>
      </c>
      <c r="CX64" s="27" t="str">
        <f>IF(CQ64="","",IF('XY1'!X69="",'CALCUL-XY'!$CX$18,IF('XY1'!$Z$23='CALCUL-XY'!$E$56," "&amp;'XY1'!X69,","&amp;'XY1'!X69)))</f>
        <v/>
      </c>
      <c r="CY64" s="21"/>
      <c r="CZ64" s="5" t="str">
        <f>IF('XY2'!C68="","",'XY2'!C68)</f>
        <v/>
      </c>
      <c r="DA64" t="str">
        <f>IF('XY2'!D68="","",'XY2'!D68)</f>
        <v/>
      </c>
      <c r="DB64" s="8" t="str">
        <f>IF('XY2'!E68="","",IF(VISEE=AVANT,MOD(CERCLE-'XY2'!E68,CERCLE),MOD('XY2'!E68,CERCLE)))</f>
        <v/>
      </c>
      <c r="DC64" s="6" t="str">
        <f>IF('XY2'!F68="","",'XY2'!F68)</f>
        <v/>
      </c>
      <c r="DE64" s="13" t="str">
        <f t="shared" si="199"/>
        <v/>
      </c>
      <c r="DF64" s="12" t="str">
        <f t="shared" si="200"/>
        <v/>
      </c>
      <c r="DG64" s="19" t="str">
        <f t="shared" si="201"/>
        <v/>
      </c>
      <c r="DI64" s="5" t="str">
        <f>IF('XY2'!C68="","",'XY2'!C68)</f>
        <v/>
      </c>
      <c r="DJ64" t="str">
        <f>IF('XY2'!D68="","",'XY2'!D68)</f>
        <v/>
      </c>
      <c r="DK64" s="8" t="str">
        <f t="shared" si="195"/>
        <v/>
      </c>
      <c r="DL64" s="6" t="str">
        <f>IF('XY2'!F68="","",IF(ECHELLE2="",DC64*1,DC64*ECHELLE2))</f>
        <v/>
      </c>
      <c r="DN64" s="13" t="str">
        <f t="shared" si="202"/>
        <v/>
      </c>
      <c r="DO64" s="12" t="str">
        <f t="shared" si="203"/>
        <v/>
      </c>
      <c r="DP64" s="19" t="str">
        <f t="shared" si="204"/>
        <v/>
      </c>
      <c r="DQ64" s="32"/>
      <c r="DR64" s="5" t="str">
        <f t="shared" si="205"/>
        <v/>
      </c>
      <c r="DS64" t="str">
        <f t="shared" si="206"/>
        <v/>
      </c>
      <c r="DT64" s="12" t="str">
        <f t="shared" si="207"/>
        <v/>
      </c>
      <c r="DU64" s="33" t="str">
        <f t="shared" si="208"/>
        <v/>
      </c>
      <c r="DW64" s="41" t="str">
        <f t="shared" si="209"/>
        <v/>
      </c>
      <c r="DX64" s="20" t="str">
        <f t="shared" si="210"/>
        <v/>
      </c>
      <c r="DY64" t="str">
        <f t="shared" si="211"/>
        <v/>
      </c>
      <c r="DZ64" t="str">
        <f t="shared" si="212"/>
        <v/>
      </c>
      <c r="EA64" t="str">
        <f t="shared" si="213"/>
        <v/>
      </c>
      <c r="EB64" s="6" t="str">
        <f t="shared" si="214"/>
        <v/>
      </c>
      <c r="ED64" s="36" t="str">
        <f t="shared" si="215"/>
        <v/>
      </c>
      <c r="EE64" s="37" t="str">
        <f t="shared" si="216"/>
        <v/>
      </c>
      <c r="EF64" s="32"/>
      <c r="EG64" s="10" t="str">
        <f t="shared" si="217"/>
        <v/>
      </c>
      <c r="EI64" s="13" t="str">
        <f t="shared" si="218"/>
        <v/>
      </c>
      <c r="EJ64" s="30" t="str">
        <f t="shared" si="219"/>
        <v/>
      </c>
      <c r="EK64" s="8" t="str">
        <f t="shared" si="220"/>
        <v/>
      </c>
      <c r="EL64" s="12" t="str">
        <f t="shared" si="221"/>
        <v/>
      </c>
      <c r="EM64" s="33" t="str">
        <f t="shared" si="222"/>
        <v/>
      </c>
      <c r="EO64" s="5" t="str">
        <f t="shared" si="223"/>
        <v/>
      </c>
      <c r="EP64" s="6" t="str">
        <f t="shared" si="224"/>
        <v/>
      </c>
      <c r="ER64" s="5">
        <f t="shared" si="238"/>
        <v>45</v>
      </c>
      <c r="ES64" s="64" t="str">
        <f t="shared" si="239"/>
        <v/>
      </c>
      <c r="ET64" s="27" t="str">
        <f t="shared" si="240"/>
        <v/>
      </c>
      <c r="EU64" s="28" t="str">
        <f t="shared" si="241"/>
        <v/>
      </c>
      <c r="EW64" s="5" t="str">
        <f t="shared" si="225"/>
        <v/>
      </c>
      <c r="EX64" s="5" t="str">
        <f t="shared" si="226"/>
        <v/>
      </c>
      <c r="EZ64" s="45"/>
      <c r="FA64" s="77">
        <f t="shared" ca="1" si="242"/>
        <v>100000150.277</v>
      </c>
      <c r="FB64" s="55">
        <f t="shared" ca="1" si="243"/>
        <v>100000103.27700001</v>
      </c>
      <c r="FD64" s="21" t="str">
        <f t="shared" si="196"/>
        <v/>
      </c>
      <c r="FE64" s="21" t="str">
        <f t="shared" si="197"/>
        <v/>
      </c>
      <c r="FF64" s="21" t="str">
        <f>IF(FE64="","",IF('XY2'!Q68="",0,'XY2'!Q68))</f>
        <v/>
      </c>
      <c r="FG64" s="21" t="str">
        <f t="shared" si="86"/>
        <v/>
      </c>
      <c r="FH64" s="5" t="str">
        <f t="shared" si="198"/>
        <v/>
      </c>
      <c r="FI64" s="27" t="str">
        <f>IF(ET64="","",IF('XY2'!$T$22='CALCUL-XY'!$E$56," "&amp;FD64,","&amp;FD64))</f>
        <v/>
      </c>
      <c r="FJ64" s="27" t="str">
        <f>IF(EU64="","",IF('XY2'!$T$22='CALCUL-XY'!$E$56," "&amp;FE64,","&amp;FE64))</f>
        <v/>
      </c>
      <c r="FK64" s="27" t="str">
        <f>IF(FG64="","",IF('XY2'!$T$22='CALCUL-XY'!$E$56," "&amp;FG64,","&amp;FG64))</f>
        <v/>
      </c>
      <c r="FL64" s="27" t="str">
        <f>IF(FE64="","",IF('XY2'!R68="",$FL$18,IF('XY2'!$T$22='CALCUL-XY'!$E$56," "&amp;'XY2'!R68,","&amp;'XY2'!R68)))</f>
        <v/>
      </c>
    </row>
    <row r="65" spans="1:168" x14ac:dyDescent="0.2">
      <c r="A65">
        <f t="shared" si="87"/>
        <v>46</v>
      </c>
      <c r="C65" s="90" t="str">
        <f ca="1">IF(G5&lt;0,E65,D65)</f>
        <v>PLEASE NOTE THAT THIS VERSION WILL EXPIRE ON:</v>
      </c>
      <c r="D65" s="90" t="s">
        <v>192</v>
      </c>
      <c r="E65" t="s">
        <v>226</v>
      </c>
      <c r="L65">
        <f t="shared" si="88"/>
        <v>46</v>
      </c>
      <c r="M65" s="57" t="str">
        <f>IF('XY1'!C70="","",'XY1'!C70)</f>
        <v/>
      </c>
      <c r="N65" s="57" t="str">
        <f>IF('XY1'!D70="","",'XY1'!D70)</f>
        <v/>
      </c>
      <c r="O65" s="79" t="str">
        <f>IF('XY1'!E70="","",MOD('XY1'!E70,CERCLE))</f>
        <v/>
      </c>
      <c r="P65" s="57" t="str">
        <f>IF('XY1'!F70="","",'XY1'!F70)</f>
        <v/>
      </c>
      <c r="R65" s="13" t="str">
        <f t="shared" si="89"/>
        <v/>
      </c>
      <c r="S65" s="25" t="str">
        <f t="shared" si="90"/>
        <v/>
      </c>
      <c r="U65" s="10" t="str">
        <f t="shared" si="91"/>
        <v/>
      </c>
      <c r="W65" s="5" t="str">
        <f t="shared" si="92"/>
        <v/>
      </c>
      <c r="X65" t="str">
        <f t="shared" si="93"/>
        <v/>
      </c>
      <c r="Y65" s="8" t="str">
        <f t="shared" si="94"/>
        <v/>
      </c>
      <c r="Z65" s="6" t="str">
        <f t="shared" si="95"/>
        <v/>
      </c>
      <c r="AB65" s="5">
        <f t="shared" si="96"/>
        <v>46</v>
      </c>
      <c r="AC65" t="str">
        <f t="shared" si="228"/>
        <v/>
      </c>
      <c r="AD65" s="8" t="str">
        <f t="shared" si="97"/>
        <v/>
      </c>
      <c r="AE65" s="6" t="str">
        <f t="shared" si="98"/>
        <v/>
      </c>
      <c r="AG65" s="13" t="str">
        <f t="shared" si="99"/>
        <v/>
      </c>
      <c r="AH65" s="80" t="str">
        <f t="shared" si="100"/>
        <v/>
      </c>
      <c r="AI65" s="80" t="str">
        <f t="shared" si="101"/>
        <v/>
      </c>
      <c r="AJ65" s="80" t="str">
        <f ca="1">IF(AG65="","",IF(N&lt;AB65,"",SUM(AH65:OFFSET(AH65,(N-1),0))))</f>
        <v/>
      </c>
      <c r="AK65" s="80" t="str">
        <f ca="1">IF(AG65="","",IF(N&lt;AB65,"",SUM(AI65:OFFSET(AI65,(N-1),0))))</f>
        <v/>
      </c>
      <c r="AL65" s="80" t="str">
        <f t="shared" si="229"/>
        <v/>
      </c>
      <c r="AM65" s="81" t="str">
        <f t="shared" si="230"/>
        <v/>
      </c>
      <c r="AN65" s="85" t="str">
        <f t="shared" si="231"/>
        <v/>
      </c>
      <c r="AP65" s="13" t="str">
        <f t="shared" si="102"/>
        <v/>
      </c>
      <c r="AQ65" s="8" t="str">
        <f t="shared" si="103"/>
        <v/>
      </c>
      <c r="AR65" s="12" t="str">
        <f t="shared" si="104"/>
        <v/>
      </c>
      <c r="AS65" s="19" t="str">
        <f t="shared" si="105"/>
        <v/>
      </c>
      <c r="AU65" s="5" t="str">
        <f t="shared" si="232"/>
        <v/>
      </c>
      <c r="AV65" t="str">
        <f t="shared" si="233"/>
        <v/>
      </c>
      <c r="AW65" t="str">
        <f t="shared" si="106"/>
        <v/>
      </c>
      <c r="AX65" s="6" t="str">
        <f t="shared" si="107"/>
        <v/>
      </c>
      <c r="AZ65" s="5" t="str">
        <f t="shared" si="108"/>
        <v/>
      </c>
      <c r="BA65" t="str">
        <f t="shared" si="109"/>
        <v/>
      </c>
      <c r="BB65" s="14" t="str">
        <f t="shared" si="110"/>
        <v/>
      </c>
      <c r="BC65" s="14" t="str">
        <f t="shared" si="111"/>
        <v/>
      </c>
      <c r="BD65" t="str">
        <f t="shared" si="112"/>
        <v/>
      </c>
      <c r="BE65" s="6" t="str">
        <f t="shared" si="113"/>
        <v/>
      </c>
      <c r="BG65" s="26" t="str">
        <f t="shared" si="114"/>
        <v/>
      </c>
      <c r="BH65" s="33" t="str">
        <f t="shared" si="115"/>
        <v/>
      </c>
      <c r="BJ65" s="10" t="str">
        <f t="shared" si="116"/>
        <v/>
      </c>
      <c r="BL65" s="13" t="str">
        <f t="shared" si="117"/>
        <v/>
      </c>
      <c r="BM65" s="31" t="str">
        <f t="shared" si="118"/>
        <v/>
      </c>
      <c r="BN65" s="8" t="str">
        <f t="shared" si="119"/>
        <v/>
      </c>
      <c r="BO65" s="25" t="str">
        <f t="shared" si="120"/>
        <v/>
      </c>
      <c r="BQ65" s="5" t="str">
        <f t="shared" si="121"/>
        <v/>
      </c>
      <c r="BR65" t="str">
        <f t="shared" si="122"/>
        <v/>
      </c>
      <c r="BS65" s="8" t="str">
        <f t="shared" si="123"/>
        <v/>
      </c>
      <c r="BT65" t="str">
        <f t="shared" si="124"/>
        <v/>
      </c>
      <c r="BU65" s="25" t="str">
        <f t="shared" si="125"/>
        <v/>
      </c>
      <c r="BW65" s="26" t="str">
        <f t="shared" si="126"/>
        <v/>
      </c>
      <c r="BX65" s="33" t="str">
        <f t="shared" si="127"/>
        <v/>
      </c>
      <c r="BZ65" s="5" t="str">
        <f t="shared" si="128"/>
        <v/>
      </c>
      <c r="CA65" s="6" t="str">
        <f t="shared" si="129"/>
        <v/>
      </c>
      <c r="CC65" s="27" t="str">
        <f t="shared" si="130"/>
        <v/>
      </c>
      <c r="CD65" s="28" t="str">
        <f t="shared" si="131"/>
        <v/>
      </c>
      <c r="CE65" s="21"/>
      <c r="CF65" s="5" t="str">
        <f t="shared" si="132"/>
        <v/>
      </c>
      <c r="CG65" s="5" t="str">
        <f t="shared" si="133"/>
        <v/>
      </c>
      <c r="CH65" s="5">
        <f t="shared" si="134"/>
        <v>46</v>
      </c>
      <c r="CI65" s="45"/>
      <c r="CJ65" s="54">
        <f t="shared" ca="1" si="236"/>
        <v>99999999.999999985</v>
      </c>
      <c r="CK65" s="55">
        <f t="shared" ca="1" si="237"/>
        <v>100000000</v>
      </c>
      <c r="CL65" s="21"/>
      <c r="CM65" s="27" t="str">
        <f t="shared" si="234"/>
        <v/>
      </c>
      <c r="CN65" s="21" t="str">
        <f t="shared" si="235"/>
        <v/>
      </c>
      <c r="CO65" s="21"/>
      <c r="CP65" s="21" t="str">
        <f t="shared" si="164"/>
        <v/>
      </c>
      <c r="CQ65" s="21" t="str">
        <f t="shared" si="165"/>
        <v/>
      </c>
      <c r="CR65" s="21" t="str">
        <f>IF(CQ65="","",IF('XY1'!W70="",0,'XY1'!W70))</f>
        <v/>
      </c>
      <c r="CS65" s="21" t="str">
        <f t="shared" si="65"/>
        <v/>
      </c>
      <c r="CT65" s="5" t="str">
        <f t="shared" si="66"/>
        <v/>
      </c>
      <c r="CU65" s="27" t="str">
        <f>IF(CP65="","",IF('XY1'!$Z$23='CALCUL-XY'!$E$56," "&amp;CP65,","&amp;CP65))</f>
        <v/>
      </c>
      <c r="CV65" s="27" t="str">
        <f>IF(CQ65="","",IF('XY1'!$Z$23='CALCUL-XY'!$E$56," "&amp;CQ65,","&amp;CQ65))</f>
        <v/>
      </c>
      <c r="CW65" s="27" t="str">
        <f>IF(CQ65="","",IF('XY1'!$Z$23='CALCUL-XY'!$E$56," "&amp;CS65,","&amp;CS65))</f>
        <v/>
      </c>
      <c r="CX65" s="27" t="str">
        <f>IF(CQ65="","",IF('XY1'!X70="",'CALCUL-XY'!$CX$18,IF('XY1'!$Z$23='CALCUL-XY'!$E$56," "&amp;'XY1'!X70,","&amp;'XY1'!X70)))</f>
        <v/>
      </c>
      <c r="CY65" s="21"/>
      <c r="CZ65" s="5" t="str">
        <f>IF('XY2'!C69="","",'XY2'!C69)</f>
        <v/>
      </c>
      <c r="DA65" t="str">
        <f>IF('XY2'!D69="","",'XY2'!D69)</f>
        <v/>
      </c>
      <c r="DB65" s="8" t="str">
        <f>IF('XY2'!E69="","",IF(VISEE=AVANT,MOD(CERCLE-'XY2'!E69,CERCLE),MOD('XY2'!E69,CERCLE)))</f>
        <v/>
      </c>
      <c r="DC65" s="6" t="str">
        <f>IF('XY2'!F69="","",'XY2'!F69)</f>
        <v/>
      </c>
      <c r="DE65" s="13" t="str">
        <f t="shared" si="199"/>
        <v/>
      </c>
      <c r="DF65" s="12" t="str">
        <f t="shared" si="200"/>
        <v/>
      </c>
      <c r="DG65" s="19" t="str">
        <f t="shared" si="201"/>
        <v/>
      </c>
      <c r="DI65" s="5" t="str">
        <f>IF('XY2'!C69="","",'XY2'!C69)</f>
        <v/>
      </c>
      <c r="DJ65" t="str">
        <f>IF('XY2'!D69="","",'XY2'!D69)</f>
        <v/>
      </c>
      <c r="DK65" s="8" t="str">
        <f t="shared" si="195"/>
        <v/>
      </c>
      <c r="DL65" s="6" t="str">
        <f>IF('XY2'!F69="","",IF(ECHELLE2="",DC65*1,DC65*ECHELLE2))</f>
        <v/>
      </c>
      <c r="DN65" s="13" t="str">
        <f t="shared" si="202"/>
        <v/>
      </c>
      <c r="DO65" s="12" t="str">
        <f t="shared" si="203"/>
        <v/>
      </c>
      <c r="DP65" s="19" t="str">
        <f t="shared" si="204"/>
        <v/>
      </c>
      <c r="DQ65" s="32"/>
      <c r="DR65" s="5" t="str">
        <f t="shared" si="205"/>
        <v/>
      </c>
      <c r="DS65" t="str">
        <f t="shared" si="206"/>
        <v/>
      </c>
      <c r="DT65" s="12" t="str">
        <f t="shared" si="207"/>
        <v/>
      </c>
      <c r="DU65" s="33" t="str">
        <f t="shared" si="208"/>
        <v/>
      </c>
      <c r="DW65" s="41" t="str">
        <f t="shared" si="209"/>
        <v/>
      </c>
      <c r="DX65" s="20" t="str">
        <f t="shared" si="210"/>
        <v/>
      </c>
      <c r="DY65" t="str">
        <f t="shared" si="211"/>
        <v/>
      </c>
      <c r="DZ65" t="str">
        <f t="shared" si="212"/>
        <v/>
      </c>
      <c r="EA65" t="str">
        <f t="shared" si="213"/>
        <v/>
      </c>
      <c r="EB65" s="6" t="str">
        <f t="shared" si="214"/>
        <v/>
      </c>
      <c r="ED65" s="36" t="str">
        <f t="shared" si="215"/>
        <v/>
      </c>
      <c r="EE65" s="37" t="str">
        <f t="shared" si="216"/>
        <v/>
      </c>
      <c r="EF65" s="32"/>
      <c r="EG65" s="10" t="str">
        <f t="shared" si="217"/>
        <v/>
      </c>
      <c r="EI65" s="13" t="str">
        <f t="shared" si="218"/>
        <v/>
      </c>
      <c r="EJ65" s="30" t="str">
        <f t="shared" si="219"/>
        <v/>
      </c>
      <c r="EK65" s="8" t="str">
        <f t="shared" si="220"/>
        <v/>
      </c>
      <c r="EL65" s="12" t="str">
        <f t="shared" si="221"/>
        <v/>
      </c>
      <c r="EM65" s="33" t="str">
        <f t="shared" si="222"/>
        <v/>
      </c>
      <c r="EO65" s="5" t="str">
        <f t="shared" si="223"/>
        <v/>
      </c>
      <c r="EP65" s="6" t="str">
        <f t="shared" si="224"/>
        <v/>
      </c>
      <c r="ER65" s="5">
        <f t="shared" si="238"/>
        <v>46</v>
      </c>
      <c r="ES65" s="64" t="str">
        <f t="shared" si="239"/>
        <v/>
      </c>
      <c r="ET65" s="27" t="str">
        <f t="shared" si="240"/>
        <v/>
      </c>
      <c r="EU65" s="28" t="str">
        <f t="shared" si="241"/>
        <v/>
      </c>
      <c r="EW65" s="5" t="str">
        <f t="shared" si="225"/>
        <v/>
      </c>
      <c r="EX65" s="5" t="str">
        <f t="shared" si="226"/>
        <v/>
      </c>
      <c r="EZ65" s="45"/>
      <c r="FA65" s="77">
        <f t="shared" ca="1" si="242"/>
        <v>100000150.277</v>
      </c>
      <c r="FB65" s="55">
        <f t="shared" ca="1" si="243"/>
        <v>100000103.27700001</v>
      </c>
      <c r="FD65" s="21" t="str">
        <f t="shared" si="196"/>
        <v/>
      </c>
      <c r="FE65" s="21" t="str">
        <f t="shared" si="197"/>
        <v/>
      </c>
      <c r="FF65" s="21" t="str">
        <f>IF(FE65="","",IF('XY2'!Q69="",0,'XY2'!Q69))</f>
        <v/>
      </c>
      <c r="FG65" s="21" t="str">
        <f t="shared" si="86"/>
        <v/>
      </c>
      <c r="FH65" s="5" t="str">
        <f t="shared" si="198"/>
        <v/>
      </c>
      <c r="FI65" s="27" t="str">
        <f>IF(ET65="","",IF('XY2'!$T$22='CALCUL-XY'!$E$56," "&amp;FD65,","&amp;FD65))</f>
        <v/>
      </c>
      <c r="FJ65" s="27" t="str">
        <f>IF(EU65="","",IF('XY2'!$T$22='CALCUL-XY'!$E$56," "&amp;FE65,","&amp;FE65))</f>
        <v/>
      </c>
      <c r="FK65" s="27" t="str">
        <f>IF(FG65="","",IF('XY2'!$T$22='CALCUL-XY'!$E$56," "&amp;FG65,","&amp;FG65))</f>
        <v/>
      </c>
      <c r="FL65" s="27" t="str">
        <f>IF(FE65="","",IF('XY2'!R69="",$FL$18,IF('XY2'!$T$22='CALCUL-XY'!$E$56," "&amp;'XY2'!R69,","&amp;'XY2'!R69)))</f>
        <v/>
      </c>
    </row>
    <row r="66" spans="1:168" x14ac:dyDescent="0.2">
      <c r="A66">
        <f t="shared" si="87"/>
        <v>47</v>
      </c>
      <c r="C66" s="90" t="s">
        <v>193</v>
      </c>
      <c r="L66">
        <f t="shared" si="88"/>
        <v>47</v>
      </c>
      <c r="M66" s="57" t="str">
        <f>IF('XY1'!C71="","",'XY1'!C71)</f>
        <v/>
      </c>
      <c r="N66" s="57" t="str">
        <f>IF('XY1'!D71="","",'XY1'!D71)</f>
        <v/>
      </c>
      <c r="O66" s="79" t="str">
        <f>IF('XY1'!E71="","",MOD('XY1'!E71,CERCLE))</f>
        <v/>
      </c>
      <c r="P66" s="57" t="str">
        <f>IF('XY1'!F71="","",'XY1'!F71)</f>
        <v/>
      </c>
      <c r="R66" s="13" t="str">
        <f t="shared" si="89"/>
        <v/>
      </c>
      <c r="S66" s="25" t="str">
        <f t="shared" si="90"/>
        <v/>
      </c>
      <c r="U66" s="10" t="str">
        <f t="shared" si="91"/>
        <v/>
      </c>
      <c r="W66" s="5" t="str">
        <f t="shared" si="92"/>
        <v/>
      </c>
      <c r="X66" t="str">
        <f t="shared" si="93"/>
        <v/>
      </c>
      <c r="Y66" s="8" t="str">
        <f t="shared" si="94"/>
        <v/>
      </c>
      <c r="Z66" s="6" t="str">
        <f t="shared" si="95"/>
        <v/>
      </c>
      <c r="AB66" s="5">
        <f t="shared" si="96"/>
        <v>47</v>
      </c>
      <c r="AC66" t="str">
        <f t="shared" si="228"/>
        <v/>
      </c>
      <c r="AD66" s="8" t="str">
        <f t="shared" si="97"/>
        <v/>
      </c>
      <c r="AE66" s="6" t="str">
        <f t="shared" si="98"/>
        <v/>
      </c>
      <c r="AG66" s="13" t="str">
        <f t="shared" si="99"/>
        <v/>
      </c>
      <c r="AH66" s="80" t="str">
        <f t="shared" si="100"/>
        <v/>
      </c>
      <c r="AI66" s="80" t="str">
        <f t="shared" si="101"/>
        <v/>
      </c>
      <c r="AJ66" s="80" t="str">
        <f ca="1">IF(AG66="","",IF(N&lt;AB66,"",SUM(AH66:OFFSET(AH66,(N-1),0))))</f>
        <v/>
      </c>
      <c r="AK66" s="80" t="str">
        <f ca="1">IF(AG66="","",IF(N&lt;AB66,"",SUM(AI66:OFFSET(AI66,(N-1),0))))</f>
        <v/>
      </c>
      <c r="AL66" s="80" t="str">
        <f t="shared" si="229"/>
        <v/>
      </c>
      <c r="AM66" s="81" t="str">
        <f t="shared" si="230"/>
        <v/>
      </c>
      <c r="AN66" s="85" t="str">
        <f t="shared" si="231"/>
        <v/>
      </c>
      <c r="AP66" s="13" t="str">
        <f t="shared" si="102"/>
        <v/>
      </c>
      <c r="AQ66" s="8" t="str">
        <f t="shared" si="103"/>
        <v/>
      </c>
      <c r="AR66" s="12" t="str">
        <f t="shared" si="104"/>
        <v/>
      </c>
      <c r="AS66" s="19" t="str">
        <f t="shared" si="105"/>
        <v/>
      </c>
      <c r="AU66" s="5" t="str">
        <f t="shared" si="232"/>
        <v/>
      </c>
      <c r="AV66" t="str">
        <f t="shared" si="233"/>
        <v/>
      </c>
      <c r="AW66" t="str">
        <f t="shared" si="106"/>
        <v/>
      </c>
      <c r="AX66" s="6" t="str">
        <f t="shared" si="107"/>
        <v/>
      </c>
      <c r="AZ66" s="5" t="str">
        <f t="shared" si="108"/>
        <v/>
      </c>
      <c r="BA66" t="str">
        <f t="shared" si="109"/>
        <v/>
      </c>
      <c r="BB66" s="14" t="str">
        <f t="shared" si="110"/>
        <v/>
      </c>
      <c r="BC66" s="14" t="str">
        <f t="shared" si="111"/>
        <v/>
      </c>
      <c r="BD66" t="str">
        <f t="shared" si="112"/>
        <v/>
      </c>
      <c r="BE66" s="6" t="str">
        <f t="shared" si="113"/>
        <v/>
      </c>
      <c r="BG66" s="26" t="str">
        <f t="shared" si="114"/>
        <v/>
      </c>
      <c r="BH66" s="33" t="str">
        <f t="shared" si="115"/>
        <v/>
      </c>
      <c r="BJ66" s="10" t="str">
        <f t="shared" si="116"/>
        <v/>
      </c>
      <c r="BL66" s="13" t="str">
        <f t="shared" si="117"/>
        <v/>
      </c>
      <c r="BM66" s="31" t="str">
        <f t="shared" si="118"/>
        <v/>
      </c>
      <c r="BN66" s="8" t="str">
        <f t="shared" si="119"/>
        <v/>
      </c>
      <c r="BO66" s="25" t="str">
        <f t="shared" si="120"/>
        <v/>
      </c>
      <c r="BQ66" s="5" t="str">
        <f t="shared" si="121"/>
        <v/>
      </c>
      <c r="BR66" t="str">
        <f t="shared" si="122"/>
        <v/>
      </c>
      <c r="BS66" s="8" t="str">
        <f t="shared" si="123"/>
        <v/>
      </c>
      <c r="BT66" t="str">
        <f t="shared" si="124"/>
        <v/>
      </c>
      <c r="BU66" s="25" t="str">
        <f t="shared" si="125"/>
        <v/>
      </c>
      <c r="BW66" s="26" t="str">
        <f t="shared" si="126"/>
        <v/>
      </c>
      <c r="BX66" s="33" t="str">
        <f t="shared" si="127"/>
        <v/>
      </c>
      <c r="BZ66" s="5" t="str">
        <f t="shared" si="128"/>
        <v/>
      </c>
      <c r="CA66" s="6" t="str">
        <f t="shared" si="129"/>
        <v/>
      </c>
      <c r="CC66" s="27" t="str">
        <f t="shared" si="130"/>
        <v/>
      </c>
      <c r="CD66" s="28" t="str">
        <f t="shared" si="131"/>
        <v/>
      </c>
      <c r="CE66" s="21"/>
      <c r="CF66" s="5" t="str">
        <f t="shared" si="132"/>
        <v/>
      </c>
      <c r="CG66" s="5" t="str">
        <f t="shared" si="133"/>
        <v/>
      </c>
      <c r="CH66" s="5">
        <f t="shared" si="134"/>
        <v>47</v>
      </c>
      <c r="CI66" s="45"/>
      <c r="CJ66" s="54">
        <f t="shared" ca="1" si="236"/>
        <v>99999999.999999985</v>
      </c>
      <c r="CK66" s="55">
        <f t="shared" ca="1" si="237"/>
        <v>100000000</v>
      </c>
      <c r="CL66" s="21"/>
      <c r="CM66" s="27" t="str">
        <f t="shared" si="234"/>
        <v/>
      </c>
      <c r="CN66" s="21" t="str">
        <f t="shared" si="235"/>
        <v/>
      </c>
      <c r="CO66" s="21"/>
      <c r="CP66" s="21" t="str">
        <f t="shared" si="164"/>
        <v/>
      </c>
      <c r="CQ66" s="21" t="str">
        <f t="shared" si="165"/>
        <v/>
      </c>
      <c r="CR66" s="21" t="str">
        <f>IF(CQ66="","",IF('XY1'!W71="",0,'XY1'!W71))</f>
        <v/>
      </c>
      <c r="CS66" s="21" t="str">
        <f t="shared" si="65"/>
        <v/>
      </c>
      <c r="CT66" s="5" t="str">
        <f t="shared" si="66"/>
        <v/>
      </c>
      <c r="CU66" s="27" t="str">
        <f>IF(CP66="","",IF('XY1'!$Z$23='CALCUL-XY'!$E$56," "&amp;CP66,","&amp;CP66))</f>
        <v/>
      </c>
      <c r="CV66" s="27" t="str">
        <f>IF(CQ66="","",IF('XY1'!$Z$23='CALCUL-XY'!$E$56," "&amp;CQ66,","&amp;CQ66))</f>
        <v/>
      </c>
      <c r="CW66" s="27" t="str">
        <f>IF(CQ66="","",IF('XY1'!$Z$23='CALCUL-XY'!$E$56," "&amp;CS66,","&amp;CS66))</f>
        <v/>
      </c>
      <c r="CX66" s="27" t="str">
        <f>IF(CQ66="","",IF('XY1'!X71="",'CALCUL-XY'!$CX$18,IF('XY1'!$Z$23='CALCUL-XY'!$E$56," "&amp;'XY1'!X71,","&amp;'XY1'!X71)))</f>
        <v/>
      </c>
      <c r="CY66" s="21"/>
      <c r="CZ66" s="5" t="str">
        <f>IF('XY2'!C70="","",'XY2'!C70)</f>
        <v/>
      </c>
      <c r="DA66" t="str">
        <f>IF('XY2'!D70="","",'XY2'!D70)</f>
        <v/>
      </c>
      <c r="DB66" s="8" t="str">
        <f>IF('XY2'!E70="","",IF(VISEE=AVANT,MOD(CERCLE-'XY2'!E70,CERCLE),MOD('XY2'!E70,CERCLE)))</f>
        <v/>
      </c>
      <c r="DC66" s="6" t="str">
        <f>IF('XY2'!F70="","",'XY2'!F70)</f>
        <v/>
      </c>
      <c r="DE66" s="13" t="str">
        <f t="shared" si="199"/>
        <v/>
      </c>
      <c r="DF66" s="12" t="str">
        <f t="shared" si="200"/>
        <v/>
      </c>
      <c r="DG66" s="19" t="str">
        <f t="shared" si="201"/>
        <v/>
      </c>
      <c r="DI66" s="5" t="str">
        <f>IF('XY2'!C70="","",'XY2'!C70)</f>
        <v/>
      </c>
      <c r="DJ66" t="str">
        <f>IF('XY2'!D70="","",'XY2'!D70)</f>
        <v/>
      </c>
      <c r="DK66" s="8" t="str">
        <f t="shared" si="195"/>
        <v/>
      </c>
      <c r="DL66" s="6" t="str">
        <f>IF('XY2'!F70="","",IF(ECHELLE2="",DC66*1,DC66*ECHELLE2))</f>
        <v/>
      </c>
      <c r="DN66" s="13" t="str">
        <f t="shared" si="202"/>
        <v/>
      </c>
      <c r="DO66" s="12" t="str">
        <f t="shared" si="203"/>
        <v/>
      </c>
      <c r="DP66" s="19" t="str">
        <f t="shared" si="204"/>
        <v/>
      </c>
      <c r="DQ66" s="32"/>
      <c r="DR66" s="5" t="str">
        <f t="shared" si="205"/>
        <v/>
      </c>
      <c r="DS66" t="str">
        <f t="shared" si="206"/>
        <v/>
      </c>
      <c r="DT66" s="12" t="str">
        <f t="shared" si="207"/>
        <v/>
      </c>
      <c r="DU66" s="33" t="str">
        <f t="shared" si="208"/>
        <v/>
      </c>
      <c r="DW66" s="41" t="str">
        <f t="shared" si="209"/>
        <v/>
      </c>
      <c r="DX66" s="20" t="str">
        <f t="shared" si="210"/>
        <v/>
      </c>
      <c r="DY66" t="str">
        <f t="shared" si="211"/>
        <v/>
      </c>
      <c r="DZ66" t="str">
        <f t="shared" si="212"/>
        <v/>
      </c>
      <c r="EA66" t="str">
        <f t="shared" si="213"/>
        <v/>
      </c>
      <c r="EB66" s="6" t="str">
        <f t="shared" si="214"/>
        <v/>
      </c>
      <c r="ED66" s="36" t="str">
        <f t="shared" si="215"/>
        <v/>
      </c>
      <c r="EE66" s="37" t="str">
        <f t="shared" si="216"/>
        <v/>
      </c>
      <c r="EF66" s="32"/>
      <c r="EG66" s="10" t="str">
        <f t="shared" si="217"/>
        <v/>
      </c>
      <c r="EI66" s="13" t="str">
        <f t="shared" si="218"/>
        <v/>
      </c>
      <c r="EJ66" s="30" t="str">
        <f t="shared" si="219"/>
        <v/>
      </c>
      <c r="EK66" s="8" t="str">
        <f t="shared" si="220"/>
        <v/>
      </c>
      <c r="EL66" s="12" t="str">
        <f t="shared" si="221"/>
        <v/>
      </c>
      <c r="EM66" s="33" t="str">
        <f t="shared" si="222"/>
        <v/>
      </c>
      <c r="EO66" s="5" t="str">
        <f t="shared" si="223"/>
        <v/>
      </c>
      <c r="EP66" s="6" t="str">
        <f t="shared" si="224"/>
        <v/>
      </c>
      <c r="ER66" s="5">
        <f t="shared" si="238"/>
        <v>47</v>
      </c>
      <c r="ES66" s="64" t="str">
        <f t="shared" si="239"/>
        <v/>
      </c>
      <c r="ET66" s="27" t="str">
        <f t="shared" si="240"/>
        <v/>
      </c>
      <c r="EU66" s="28" t="str">
        <f t="shared" si="241"/>
        <v/>
      </c>
      <c r="EW66" s="5" t="str">
        <f t="shared" si="225"/>
        <v/>
      </c>
      <c r="EX66" s="5" t="str">
        <f t="shared" si="226"/>
        <v/>
      </c>
      <c r="EZ66" s="45"/>
      <c r="FA66" s="77">
        <f t="shared" ca="1" si="242"/>
        <v>100000150.277</v>
      </c>
      <c r="FB66" s="55">
        <f t="shared" ca="1" si="243"/>
        <v>100000103.27700001</v>
      </c>
      <c r="FD66" s="21" t="str">
        <f t="shared" si="196"/>
        <v/>
      </c>
      <c r="FE66" s="21" t="str">
        <f t="shared" si="197"/>
        <v/>
      </c>
      <c r="FF66" s="21" t="str">
        <f>IF(FE66="","",IF('XY2'!Q70="",0,'XY2'!Q70))</f>
        <v/>
      </c>
      <c r="FG66" s="21" t="str">
        <f t="shared" si="86"/>
        <v/>
      </c>
      <c r="FH66" s="5" t="str">
        <f t="shared" si="198"/>
        <v/>
      </c>
      <c r="FI66" s="27" t="str">
        <f>IF(ET66="","",IF('XY2'!$T$22='CALCUL-XY'!$E$56," "&amp;FD66,","&amp;FD66))</f>
        <v/>
      </c>
      <c r="FJ66" s="27" t="str">
        <f>IF(EU66="","",IF('XY2'!$T$22='CALCUL-XY'!$E$56," "&amp;FE66,","&amp;FE66))</f>
        <v/>
      </c>
      <c r="FK66" s="27" t="str">
        <f>IF(FG66="","",IF('XY2'!$T$22='CALCUL-XY'!$E$56," "&amp;FG66,","&amp;FG66))</f>
        <v/>
      </c>
      <c r="FL66" s="27" t="str">
        <f>IF(FE66="","",IF('XY2'!R70="",$FL$18,IF('XY2'!$T$22='CALCUL-XY'!$E$56," "&amp;'XY2'!R70,","&amp;'XY2'!R70)))</f>
        <v/>
      </c>
    </row>
    <row r="67" spans="1:168" x14ac:dyDescent="0.2">
      <c r="A67">
        <f t="shared" si="87"/>
        <v>48</v>
      </c>
      <c r="C67" s="90" t="s">
        <v>206</v>
      </c>
      <c r="L67">
        <f t="shared" si="88"/>
        <v>48</v>
      </c>
      <c r="M67" s="57" t="str">
        <f>IF('XY1'!C72="","",'XY1'!C72)</f>
        <v/>
      </c>
      <c r="N67" s="57" t="str">
        <f>IF('XY1'!D72="","",'XY1'!D72)</f>
        <v/>
      </c>
      <c r="O67" s="79" t="str">
        <f>IF('XY1'!E72="","",MOD('XY1'!E72,CERCLE))</f>
        <v/>
      </c>
      <c r="P67" s="57" t="str">
        <f>IF('XY1'!F72="","",'XY1'!F72)</f>
        <v/>
      </c>
      <c r="R67" s="13" t="str">
        <f t="shared" si="89"/>
        <v/>
      </c>
      <c r="S67" s="25" t="str">
        <f t="shared" si="90"/>
        <v/>
      </c>
      <c r="U67" s="10" t="str">
        <f t="shared" si="91"/>
        <v/>
      </c>
      <c r="W67" s="5" t="str">
        <f t="shared" si="92"/>
        <v/>
      </c>
      <c r="X67" t="str">
        <f t="shared" si="93"/>
        <v/>
      </c>
      <c r="Y67" s="8" t="str">
        <f t="shared" si="94"/>
        <v/>
      </c>
      <c r="Z67" s="6" t="str">
        <f t="shared" si="95"/>
        <v/>
      </c>
      <c r="AB67" s="5">
        <f t="shared" si="96"/>
        <v>48</v>
      </c>
      <c r="AC67" t="str">
        <f t="shared" si="228"/>
        <v/>
      </c>
      <c r="AD67" s="8" t="str">
        <f t="shared" si="97"/>
        <v/>
      </c>
      <c r="AE67" s="6" t="str">
        <f t="shared" si="98"/>
        <v/>
      </c>
      <c r="AG67" s="13" t="str">
        <f t="shared" si="99"/>
        <v/>
      </c>
      <c r="AH67" s="80" t="str">
        <f t="shared" si="100"/>
        <v/>
      </c>
      <c r="AI67" s="80" t="str">
        <f t="shared" si="101"/>
        <v/>
      </c>
      <c r="AJ67" s="80" t="str">
        <f ca="1">IF(AG67="","",IF(N&lt;AB67,"",SUM(AH67:OFFSET(AH67,(N-1),0))))</f>
        <v/>
      </c>
      <c r="AK67" s="80" t="str">
        <f ca="1">IF(AG67="","",IF(N&lt;AB67,"",SUM(AI67:OFFSET(AI67,(N-1),0))))</f>
        <v/>
      </c>
      <c r="AL67" s="80" t="str">
        <f t="shared" si="229"/>
        <v/>
      </c>
      <c r="AM67" s="81" t="str">
        <f t="shared" si="230"/>
        <v/>
      </c>
      <c r="AN67" s="85" t="str">
        <f t="shared" si="231"/>
        <v/>
      </c>
      <c r="AP67" s="13" t="str">
        <f t="shared" si="102"/>
        <v/>
      </c>
      <c r="AQ67" s="8" t="str">
        <f t="shared" si="103"/>
        <v/>
      </c>
      <c r="AR67" s="12" t="str">
        <f t="shared" si="104"/>
        <v/>
      </c>
      <c r="AS67" s="19" t="str">
        <f t="shared" si="105"/>
        <v/>
      </c>
      <c r="AU67" s="5" t="str">
        <f t="shared" si="232"/>
        <v/>
      </c>
      <c r="AV67" t="str">
        <f t="shared" si="233"/>
        <v/>
      </c>
      <c r="AW67" t="str">
        <f t="shared" si="106"/>
        <v/>
      </c>
      <c r="AX67" s="6" t="str">
        <f t="shared" si="107"/>
        <v/>
      </c>
      <c r="AZ67" s="5" t="str">
        <f t="shared" si="108"/>
        <v/>
      </c>
      <c r="BA67" t="str">
        <f t="shared" si="109"/>
        <v/>
      </c>
      <c r="BB67" s="14" t="str">
        <f t="shared" si="110"/>
        <v/>
      </c>
      <c r="BC67" s="14" t="str">
        <f t="shared" si="111"/>
        <v/>
      </c>
      <c r="BD67" t="str">
        <f t="shared" si="112"/>
        <v/>
      </c>
      <c r="BE67" s="6" t="str">
        <f t="shared" si="113"/>
        <v/>
      </c>
      <c r="BG67" s="26" t="str">
        <f t="shared" si="114"/>
        <v/>
      </c>
      <c r="BH67" s="33" t="str">
        <f t="shared" si="115"/>
        <v/>
      </c>
      <c r="BJ67" s="10" t="str">
        <f t="shared" si="116"/>
        <v/>
      </c>
      <c r="BL67" s="13" t="str">
        <f t="shared" si="117"/>
        <v/>
      </c>
      <c r="BM67" s="31" t="str">
        <f t="shared" si="118"/>
        <v/>
      </c>
      <c r="BN67" s="8" t="str">
        <f t="shared" si="119"/>
        <v/>
      </c>
      <c r="BO67" s="25" t="str">
        <f t="shared" si="120"/>
        <v/>
      </c>
      <c r="BQ67" s="5" t="str">
        <f t="shared" si="121"/>
        <v/>
      </c>
      <c r="BR67" t="str">
        <f t="shared" si="122"/>
        <v/>
      </c>
      <c r="BS67" s="8" t="str">
        <f t="shared" si="123"/>
        <v/>
      </c>
      <c r="BT67" t="str">
        <f t="shared" si="124"/>
        <v/>
      </c>
      <c r="BU67" s="25" t="str">
        <f t="shared" si="125"/>
        <v/>
      </c>
      <c r="BW67" s="26" t="str">
        <f t="shared" si="126"/>
        <v/>
      </c>
      <c r="BX67" s="33" t="str">
        <f t="shared" si="127"/>
        <v/>
      </c>
      <c r="BZ67" s="5" t="str">
        <f t="shared" si="128"/>
        <v/>
      </c>
      <c r="CA67" s="6" t="str">
        <f t="shared" si="129"/>
        <v/>
      </c>
      <c r="CC67" s="27" t="str">
        <f t="shared" si="130"/>
        <v/>
      </c>
      <c r="CD67" s="28" t="str">
        <f t="shared" si="131"/>
        <v/>
      </c>
      <c r="CE67" s="21"/>
      <c r="CF67" s="5" t="str">
        <f t="shared" si="132"/>
        <v/>
      </c>
      <c r="CG67" s="5" t="str">
        <f t="shared" si="133"/>
        <v/>
      </c>
      <c r="CH67" s="5">
        <f t="shared" si="134"/>
        <v>48</v>
      </c>
      <c r="CI67" s="45"/>
      <c r="CJ67" s="54">
        <f t="shared" ca="1" si="236"/>
        <v>99999999.999999985</v>
      </c>
      <c r="CK67" s="55">
        <f t="shared" ca="1" si="237"/>
        <v>100000000</v>
      </c>
      <c r="CL67" s="21"/>
      <c r="CM67" s="27" t="str">
        <f t="shared" si="234"/>
        <v/>
      </c>
      <c r="CN67" s="21" t="str">
        <f t="shared" si="235"/>
        <v/>
      </c>
      <c r="CO67" s="21"/>
      <c r="CP67" s="21" t="str">
        <f t="shared" si="164"/>
        <v/>
      </c>
      <c r="CQ67" s="21" t="str">
        <f t="shared" si="165"/>
        <v/>
      </c>
      <c r="CR67" s="21" t="str">
        <f>IF(CQ67="","",IF('XY1'!W72="",0,'XY1'!W72))</f>
        <v/>
      </c>
      <c r="CS67" s="21" t="str">
        <f t="shared" si="65"/>
        <v/>
      </c>
      <c r="CT67" s="5" t="str">
        <f t="shared" si="66"/>
        <v/>
      </c>
      <c r="CU67" s="27" t="str">
        <f>IF(CP67="","",IF('XY1'!$Z$23='CALCUL-XY'!$E$56," "&amp;CP67,","&amp;CP67))</f>
        <v/>
      </c>
      <c r="CV67" s="27" t="str">
        <f>IF(CQ67="","",IF('XY1'!$Z$23='CALCUL-XY'!$E$56," "&amp;CQ67,","&amp;CQ67))</f>
        <v/>
      </c>
      <c r="CW67" s="27" t="str">
        <f>IF(CQ67="","",IF('XY1'!$Z$23='CALCUL-XY'!$E$56," "&amp;CS67,","&amp;CS67))</f>
        <v/>
      </c>
      <c r="CX67" s="27" t="str">
        <f>IF(CQ67="","",IF('XY1'!X72="",'CALCUL-XY'!$CX$18,IF('XY1'!$Z$23='CALCUL-XY'!$E$56," "&amp;'XY1'!X72,","&amp;'XY1'!X72)))</f>
        <v/>
      </c>
      <c r="CY67" s="21"/>
      <c r="CZ67" s="5" t="str">
        <f>IF('XY2'!C71="","",'XY2'!C71)</f>
        <v/>
      </c>
      <c r="DA67" t="str">
        <f>IF('XY2'!D71="","",'XY2'!D71)</f>
        <v/>
      </c>
      <c r="DB67" s="8" t="str">
        <f>IF('XY2'!E71="","",IF(VISEE=AVANT,MOD(CERCLE-'XY2'!E71,CERCLE),MOD('XY2'!E71,CERCLE)))</f>
        <v/>
      </c>
      <c r="DC67" s="6" t="str">
        <f>IF('XY2'!F71="","",'XY2'!F71)</f>
        <v/>
      </c>
      <c r="DE67" s="13" t="str">
        <f t="shared" si="199"/>
        <v/>
      </c>
      <c r="DF67" s="12" t="str">
        <f t="shared" si="200"/>
        <v/>
      </c>
      <c r="DG67" s="19" t="str">
        <f t="shared" si="201"/>
        <v/>
      </c>
      <c r="DI67" s="5" t="str">
        <f>IF('XY2'!C71="","",'XY2'!C71)</f>
        <v/>
      </c>
      <c r="DJ67" t="str">
        <f>IF('XY2'!D71="","",'XY2'!D71)</f>
        <v/>
      </c>
      <c r="DK67" s="8" t="str">
        <f t="shared" si="195"/>
        <v/>
      </c>
      <c r="DL67" s="6" t="str">
        <f>IF('XY2'!F71="","",IF(ECHELLE2="",DC67*1,DC67*ECHELLE2))</f>
        <v/>
      </c>
      <c r="DN67" s="13" t="str">
        <f t="shared" si="202"/>
        <v/>
      </c>
      <c r="DO67" s="12" t="str">
        <f t="shared" si="203"/>
        <v/>
      </c>
      <c r="DP67" s="19" t="str">
        <f t="shared" si="204"/>
        <v/>
      </c>
      <c r="DQ67" s="32"/>
      <c r="DR67" s="5" t="str">
        <f t="shared" si="205"/>
        <v/>
      </c>
      <c r="DS67" t="str">
        <f t="shared" si="206"/>
        <v/>
      </c>
      <c r="DT67" s="12" t="str">
        <f t="shared" si="207"/>
        <v/>
      </c>
      <c r="DU67" s="33" t="str">
        <f t="shared" si="208"/>
        <v/>
      </c>
      <c r="DW67" s="41" t="str">
        <f t="shared" si="209"/>
        <v/>
      </c>
      <c r="DX67" s="20" t="str">
        <f t="shared" si="210"/>
        <v/>
      </c>
      <c r="DY67" t="str">
        <f t="shared" si="211"/>
        <v/>
      </c>
      <c r="DZ67" t="str">
        <f t="shared" si="212"/>
        <v/>
      </c>
      <c r="EA67" t="str">
        <f t="shared" si="213"/>
        <v/>
      </c>
      <c r="EB67" s="6" t="str">
        <f t="shared" si="214"/>
        <v/>
      </c>
      <c r="ED67" s="36" t="str">
        <f t="shared" si="215"/>
        <v/>
      </c>
      <c r="EE67" s="37" t="str">
        <f t="shared" si="216"/>
        <v/>
      </c>
      <c r="EF67" s="32"/>
      <c r="EG67" s="10" t="str">
        <f t="shared" si="217"/>
        <v/>
      </c>
      <c r="EI67" s="13" t="str">
        <f t="shared" si="218"/>
        <v/>
      </c>
      <c r="EJ67" s="30" t="str">
        <f t="shared" si="219"/>
        <v/>
      </c>
      <c r="EK67" s="8" t="str">
        <f t="shared" si="220"/>
        <v/>
      </c>
      <c r="EL67" s="12" t="str">
        <f t="shared" si="221"/>
        <v/>
      </c>
      <c r="EM67" s="33" t="str">
        <f t="shared" si="222"/>
        <v/>
      </c>
      <c r="EO67" s="5" t="str">
        <f t="shared" si="223"/>
        <v/>
      </c>
      <c r="EP67" s="6" t="str">
        <f t="shared" si="224"/>
        <v/>
      </c>
      <c r="ER67" s="5">
        <f t="shared" si="238"/>
        <v>48</v>
      </c>
      <c r="ES67" s="64" t="str">
        <f t="shared" si="239"/>
        <v/>
      </c>
      <c r="ET67" s="27" t="str">
        <f t="shared" si="240"/>
        <v/>
      </c>
      <c r="EU67" s="28" t="str">
        <f t="shared" si="241"/>
        <v/>
      </c>
      <c r="EW67" s="5" t="str">
        <f t="shared" si="225"/>
        <v/>
      </c>
      <c r="EX67" s="5" t="str">
        <f t="shared" si="226"/>
        <v/>
      </c>
      <c r="EZ67" s="45"/>
      <c r="FA67" s="77">
        <f t="shared" ca="1" si="242"/>
        <v>100000150.277</v>
      </c>
      <c r="FB67" s="55">
        <f t="shared" ca="1" si="243"/>
        <v>100000103.27700001</v>
      </c>
      <c r="FD67" s="21" t="str">
        <f t="shared" si="196"/>
        <v/>
      </c>
      <c r="FE67" s="21" t="str">
        <f t="shared" si="197"/>
        <v/>
      </c>
      <c r="FF67" s="21" t="str">
        <f>IF(FE67="","",IF('XY2'!Q71="",0,'XY2'!Q71))</f>
        <v/>
      </c>
      <c r="FG67" s="21" t="str">
        <f t="shared" si="86"/>
        <v/>
      </c>
      <c r="FH67" s="5" t="str">
        <f t="shared" si="198"/>
        <v/>
      </c>
      <c r="FI67" s="27" t="str">
        <f>IF(ET67="","",IF('XY2'!$T$22='CALCUL-XY'!$E$56," "&amp;FD67,","&amp;FD67))</f>
        <v/>
      </c>
      <c r="FJ67" s="27" t="str">
        <f>IF(EU67="","",IF('XY2'!$T$22='CALCUL-XY'!$E$56," "&amp;FE67,","&amp;FE67))</f>
        <v/>
      </c>
      <c r="FK67" s="27" t="str">
        <f>IF(FG67="","",IF('XY2'!$T$22='CALCUL-XY'!$E$56," "&amp;FG67,","&amp;FG67))</f>
        <v/>
      </c>
      <c r="FL67" s="27" t="str">
        <f>IF(FE67="","",IF('XY2'!R71="",$FL$18,IF('XY2'!$T$22='CALCUL-XY'!$E$56," "&amp;'XY2'!R71,","&amp;'XY2'!R71)))</f>
        <v/>
      </c>
    </row>
    <row r="68" spans="1:168" x14ac:dyDescent="0.2">
      <c r="A68">
        <f t="shared" si="87"/>
        <v>49</v>
      </c>
      <c r="C68" s="90"/>
      <c r="L68">
        <f t="shared" si="88"/>
        <v>49</v>
      </c>
      <c r="M68" s="57" t="str">
        <f>IF('XY1'!C73="","",'XY1'!C73)</f>
        <v/>
      </c>
      <c r="N68" s="57" t="str">
        <f>IF('XY1'!D73="","",'XY1'!D73)</f>
        <v/>
      </c>
      <c r="O68" s="79" t="str">
        <f>IF('XY1'!E73="","",MOD('XY1'!E73,CERCLE))</f>
        <v/>
      </c>
      <c r="P68" s="57" t="str">
        <f>IF('XY1'!F73="","",'XY1'!F73)</f>
        <v/>
      </c>
      <c r="R68" s="13" t="str">
        <f t="shared" si="89"/>
        <v/>
      </c>
      <c r="S68" s="25" t="str">
        <f t="shared" si="90"/>
        <v/>
      </c>
      <c r="U68" s="10" t="str">
        <f t="shared" si="91"/>
        <v/>
      </c>
      <c r="W68" s="5" t="str">
        <f t="shared" si="92"/>
        <v/>
      </c>
      <c r="X68" t="str">
        <f t="shared" si="93"/>
        <v/>
      </c>
      <c r="Y68" s="8" t="str">
        <f t="shared" si="94"/>
        <v/>
      </c>
      <c r="Z68" s="6" t="str">
        <f t="shared" si="95"/>
        <v/>
      </c>
      <c r="AB68" s="5">
        <f t="shared" si="96"/>
        <v>49</v>
      </c>
      <c r="AC68" t="str">
        <f t="shared" si="228"/>
        <v/>
      </c>
      <c r="AD68" s="8" t="str">
        <f t="shared" si="97"/>
        <v/>
      </c>
      <c r="AE68" s="6" t="str">
        <f t="shared" si="98"/>
        <v/>
      </c>
      <c r="AG68" s="13" t="str">
        <f t="shared" si="99"/>
        <v/>
      </c>
      <c r="AH68" s="80" t="str">
        <f t="shared" si="100"/>
        <v/>
      </c>
      <c r="AI68" s="80" t="str">
        <f t="shared" si="101"/>
        <v/>
      </c>
      <c r="AJ68" s="80" t="str">
        <f ca="1">IF(AG68="","",IF(N&lt;AB68,"",SUM(AH68:OFFSET(AH68,(N-1),0))))</f>
        <v/>
      </c>
      <c r="AK68" s="80" t="str">
        <f ca="1">IF(AG68="","",IF(N&lt;AB68,"",SUM(AI68:OFFSET(AI68,(N-1),0))))</f>
        <v/>
      </c>
      <c r="AL68" s="80" t="str">
        <f t="shared" si="229"/>
        <v/>
      </c>
      <c r="AM68" s="81" t="str">
        <f t="shared" si="230"/>
        <v/>
      </c>
      <c r="AN68" s="85" t="str">
        <f t="shared" si="231"/>
        <v/>
      </c>
      <c r="AP68" s="13" t="str">
        <f t="shared" si="102"/>
        <v/>
      </c>
      <c r="AQ68" s="8" t="str">
        <f t="shared" si="103"/>
        <v/>
      </c>
      <c r="AR68" s="12" t="str">
        <f t="shared" si="104"/>
        <v/>
      </c>
      <c r="AS68" s="19" t="str">
        <f t="shared" si="105"/>
        <v/>
      </c>
      <c r="AU68" s="5" t="str">
        <f t="shared" si="232"/>
        <v/>
      </c>
      <c r="AV68" t="str">
        <f t="shared" si="233"/>
        <v/>
      </c>
      <c r="AW68" t="str">
        <f t="shared" si="106"/>
        <v/>
      </c>
      <c r="AX68" s="6" t="str">
        <f t="shared" si="107"/>
        <v/>
      </c>
      <c r="AZ68" s="5" t="str">
        <f t="shared" si="108"/>
        <v/>
      </c>
      <c r="BA68" t="str">
        <f t="shared" si="109"/>
        <v/>
      </c>
      <c r="BB68" s="14" t="str">
        <f t="shared" si="110"/>
        <v/>
      </c>
      <c r="BC68" s="14" t="str">
        <f t="shared" si="111"/>
        <v/>
      </c>
      <c r="BD68" t="str">
        <f t="shared" si="112"/>
        <v/>
      </c>
      <c r="BE68" s="6" t="str">
        <f t="shared" si="113"/>
        <v/>
      </c>
      <c r="BG68" s="26" t="str">
        <f t="shared" si="114"/>
        <v/>
      </c>
      <c r="BH68" s="33" t="str">
        <f t="shared" si="115"/>
        <v/>
      </c>
      <c r="BJ68" s="10" t="str">
        <f t="shared" si="116"/>
        <v/>
      </c>
      <c r="BL68" s="13" t="str">
        <f t="shared" si="117"/>
        <v/>
      </c>
      <c r="BM68" s="31" t="str">
        <f t="shared" si="118"/>
        <v/>
      </c>
      <c r="BN68" s="8" t="str">
        <f t="shared" si="119"/>
        <v/>
      </c>
      <c r="BO68" s="25" t="str">
        <f t="shared" si="120"/>
        <v/>
      </c>
      <c r="BQ68" s="5" t="str">
        <f t="shared" si="121"/>
        <v/>
      </c>
      <c r="BR68" t="str">
        <f t="shared" si="122"/>
        <v/>
      </c>
      <c r="BS68" s="8" t="str">
        <f t="shared" si="123"/>
        <v/>
      </c>
      <c r="BT68" t="str">
        <f t="shared" si="124"/>
        <v/>
      </c>
      <c r="BU68" s="25" t="str">
        <f t="shared" si="125"/>
        <v/>
      </c>
      <c r="BW68" s="26" t="str">
        <f t="shared" si="126"/>
        <v/>
      </c>
      <c r="BX68" s="33" t="str">
        <f t="shared" si="127"/>
        <v/>
      </c>
      <c r="BZ68" s="5" t="str">
        <f t="shared" si="128"/>
        <v/>
      </c>
      <c r="CA68" s="6" t="str">
        <f t="shared" si="129"/>
        <v/>
      </c>
      <c r="CC68" s="27" t="str">
        <f t="shared" si="130"/>
        <v/>
      </c>
      <c r="CD68" s="28" t="str">
        <f t="shared" si="131"/>
        <v/>
      </c>
      <c r="CE68" s="21"/>
      <c r="CF68" s="5" t="str">
        <f t="shared" si="132"/>
        <v/>
      </c>
      <c r="CG68" s="5" t="str">
        <f t="shared" si="133"/>
        <v/>
      </c>
      <c r="CH68" s="5">
        <f t="shared" si="134"/>
        <v>49</v>
      </c>
      <c r="CI68" s="45"/>
      <c r="CJ68" s="54">
        <f t="shared" ca="1" si="236"/>
        <v>99999999.999999985</v>
      </c>
      <c r="CK68" s="55">
        <f t="shared" ca="1" si="237"/>
        <v>100000000</v>
      </c>
      <c r="CL68" s="21"/>
      <c r="CM68" s="27" t="str">
        <f t="shared" si="234"/>
        <v/>
      </c>
      <c r="CN68" s="21" t="str">
        <f t="shared" si="235"/>
        <v/>
      </c>
      <c r="CO68" s="21"/>
      <c r="CP68" s="21" t="str">
        <f t="shared" si="164"/>
        <v/>
      </c>
      <c r="CQ68" s="21" t="str">
        <f t="shared" si="165"/>
        <v/>
      </c>
      <c r="CR68" s="21" t="str">
        <f>IF(CQ68="","",IF('XY1'!W73="",0,'XY1'!W73))</f>
        <v/>
      </c>
      <c r="CS68" s="21" t="str">
        <f t="shared" si="65"/>
        <v/>
      </c>
      <c r="CT68" s="5" t="str">
        <f t="shared" si="66"/>
        <v/>
      </c>
      <c r="CU68" s="27" t="str">
        <f>IF(CP68="","",IF('XY1'!$Z$23='CALCUL-XY'!$E$56," "&amp;CP68,","&amp;CP68))</f>
        <v/>
      </c>
      <c r="CV68" s="27" t="str">
        <f>IF(CQ68="","",IF('XY1'!$Z$23='CALCUL-XY'!$E$56," "&amp;CQ68,","&amp;CQ68))</f>
        <v/>
      </c>
      <c r="CW68" s="27" t="str">
        <f>IF(CQ68="","",IF('XY1'!$Z$23='CALCUL-XY'!$E$56," "&amp;CS68,","&amp;CS68))</f>
        <v/>
      </c>
      <c r="CX68" s="27" t="str">
        <f>IF(CQ68="","",IF('XY1'!X73="",'CALCUL-XY'!$CX$18,IF('XY1'!$Z$23='CALCUL-XY'!$E$56," "&amp;'XY1'!X73,","&amp;'XY1'!X73)))</f>
        <v/>
      </c>
      <c r="CY68" s="21"/>
      <c r="CZ68" s="5" t="str">
        <f>IF('XY2'!C72="","",'XY2'!C72)</f>
        <v/>
      </c>
      <c r="DA68" t="str">
        <f>IF('XY2'!D72="","",'XY2'!D72)</f>
        <v/>
      </c>
      <c r="DB68" s="8" t="str">
        <f>IF('XY2'!E72="","",IF(VISEE=AVANT,MOD(CERCLE-'XY2'!E72,CERCLE),MOD('XY2'!E72,CERCLE)))</f>
        <v/>
      </c>
      <c r="DC68" s="6" t="str">
        <f>IF('XY2'!F72="","",'XY2'!F72)</f>
        <v/>
      </c>
      <c r="DE68" s="13" t="str">
        <f t="shared" si="199"/>
        <v/>
      </c>
      <c r="DF68" s="12" t="str">
        <f t="shared" si="200"/>
        <v/>
      </c>
      <c r="DG68" s="19" t="str">
        <f t="shared" si="201"/>
        <v/>
      </c>
      <c r="DI68" s="5" t="str">
        <f>IF('XY2'!C72="","",'XY2'!C72)</f>
        <v/>
      </c>
      <c r="DJ68" t="str">
        <f>IF('XY2'!D72="","",'XY2'!D72)</f>
        <v/>
      </c>
      <c r="DK68" s="8" t="str">
        <f t="shared" si="195"/>
        <v/>
      </c>
      <c r="DL68" s="6" t="str">
        <f>IF('XY2'!F72="","",IF(ECHELLE2="",DC68*1,DC68*ECHELLE2))</f>
        <v/>
      </c>
      <c r="DN68" s="13" t="str">
        <f t="shared" si="202"/>
        <v/>
      </c>
      <c r="DO68" s="12" t="str">
        <f t="shared" si="203"/>
        <v/>
      </c>
      <c r="DP68" s="19" t="str">
        <f t="shared" si="204"/>
        <v/>
      </c>
      <c r="DQ68" s="32"/>
      <c r="DR68" s="5" t="str">
        <f t="shared" si="205"/>
        <v/>
      </c>
      <c r="DS68" t="str">
        <f t="shared" si="206"/>
        <v/>
      </c>
      <c r="DT68" s="12" t="str">
        <f t="shared" si="207"/>
        <v/>
      </c>
      <c r="DU68" s="33" t="str">
        <f t="shared" si="208"/>
        <v/>
      </c>
      <c r="DW68" s="41" t="str">
        <f t="shared" si="209"/>
        <v/>
      </c>
      <c r="DX68" s="20" t="str">
        <f t="shared" si="210"/>
        <v/>
      </c>
      <c r="DY68" t="str">
        <f t="shared" si="211"/>
        <v/>
      </c>
      <c r="DZ68" t="str">
        <f t="shared" si="212"/>
        <v/>
      </c>
      <c r="EA68" t="str">
        <f t="shared" si="213"/>
        <v/>
      </c>
      <c r="EB68" s="6" t="str">
        <f t="shared" si="214"/>
        <v/>
      </c>
      <c r="ED68" s="36" t="str">
        <f t="shared" si="215"/>
        <v/>
      </c>
      <c r="EE68" s="37" t="str">
        <f t="shared" si="216"/>
        <v/>
      </c>
      <c r="EF68" s="32"/>
      <c r="EG68" s="10" t="str">
        <f t="shared" si="217"/>
        <v/>
      </c>
      <c r="EI68" s="13" t="str">
        <f t="shared" si="218"/>
        <v/>
      </c>
      <c r="EJ68" s="30" t="str">
        <f t="shared" si="219"/>
        <v/>
      </c>
      <c r="EK68" s="8" t="str">
        <f t="shared" si="220"/>
        <v/>
      </c>
      <c r="EL68" s="12" t="str">
        <f t="shared" si="221"/>
        <v/>
      </c>
      <c r="EM68" s="33" t="str">
        <f t="shared" si="222"/>
        <v/>
      </c>
      <c r="EO68" s="5" t="str">
        <f t="shared" si="223"/>
        <v/>
      </c>
      <c r="EP68" s="6" t="str">
        <f t="shared" si="224"/>
        <v/>
      </c>
      <c r="ER68" s="5">
        <f t="shared" si="238"/>
        <v>49</v>
      </c>
      <c r="ES68" s="64" t="str">
        <f t="shared" si="239"/>
        <v/>
      </c>
      <c r="ET68" s="27" t="str">
        <f t="shared" si="240"/>
        <v/>
      </c>
      <c r="EU68" s="28" t="str">
        <f t="shared" si="241"/>
        <v/>
      </c>
      <c r="EW68" s="5" t="str">
        <f t="shared" si="225"/>
        <v/>
      </c>
      <c r="EX68" s="5" t="str">
        <f t="shared" si="226"/>
        <v/>
      </c>
      <c r="EZ68" s="45"/>
      <c r="FA68" s="77">
        <f t="shared" ca="1" si="242"/>
        <v>100000150.277</v>
      </c>
      <c r="FB68" s="55">
        <f t="shared" ca="1" si="243"/>
        <v>100000103.27700001</v>
      </c>
      <c r="FD68" s="21" t="str">
        <f t="shared" si="196"/>
        <v/>
      </c>
      <c r="FE68" s="21" t="str">
        <f t="shared" si="197"/>
        <v/>
      </c>
      <c r="FF68" s="21" t="str">
        <f>IF(FE68="","",IF('XY2'!Q72="",0,'XY2'!Q72))</f>
        <v/>
      </c>
      <c r="FG68" s="21" t="str">
        <f t="shared" si="86"/>
        <v/>
      </c>
      <c r="FH68" s="5" t="str">
        <f t="shared" si="198"/>
        <v/>
      </c>
      <c r="FI68" s="27" t="str">
        <f>IF(ET68="","",IF('XY2'!$T$22='CALCUL-XY'!$E$56," "&amp;FD68,","&amp;FD68))</f>
        <v/>
      </c>
      <c r="FJ68" s="27" t="str">
        <f>IF(EU68="","",IF('XY2'!$T$22='CALCUL-XY'!$E$56," "&amp;FE68,","&amp;FE68))</f>
        <v/>
      </c>
      <c r="FK68" s="27" t="str">
        <f>IF(FG68="","",IF('XY2'!$T$22='CALCUL-XY'!$E$56," "&amp;FG68,","&amp;FG68))</f>
        <v/>
      </c>
      <c r="FL68" s="27" t="str">
        <f>IF(FE68="","",IF('XY2'!R72="",$FL$18,IF('XY2'!$T$22='CALCUL-XY'!$E$56," "&amp;'XY2'!R72,","&amp;'XY2'!R72)))</f>
        <v/>
      </c>
    </row>
    <row r="69" spans="1:168" x14ac:dyDescent="0.2">
      <c r="A69">
        <f t="shared" si="87"/>
        <v>50</v>
      </c>
      <c r="L69">
        <f>L68+1</f>
        <v>50</v>
      </c>
      <c r="M69" s="57" t="str">
        <f>IF('XY1'!C74="","",'XY1'!C74)</f>
        <v/>
      </c>
      <c r="N69" s="57" t="str">
        <f>IF('XY1'!D74="","",'XY1'!D74)</f>
        <v/>
      </c>
      <c r="O69" s="79" t="str">
        <f>IF('XY1'!E74="","",MOD('XY1'!E74,CERCLE))</f>
        <v/>
      </c>
      <c r="P69" s="57" t="str">
        <f>IF('XY1'!F74="","",'XY1'!F74)</f>
        <v/>
      </c>
      <c r="R69" s="13" t="str">
        <f t="shared" si="89"/>
        <v/>
      </c>
      <c r="S69" s="25" t="str">
        <f t="shared" si="90"/>
        <v/>
      </c>
      <c r="U69" s="10" t="str">
        <f t="shared" si="91"/>
        <v/>
      </c>
      <c r="W69" s="5" t="str">
        <f t="shared" si="92"/>
        <v/>
      </c>
      <c r="X69" t="str">
        <f t="shared" si="93"/>
        <v/>
      </c>
      <c r="Y69" s="8" t="str">
        <f t="shared" si="94"/>
        <v/>
      </c>
      <c r="Z69" s="6" t="str">
        <f t="shared" si="95"/>
        <v/>
      </c>
      <c r="AB69" s="5">
        <f>AB68+1</f>
        <v>50</v>
      </c>
      <c r="AC69" t="str">
        <f t="shared" si="228"/>
        <v/>
      </c>
      <c r="AD69" s="8" t="str">
        <f>IF(AC69="","",INDEX($Y$20:$Y$119,MATCH(AC69,$AB$20:$AB$119,0)))</f>
        <v/>
      </c>
      <c r="AE69" s="6" t="str">
        <f>IF(AC69="","",INDEX($Z$20:$Z$119,MATCH(AC69,$AB$20:$AB$119)))</f>
        <v/>
      </c>
      <c r="AG69" s="13" t="str">
        <f t="shared" si="99"/>
        <v/>
      </c>
      <c r="AH69" s="80" t="str">
        <f t="shared" si="100"/>
        <v/>
      </c>
      <c r="AI69" s="80" t="str">
        <f t="shared" si="101"/>
        <v/>
      </c>
      <c r="AJ69" s="80" t="str">
        <f ca="1">IF(AG69="","",IF(N&lt;AB69,"",SUM(AH69:OFFSET(AH69,(N-1),0))))</f>
        <v/>
      </c>
      <c r="AK69" s="80" t="str">
        <f ca="1">IF(AG69="","",IF(N&lt;AB69,"",SUM(AI69:OFFSET(AI69,(N-1),0))))</f>
        <v/>
      </c>
      <c r="AL69" s="80" t="str">
        <f t="shared" si="229"/>
        <v/>
      </c>
      <c r="AM69" s="81" t="str">
        <f t="shared" si="230"/>
        <v/>
      </c>
      <c r="AN69" s="85" t="str">
        <f t="shared" si="231"/>
        <v/>
      </c>
      <c r="AP69" s="13" t="str">
        <f t="shared" si="102"/>
        <v/>
      </c>
      <c r="AQ69" s="8" t="str">
        <f t="shared" si="103"/>
        <v/>
      </c>
      <c r="AR69" s="12" t="str">
        <f t="shared" si="104"/>
        <v/>
      </c>
      <c r="AS69" s="19" t="str">
        <f t="shared" si="105"/>
        <v/>
      </c>
      <c r="AU69" s="5" t="str">
        <f t="shared" si="232"/>
        <v/>
      </c>
      <c r="AV69" t="str">
        <f t="shared" si="233"/>
        <v/>
      </c>
      <c r="AW69" t="str">
        <f t="shared" si="106"/>
        <v/>
      </c>
      <c r="AX69" s="6" t="str">
        <f t="shared" si="107"/>
        <v/>
      </c>
      <c r="AZ69" s="5" t="str">
        <f t="shared" si="108"/>
        <v/>
      </c>
      <c r="BA69" t="str">
        <f t="shared" si="109"/>
        <v/>
      </c>
      <c r="BB69" s="14" t="str">
        <f>IFERROR(-AR$120*(AZ69/AZ$120),"")</f>
        <v/>
      </c>
      <c r="BC69" s="14" t="str">
        <f>IFERROR(-AS$120*(BA69/BA$120),"")</f>
        <v/>
      </c>
      <c r="BD69" t="str">
        <f t="shared" si="112"/>
        <v/>
      </c>
      <c r="BE69" s="6" t="str">
        <f t="shared" si="113"/>
        <v/>
      </c>
      <c r="BG69" s="26" t="str">
        <f t="shared" si="114"/>
        <v/>
      </c>
      <c r="BH69" s="33" t="str">
        <f t="shared" si="115"/>
        <v/>
      </c>
      <c r="BJ69" s="10" t="str">
        <f t="shared" si="116"/>
        <v/>
      </c>
      <c r="BL69" s="13" t="str">
        <f t="shared" si="117"/>
        <v/>
      </c>
      <c r="BM69" s="31" t="str">
        <f t="shared" si="118"/>
        <v/>
      </c>
      <c r="BN69" s="8" t="str">
        <f t="shared" si="119"/>
        <v/>
      </c>
      <c r="BO69" s="25" t="str">
        <f t="shared" si="120"/>
        <v/>
      </c>
      <c r="BQ69" s="5" t="str">
        <f t="shared" si="121"/>
        <v/>
      </c>
      <c r="BR69" t="str">
        <f t="shared" si="122"/>
        <v/>
      </c>
      <c r="BS69" s="8" t="str">
        <f t="shared" si="123"/>
        <v/>
      </c>
      <c r="BT69" t="str">
        <f t="shared" si="124"/>
        <v/>
      </c>
      <c r="BU69" s="25" t="str">
        <f t="shared" si="125"/>
        <v/>
      </c>
      <c r="BW69" s="26" t="str">
        <f t="shared" si="126"/>
        <v/>
      </c>
      <c r="BX69" s="33" t="str">
        <f t="shared" si="127"/>
        <v/>
      </c>
      <c r="BZ69" s="5" t="str">
        <f t="shared" si="128"/>
        <v/>
      </c>
      <c r="CA69" s="6" t="str">
        <f t="shared" si="129"/>
        <v/>
      </c>
      <c r="CC69" s="27" t="str">
        <f t="shared" si="130"/>
        <v/>
      </c>
      <c r="CD69" s="28" t="str">
        <f t="shared" si="131"/>
        <v/>
      </c>
      <c r="CE69" s="21"/>
      <c r="CF69" s="5" t="str">
        <f t="shared" si="132"/>
        <v/>
      </c>
      <c r="CG69" s="5" t="str">
        <f t="shared" si="133"/>
        <v/>
      </c>
      <c r="CH69" s="5">
        <f>CH68+1</f>
        <v>50</v>
      </c>
      <c r="CI69" s="45"/>
      <c r="CJ69" s="54">
        <f t="shared" ca="1" si="236"/>
        <v>99999999.999999985</v>
      </c>
      <c r="CK69" s="55">
        <f t="shared" ca="1" si="237"/>
        <v>100000000</v>
      </c>
      <c r="CL69" s="21"/>
      <c r="CM69" s="27" t="str">
        <f t="shared" si="234"/>
        <v/>
      </c>
      <c r="CN69" s="21" t="str">
        <f t="shared" si="235"/>
        <v/>
      </c>
      <c r="CO69" s="21"/>
      <c r="CP69" s="21" t="str">
        <f t="shared" si="164"/>
        <v/>
      </c>
      <c r="CQ69" s="21" t="str">
        <f t="shared" si="165"/>
        <v/>
      </c>
      <c r="CR69" s="21" t="str">
        <f>IF(CQ69="","",IF('XY1'!W74="",0,'XY1'!W74))</f>
        <v/>
      </c>
      <c r="CS69" s="21" t="str">
        <f t="shared" si="65"/>
        <v/>
      </c>
      <c r="CT69" s="5" t="str">
        <f t="shared" si="66"/>
        <v/>
      </c>
      <c r="CU69" s="27" t="str">
        <f>IF(CP69="","",IF('XY1'!$Z$23='CALCUL-XY'!$E$56," "&amp;CP69,","&amp;CP69))</f>
        <v/>
      </c>
      <c r="CV69" s="27" t="str">
        <f>IF(CQ69="","",IF('XY1'!$Z$23='CALCUL-XY'!$E$56," "&amp;CQ69,","&amp;CQ69))</f>
        <v/>
      </c>
      <c r="CW69" s="27" t="str">
        <f>IF(CQ69="","",IF('XY1'!$Z$23='CALCUL-XY'!$E$56," "&amp;CS69,","&amp;CS69))</f>
        <v/>
      </c>
      <c r="CX69" s="27" t="str">
        <f>IF(CQ69="","",IF('XY1'!X74="",'CALCUL-XY'!$CX$18,IF('XY1'!$Z$23='CALCUL-XY'!$E$56," "&amp;'XY1'!X74,","&amp;'XY1'!X74)))</f>
        <v/>
      </c>
      <c r="CY69" s="21"/>
      <c r="CZ69" s="5" t="str">
        <f>IF('XY2'!C73="","",'XY2'!C73)</f>
        <v/>
      </c>
      <c r="DA69" t="str">
        <f>IF('XY2'!D73="","",'XY2'!D73)</f>
        <v/>
      </c>
      <c r="DB69" s="8" t="str">
        <f>IF('XY2'!E73="","",IF(VISEE=AVANT,MOD(CERCLE-'XY2'!E73,CERCLE),MOD('XY2'!E73,CERCLE)))</f>
        <v/>
      </c>
      <c r="DC69" s="6" t="str">
        <f>IF('XY2'!F73="","",'XY2'!F73)</f>
        <v/>
      </c>
      <c r="DE69" s="13" t="str">
        <f t="shared" si="199"/>
        <v/>
      </c>
      <c r="DF69" s="12" t="str">
        <f t="shared" si="200"/>
        <v/>
      </c>
      <c r="DG69" s="19" t="str">
        <f t="shared" si="201"/>
        <v/>
      </c>
      <c r="DI69" s="5" t="str">
        <f>IF('XY2'!C73="","",'XY2'!C73)</f>
        <v/>
      </c>
      <c r="DJ69" t="str">
        <f>IF('XY2'!D73="","",'XY2'!D73)</f>
        <v/>
      </c>
      <c r="DK69" s="8" t="str">
        <f t="shared" si="195"/>
        <v/>
      </c>
      <c r="DL69" s="6" t="str">
        <f>IF('XY2'!F73="","",IF(ECHELLE2="",DC69*1,DC69*ECHELLE2))</f>
        <v/>
      </c>
      <c r="DN69" s="13" t="str">
        <f t="shared" si="202"/>
        <v/>
      </c>
      <c r="DO69" s="12" t="str">
        <f t="shared" si="203"/>
        <v/>
      </c>
      <c r="DP69" s="19" t="str">
        <f t="shared" si="204"/>
        <v/>
      </c>
      <c r="DQ69" s="32"/>
      <c r="DR69" s="5" t="str">
        <f t="shared" si="205"/>
        <v/>
      </c>
      <c r="DS69" t="str">
        <f t="shared" si="206"/>
        <v/>
      </c>
      <c r="DT69" s="12" t="str">
        <f t="shared" si="207"/>
        <v/>
      </c>
      <c r="DU69" s="33" t="str">
        <f t="shared" si="208"/>
        <v/>
      </c>
      <c r="DW69" s="41" t="str">
        <f t="shared" si="209"/>
        <v/>
      </c>
      <c r="DX69" s="20" t="str">
        <f t="shared" si="210"/>
        <v/>
      </c>
      <c r="DY69" t="str">
        <f t="shared" si="211"/>
        <v/>
      </c>
      <c r="DZ69" t="str">
        <f t="shared" si="212"/>
        <v/>
      </c>
      <c r="EA69" t="str">
        <f t="shared" si="213"/>
        <v/>
      </c>
      <c r="EB69" s="6" t="str">
        <f t="shared" si="214"/>
        <v/>
      </c>
      <c r="ED69" s="36" t="str">
        <f t="shared" si="215"/>
        <v/>
      </c>
      <c r="EE69" s="37" t="str">
        <f t="shared" si="216"/>
        <v/>
      </c>
      <c r="EF69" s="32"/>
      <c r="EG69" s="10" t="str">
        <f t="shared" si="217"/>
        <v/>
      </c>
      <c r="EI69" s="13" t="str">
        <f t="shared" si="218"/>
        <v/>
      </c>
      <c r="EJ69" s="30" t="str">
        <f t="shared" si="219"/>
        <v/>
      </c>
      <c r="EK69" s="8" t="str">
        <f t="shared" si="220"/>
        <v/>
      </c>
      <c r="EL69" s="12" t="str">
        <f t="shared" si="221"/>
        <v/>
      </c>
      <c r="EM69" s="33" t="str">
        <f t="shared" si="222"/>
        <v/>
      </c>
      <c r="EO69" s="5" t="str">
        <f t="shared" si="223"/>
        <v/>
      </c>
      <c r="EP69" s="6" t="str">
        <f t="shared" si="224"/>
        <v/>
      </c>
      <c r="ER69" s="5">
        <f t="shared" si="238"/>
        <v>50</v>
      </c>
      <c r="ES69" s="64" t="str">
        <f t="shared" si="239"/>
        <v/>
      </c>
      <c r="ET69" s="27" t="str">
        <f t="shared" si="240"/>
        <v/>
      </c>
      <c r="EU69" s="28" t="str">
        <f t="shared" si="241"/>
        <v/>
      </c>
      <c r="EW69" s="5" t="str">
        <f t="shared" si="225"/>
        <v/>
      </c>
      <c r="EX69" s="5" t="str">
        <f t="shared" si="226"/>
        <v/>
      </c>
      <c r="EZ69" s="45"/>
      <c r="FA69" s="77">
        <f t="shared" ca="1" si="242"/>
        <v>100000150.277</v>
      </c>
      <c r="FB69" s="55">
        <f t="shared" ca="1" si="243"/>
        <v>100000103.27700001</v>
      </c>
      <c r="FD69" s="21" t="str">
        <f t="shared" si="196"/>
        <v/>
      </c>
      <c r="FE69" s="21" t="str">
        <f t="shared" si="197"/>
        <v/>
      </c>
      <c r="FF69" s="21" t="str">
        <f>IF(FE69="","",IF('XY2'!Q73="",0,'XY2'!Q73))</f>
        <v/>
      </c>
      <c r="FG69" s="21" t="str">
        <f t="shared" si="86"/>
        <v/>
      </c>
      <c r="FH69" s="5" t="str">
        <f t="shared" si="198"/>
        <v/>
      </c>
      <c r="FI69" s="27" t="str">
        <f>IF(ET69="","",IF('XY2'!$T$22='CALCUL-XY'!$E$56," "&amp;FD69,","&amp;FD69))</f>
        <v/>
      </c>
      <c r="FJ69" s="27" t="str">
        <f>IF(EU69="","",IF('XY2'!$T$22='CALCUL-XY'!$E$56," "&amp;FE69,","&amp;FE69))</f>
        <v/>
      </c>
      <c r="FK69" s="27" t="str">
        <f>IF(FG69="","",IF('XY2'!$T$22='CALCUL-XY'!$E$56," "&amp;FG69,","&amp;FG69))</f>
        <v/>
      </c>
      <c r="FL69" s="27" t="str">
        <f>IF(FE69="","",IF('XY2'!R73="",$FL$18,IF('XY2'!$T$22='CALCUL-XY'!$E$56," "&amp;'XY2'!R73,","&amp;'XY2'!R73)))</f>
        <v/>
      </c>
    </row>
    <row r="70" spans="1:168" x14ac:dyDescent="0.2">
      <c r="A70">
        <f t="shared" si="87"/>
        <v>51</v>
      </c>
      <c r="C70" s="90" t="s">
        <v>182</v>
      </c>
      <c r="L70">
        <f t="shared" ref="L70:L106" si="245">L69+1</f>
        <v>51</v>
      </c>
      <c r="M70" s="57" t="str">
        <f>IF('XY1'!C75="","",'XY1'!C75)</f>
        <v/>
      </c>
      <c r="N70" s="57" t="str">
        <f>IF('XY1'!D75="","",'XY1'!D75)</f>
        <v/>
      </c>
      <c r="O70" s="79" t="str">
        <f>IF('XY1'!E75="","",MOD('XY1'!E75,CERCLE))</f>
        <v/>
      </c>
      <c r="P70" s="57" t="str">
        <f>IF('XY1'!F75="","",'XY1'!F75)</f>
        <v/>
      </c>
      <c r="R70" s="13" t="str">
        <f t="shared" ref="R70:R106" si="246">IFERROR(MOD(CERCLE-O70,CERCLE),"")</f>
        <v/>
      </c>
      <c r="S70" s="25" t="str">
        <f t="shared" ref="S70:S106" si="247">IFERROR(IF(ANGLE=INTERIEUR,O70,R70),"")</f>
        <v/>
      </c>
      <c r="U70" s="10" t="str">
        <f t="shared" ref="U70:U106" si="248">IFERROR(IF(ECHELLE="",P70*1,P70*ECHELLE),"")</f>
        <v/>
      </c>
      <c r="W70" s="5" t="str">
        <f t="shared" ref="W70:W106" si="249">IF(M70="","",M70)</f>
        <v/>
      </c>
      <c r="X70" t="str">
        <f t="shared" ref="X70:X106" si="250">IF(N70="","",N70)</f>
        <v/>
      </c>
      <c r="Y70" s="8" t="str">
        <f t="shared" ref="Y70:Y106" si="251">IF(S70="","",S70)</f>
        <v/>
      </c>
      <c r="Z70" s="6" t="str">
        <f t="shared" ref="Z70:Z106" si="252">IF(U70="","",U70)</f>
        <v/>
      </c>
      <c r="AB70" s="5">
        <f t="shared" ref="AB70:AB106" si="253">AB69+1</f>
        <v>51</v>
      </c>
      <c r="AC70" t="str">
        <f t="shared" si="228"/>
        <v/>
      </c>
      <c r="AD70" s="8" t="str">
        <f t="shared" si="97"/>
        <v/>
      </c>
      <c r="AE70" s="6" t="str">
        <f t="shared" ref="AE70:AE106" si="254">IF(AC70="","",INDEX($Z$20:$Z$119,MATCH(AC70,$AB$20:$AB$119)))</f>
        <v/>
      </c>
      <c r="AG70" s="13" t="str">
        <f t="shared" ref="AG70:AG106" si="255">IFERROR(MOD(IF(CHEMINEMENT=HORAIRE,AG69+SUD-AD70,AG69+SUD+AD70),CERCLE),"")</f>
        <v/>
      </c>
      <c r="AH70" s="80" t="str">
        <f t="shared" ref="AH70:AH106" si="256">IFERROR(AE70*(SIN(RADIANS(AG70*24))),"")</f>
        <v/>
      </c>
      <c r="AI70" s="80" t="str">
        <f t="shared" ref="AI70:AI106" si="257">IFERROR(AE70*(COS(RADIANS(AG70*24))),"")</f>
        <v/>
      </c>
      <c r="AJ70" s="80" t="str">
        <f ca="1">IF(AG70="","",IF(N&lt;AB70,"",SUM(AH70:OFFSET(AH70,(N-1),0))))</f>
        <v/>
      </c>
      <c r="AK70" s="80" t="str">
        <f ca="1">IF(AG70="","",IF(N&lt;AB70,"",SUM(AI70:OFFSET(AI70,(N-1),0))))</f>
        <v/>
      </c>
      <c r="AL70" s="80" t="str">
        <f t="shared" si="229"/>
        <v/>
      </c>
      <c r="AM70" s="81" t="str">
        <f t="shared" si="230"/>
        <v/>
      </c>
      <c r="AN70" s="85" t="str">
        <f t="shared" si="231"/>
        <v/>
      </c>
      <c r="AP70" s="13" t="str">
        <f t="shared" ref="AP70:AP106" si="258">IFERROR(Y70-(FERMETUREB/N),"")</f>
        <v/>
      </c>
      <c r="AQ70" s="8" t="str">
        <f t="shared" ref="AQ70:AQ106" si="259">IFERROR(MOD(IF(CHEMINEMENT=HORAIRE,AQ69+SUD-AP70,AQ69+SUD+AP70),CERCLE),"")</f>
        <v/>
      </c>
      <c r="AR70" s="12" t="str">
        <f t="shared" ref="AR70:AR106" si="260">IFERROR(AE70*(SIN(RADIANS(AQ70*24))),"")</f>
        <v/>
      </c>
      <c r="AS70" s="19" t="str">
        <f t="shared" ref="AS70:AS106" si="261">IFERROR(AE70*(COS(RADIANS(AQ70*24))),"")</f>
        <v/>
      </c>
      <c r="AU70" s="5" t="str">
        <f t="shared" si="232"/>
        <v/>
      </c>
      <c r="AV70" t="str">
        <f t="shared" si="233"/>
        <v/>
      </c>
      <c r="AW70" t="str">
        <f t="shared" ref="AW70:AW106" si="262">IFERROR(AR70+AU70,"")</f>
        <v/>
      </c>
      <c r="AX70" s="6" t="str">
        <f t="shared" ref="AX70:AX106" si="263">IFERROR(AS70+AV70,"")</f>
        <v/>
      </c>
      <c r="AZ70" s="5" t="str">
        <f t="shared" ref="AZ70:AZ106" si="264">IFERROR(ABS(AR70),"")</f>
        <v/>
      </c>
      <c r="BA70" t="str">
        <f t="shared" ref="BA70:BA106" si="265">IFERROR(ABS(AS70),"")</f>
        <v/>
      </c>
      <c r="BB70" s="14" t="str">
        <f t="shared" ref="BB70:BB106" si="266">IFERROR(-AR$120*(AZ70/AZ$120),"")</f>
        <v/>
      </c>
      <c r="BC70" s="14" t="str">
        <f t="shared" ref="BC70:BC106" si="267">IFERROR(-AS$120*(BA70/BA$120),"")</f>
        <v/>
      </c>
      <c r="BD70" t="str">
        <f t="shared" ref="BD70:BD106" si="268">IFERROR(AR70+BB70,"")</f>
        <v/>
      </c>
      <c r="BE70" s="6" t="str">
        <f t="shared" ref="BE70:BE106" si="269">IFERROR(AS70+BC70,"")</f>
        <v/>
      </c>
      <c r="BG70" s="26" t="str">
        <f t="shared" ref="BG70:BG106" si="270">IFERROR(IF(METHODE=COMPASS,AW70,BD70),"")</f>
        <v/>
      </c>
      <c r="BH70" s="33" t="str">
        <f t="shared" ref="BH70:BH106" si="271">IFERROR(IF(METHODE=COMPASS,AX70,BE70),"")</f>
        <v/>
      </c>
      <c r="BJ70" s="10" t="str">
        <f t="shared" ref="BJ70:BJ106" si="272">IFERROR(SQRT(BG70^2+BH70^2),"")</f>
        <v/>
      </c>
      <c r="BL70" s="13" t="str">
        <f t="shared" ref="BL70:BL106" si="273">IFERROR(IF(AND(BG70=0,BH70=0),0,IF(AND(BG70=0,BH70&gt;0),NORD,IF(AND(BG70&gt;0,BH70=0),EST,IF(AND(BG70=0,BH70&lt;0),SUD,IF(AND(BG70&lt;0,BH70=0),OUEST,MOD(DEGREES(ATAN(ABS(BG70)/(ABS(BH70))))/24,CERCLE)))))),"")</f>
        <v/>
      </c>
      <c r="BM70" s="31" t="str">
        <f t="shared" ref="BM70:BM106" si="274">IFERROR(MOD(IF(AND(BG70&gt;0,BH70&gt;0),BL70,IF(AND(BG70&gt;0,BH70&lt;0),SUD-BL70,IF(AND(BG70&lt;0,BH70&lt;0),SUD+BL70,IF(AND(BG70&lt;0,BH70&gt;0),NORD-BL70,BL70)))),CERCLE),"")</f>
        <v/>
      </c>
      <c r="BN70" s="8" t="str">
        <f t="shared" ref="BN70:BN106" si="275">IFERROR(MOD(IF(CHEMINEMENT=HORAIRE,BM69-SUD-BM70,BM70-BM69-SUD),CERCLE),"")</f>
        <v/>
      </c>
      <c r="BO70" s="25" t="str">
        <f t="shared" ref="BO70:BO106" si="276">IFERROR(CERCLE-BN70,"")</f>
        <v/>
      </c>
      <c r="BQ70" s="5" t="str">
        <f t="shared" ref="BQ70:BQ106" si="277">IF(W70="","",W70)</f>
        <v/>
      </c>
      <c r="BR70" t="str">
        <f t="shared" ref="BR70:BR106" si="278">IF(X70="","",X70)</f>
        <v/>
      </c>
      <c r="BS70" s="8" t="str">
        <f t="shared" ref="BS70:BS106" si="279">IF(BN70="","",IF(ANGLE=INTERIEUR,BN70,BO70))</f>
        <v/>
      </c>
      <c r="BT70" t="str">
        <f t="shared" ref="BT70:BT106" si="280">IF(BJ70="","",BJ70)</f>
        <v/>
      </c>
      <c r="BU70" s="25" t="str">
        <f t="shared" ref="BU70:BU106" si="281">IF(BM70="","",BM70)</f>
        <v/>
      </c>
      <c r="BW70" s="26" t="str">
        <f t="shared" ref="BW70:BW106" si="282">IFERROR(BT70*(SIN(RADIANS(BU70*24))),"")</f>
        <v/>
      </c>
      <c r="BX70" s="33" t="str">
        <f t="shared" ref="BX70:BX106" si="283">IFERROR(BT70*(COS(RADIANS(BU70*24))),"")</f>
        <v/>
      </c>
      <c r="BZ70" s="5" t="str">
        <f t="shared" ref="BZ70:BZ106" si="284">IFERROR(IF($BU70="","",BZ69+BW69),"")</f>
        <v/>
      </c>
      <c r="CA70" s="6" t="str">
        <f t="shared" ref="CA70:CA106" si="285">IFERROR(IF($BU70="","",CA69+BX69),"")</f>
        <v/>
      </c>
      <c r="CC70" s="27" t="str">
        <f t="shared" ref="CC70:CC106" si="286">IF($CC$19="X",BZ70,CA70)</f>
        <v/>
      </c>
      <c r="CD70" s="28" t="str">
        <f t="shared" ref="CD70:CD106" si="287">IF($CC$19="X",CA70,BZ70)</f>
        <v/>
      </c>
      <c r="CE70" s="21"/>
      <c r="CF70" s="5" t="str">
        <f t="shared" ref="CF70:CF106" si="288">IFERROR(IF($BU70="","",CF69+BW69),"")</f>
        <v/>
      </c>
      <c r="CG70" s="5" t="str">
        <f t="shared" ref="CG70:CG106" si="289">IFERROR(IF($BU70="","",CG69+BX69),"")</f>
        <v/>
      </c>
      <c r="CH70" s="5">
        <f t="shared" ref="CH70:CH106" si="290">CH69+1</f>
        <v>51</v>
      </c>
      <c r="CI70" s="45"/>
      <c r="CJ70" s="54">
        <f t="shared" ca="1" si="236"/>
        <v>99999999.999999985</v>
      </c>
      <c r="CK70" s="55">
        <f t="shared" ca="1" si="237"/>
        <v>100000000</v>
      </c>
      <c r="CL70" s="21"/>
      <c r="CM70" s="27" t="str">
        <f t="shared" si="234"/>
        <v/>
      </c>
      <c r="CN70" s="21" t="str">
        <f t="shared" si="235"/>
        <v/>
      </c>
      <c r="CO70" s="21"/>
      <c r="CP70" s="21" t="str">
        <f t="shared" si="164"/>
        <v/>
      </c>
      <c r="CQ70" s="21" t="str">
        <f t="shared" si="165"/>
        <v/>
      </c>
      <c r="CR70" s="21" t="str">
        <f>IF(CQ70="","",IF('XY1'!W75="",0,'XY1'!W75))</f>
        <v/>
      </c>
      <c r="CS70" s="21" t="str">
        <f t="shared" si="65"/>
        <v/>
      </c>
      <c r="CT70" s="5" t="str">
        <f t="shared" si="66"/>
        <v/>
      </c>
      <c r="CU70" s="27" t="str">
        <f>IF(CP70="","",IF('XY1'!$Z$23='CALCUL-XY'!$E$56," "&amp;CP70,","&amp;CP70))</f>
        <v/>
      </c>
      <c r="CV70" s="27" t="str">
        <f>IF(CQ70="","",IF('XY1'!$Z$23='CALCUL-XY'!$E$56," "&amp;CQ70,","&amp;CQ70))</f>
        <v/>
      </c>
      <c r="CW70" s="27" t="str">
        <f>IF(CQ70="","",IF('XY1'!$Z$23='CALCUL-XY'!$E$56," "&amp;CS70,","&amp;CS70))</f>
        <v/>
      </c>
      <c r="CX70" s="27" t="str">
        <f>IF(CQ70="","",IF('XY1'!X75="",'CALCUL-XY'!$CX$18,IF('XY1'!$Z$23='CALCUL-XY'!$E$56," "&amp;'XY1'!X75,","&amp;'XY1'!X75)))</f>
        <v/>
      </c>
      <c r="CY70" s="21"/>
      <c r="CZ70" s="5" t="str">
        <f>IF('XY2'!C74="","",'XY2'!C74)</f>
        <v/>
      </c>
      <c r="DA70" t="str">
        <f>IF('XY2'!D74="","",'XY2'!D74)</f>
        <v/>
      </c>
      <c r="DB70" s="8" t="str">
        <f>IF('XY2'!E74="","",IF(VISEE=AVANT,MOD(CERCLE-'XY2'!E74,CERCLE),MOD('XY2'!E74,CERCLE)))</f>
        <v/>
      </c>
      <c r="DC70" s="6" t="str">
        <f>IF('XY2'!F74="","",'XY2'!F74)</f>
        <v/>
      </c>
      <c r="DE70" s="13" t="str">
        <f t="shared" si="199"/>
        <v/>
      </c>
      <c r="DF70" s="12" t="str">
        <f t="shared" si="200"/>
        <v/>
      </c>
      <c r="DG70" s="19" t="str">
        <f t="shared" si="201"/>
        <v/>
      </c>
      <c r="DI70" s="5" t="str">
        <f>IF('XY2'!C74="","",'XY2'!C74)</f>
        <v/>
      </c>
      <c r="DJ70" t="str">
        <f>IF('XY2'!D74="","",'XY2'!D74)</f>
        <v/>
      </c>
      <c r="DK70" s="8" t="str">
        <f t="shared" si="195"/>
        <v/>
      </c>
      <c r="DL70" s="6" t="str">
        <f>IF('XY2'!F74="","",IF(ECHELLE2="",DC70*1,DC70*ECHELLE2))</f>
        <v/>
      </c>
      <c r="DN70" s="13" t="str">
        <f t="shared" si="202"/>
        <v/>
      </c>
      <c r="DO70" s="12" t="str">
        <f t="shared" si="203"/>
        <v/>
      </c>
      <c r="DP70" s="19" t="str">
        <f t="shared" si="204"/>
        <v/>
      </c>
      <c r="DQ70" s="32"/>
      <c r="DR70" s="5" t="str">
        <f t="shared" si="205"/>
        <v/>
      </c>
      <c r="DS70" t="str">
        <f t="shared" si="206"/>
        <v/>
      </c>
      <c r="DT70" s="12" t="str">
        <f t="shared" si="207"/>
        <v/>
      </c>
      <c r="DU70" s="33" t="str">
        <f t="shared" si="208"/>
        <v/>
      </c>
      <c r="DW70" s="41" t="str">
        <f t="shared" si="209"/>
        <v/>
      </c>
      <c r="DX70" s="20" t="str">
        <f t="shared" si="210"/>
        <v/>
      </c>
      <c r="DY70" t="str">
        <f t="shared" si="211"/>
        <v/>
      </c>
      <c r="DZ70" t="str">
        <f t="shared" si="212"/>
        <v/>
      </c>
      <c r="EA70" t="str">
        <f t="shared" si="213"/>
        <v/>
      </c>
      <c r="EB70" s="6" t="str">
        <f t="shared" si="214"/>
        <v/>
      </c>
      <c r="ED70" s="36" t="str">
        <f t="shared" si="215"/>
        <v/>
      </c>
      <c r="EE70" s="37" t="str">
        <f t="shared" si="216"/>
        <v/>
      </c>
      <c r="EF70" s="32"/>
      <c r="EG70" s="10" t="str">
        <f t="shared" si="217"/>
        <v/>
      </c>
      <c r="EI70" s="13" t="str">
        <f t="shared" si="218"/>
        <v/>
      </c>
      <c r="EJ70" s="30" t="str">
        <f t="shared" si="219"/>
        <v/>
      </c>
      <c r="EK70" s="8" t="str">
        <f t="shared" si="220"/>
        <v/>
      </c>
      <c r="EL70" s="12" t="str">
        <f t="shared" si="221"/>
        <v/>
      </c>
      <c r="EM70" s="33" t="str">
        <f t="shared" si="222"/>
        <v/>
      </c>
      <c r="EO70" s="5" t="str">
        <f t="shared" si="223"/>
        <v/>
      </c>
      <c r="EP70" s="6" t="str">
        <f t="shared" si="224"/>
        <v/>
      </c>
      <c r="ER70" s="5">
        <f t="shared" si="238"/>
        <v>51</v>
      </c>
      <c r="ES70" s="64" t="str">
        <f t="shared" si="239"/>
        <v/>
      </c>
      <c r="ET70" s="27" t="str">
        <f t="shared" si="240"/>
        <v/>
      </c>
      <c r="EU70" s="28" t="str">
        <f t="shared" si="241"/>
        <v/>
      </c>
      <c r="EW70" s="5" t="str">
        <f t="shared" si="225"/>
        <v/>
      </c>
      <c r="EX70" s="5" t="str">
        <f t="shared" si="226"/>
        <v/>
      </c>
      <c r="EZ70" s="45"/>
      <c r="FA70" s="77">
        <f t="shared" ca="1" si="242"/>
        <v>100000150.277</v>
      </c>
      <c r="FB70" s="55">
        <f t="shared" ca="1" si="243"/>
        <v>100000103.27700001</v>
      </c>
      <c r="FD70" s="21" t="str">
        <f t="shared" si="196"/>
        <v/>
      </c>
      <c r="FE70" s="21" t="str">
        <f t="shared" si="197"/>
        <v/>
      </c>
      <c r="FF70" s="21" t="str">
        <f>IF(FE70="","",IF('XY2'!Q74="",0,'XY2'!Q74))</f>
        <v/>
      </c>
      <c r="FG70" s="21" t="str">
        <f t="shared" si="86"/>
        <v/>
      </c>
      <c r="FH70" s="5" t="str">
        <f t="shared" si="198"/>
        <v/>
      </c>
      <c r="FI70" s="27" t="str">
        <f>IF(ET70="","",IF('XY2'!$T$22='CALCUL-XY'!$E$56," "&amp;FD70,","&amp;FD70))</f>
        <v/>
      </c>
      <c r="FJ70" s="27" t="str">
        <f>IF(EU70="","",IF('XY2'!$T$22='CALCUL-XY'!$E$56," "&amp;FE70,","&amp;FE70))</f>
        <v/>
      </c>
      <c r="FK70" s="27" t="str">
        <f>IF(FG70="","",IF('XY2'!$T$22='CALCUL-XY'!$E$56," "&amp;FG70,","&amp;FG70))</f>
        <v/>
      </c>
      <c r="FL70" s="27" t="str">
        <f>IF(FE70="","",IF('XY2'!R74="",$FL$18,IF('XY2'!$T$22='CALCUL-XY'!$E$56," "&amp;'XY2'!R74,","&amp;'XY2'!R74)))</f>
        <v/>
      </c>
    </row>
    <row r="71" spans="1:168" x14ac:dyDescent="0.2">
      <c r="A71">
        <f t="shared" si="87"/>
        <v>52</v>
      </c>
      <c r="C71" s="90"/>
      <c r="L71">
        <f t="shared" si="245"/>
        <v>52</v>
      </c>
      <c r="M71" s="57" t="str">
        <f>IF('XY1'!C76="","",'XY1'!C76)</f>
        <v/>
      </c>
      <c r="N71" s="57" t="str">
        <f>IF('XY1'!D76="","",'XY1'!D76)</f>
        <v/>
      </c>
      <c r="O71" s="79" t="str">
        <f>IF('XY1'!E76="","",MOD('XY1'!E76,CERCLE))</f>
        <v/>
      </c>
      <c r="P71" s="57" t="str">
        <f>IF('XY1'!F76="","",'XY1'!F76)</f>
        <v/>
      </c>
      <c r="R71" s="13" t="str">
        <f t="shared" si="246"/>
        <v/>
      </c>
      <c r="S71" s="25" t="str">
        <f t="shared" si="247"/>
        <v/>
      </c>
      <c r="U71" s="10" t="str">
        <f t="shared" si="248"/>
        <v/>
      </c>
      <c r="W71" s="5" t="str">
        <f t="shared" si="249"/>
        <v/>
      </c>
      <c r="X71" t="str">
        <f t="shared" si="250"/>
        <v/>
      </c>
      <c r="Y71" s="8" t="str">
        <f t="shared" si="251"/>
        <v/>
      </c>
      <c r="Z71" s="6" t="str">
        <f t="shared" si="252"/>
        <v/>
      </c>
      <c r="AB71" s="5">
        <f t="shared" si="253"/>
        <v>52</v>
      </c>
      <c r="AC71" t="str">
        <f t="shared" si="228"/>
        <v/>
      </c>
      <c r="AD71" s="8" t="str">
        <f t="shared" si="97"/>
        <v/>
      </c>
      <c r="AE71" s="6" t="str">
        <f t="shared" si="254"/>
        <v/>
      </c>
      <c r="AG71" s="13" t="str">
        <f t="shared" si="255"/>
        <v/>
      </c>
      <c r="AH71" s="80" t="str">
        <f t="shared" si="256"/>
        <v/>
      </c>
      <c r="AI71" s="80" t="str">
        <f t="shared" si="257"/>
        <v/>
      </c>
      <c r="AJ71" s="80" t="str">
        <f ca="1">IF(AG71="","",IF(N&lt;AB71,"",SUM(AH71:OFFSET(AH71,(N-1),0))))</f>
        <v/>
      </c>
      <c r="AK71" s="80" t="str">
        <f ca="1">IF(AG71="","",IF(N&lt;AB71,"",SUM(AI71:OFFSET(AI71,(N-1),0))))</f>
        <v/>
      </c>
      <c r="AL71" s="80" t="str">
        <f t="shared" si="229"/>
        <v/>
      </c>
      <c r="AM71" s="81" t="str">
        <f t="shared" si="230"/>
        <v/>
      </c>
      <c r="AN71" s="85" t="str">
        <f t="shared" si="231"/>
        <v/>
      </c>
      <c r="AP71" s="13" t="str">
        <f t="shared" si="258"/>
        <v/>
      </c>
      <c r="AQ71" s="8" t="str">
        <f t="shared" si="259"/>
        <v/>
      </c>
      <c r="AR71" s="12" t="str">
        <f t="shared" si="260"/>
        <v/>
      </c>
      <c r="AS71" s="19" t="str">
        <f t="shared" si="261"/>
        <v/>
      </c>
      <c r="AU71" s="5" t="str">
        <f t="shared" si="232"/>
        <v/>
      </c>
      <c r="AV71" t="str">
        <f t="shared" si="233"/>
        <v/>
      </c>
      <c r="AW71" t="str">
        <f t="shared" si="262"/>
        <v/>
      </c>
      <c r="AX71" s="6" t="str">
        <f t="shared" si="263"/>
        <v/>
      </c>
      <c r="AZ71" s="5" t="str">
        <f t="shared" si="264"/>
        <v/>
      </c>
      <c r="BA71" t="str">
        <f t="shared" si="265"/>
        <v/>
      </c>
      <c r="BB71" s="14" t="str">
        <f t="shared" si="266"/>
        <v/>
      </c>
      <c r="BC71" s="14" t="str">
        <f t="shared" si="267"/>
        <v/>
      </c>
      <c r="BD71" t="str">
        <f t="shared" si="268"/>
        <v/>
      </c>
      <c r="BE71" s="6" t="str">
        <f t="shared" si="269"/>
        <v/>
      </c>
      <c r="BG71" s="26" t="str">
        <f t="shared" si="270"/>
        <v/>
      </c>
      <c r="BH71" s="33" t="str">
        <f t="shared" si="271"/>
        <v/>
      </c>
      <c r="BJ71" s="10" t="str">
        <f t="shared" si="272"/>
        <v/>
      </c>
      <c r="BL71" s="13" t="str">
        <f t="shared" si="273"/>
        <v/>
      </c>
      <c r="BM71" s="31" t="str">
        <f t="shared" si="274"/>
        <v/>
      </c>
      <c r="BN71" s="8" t="str">
        <f t="shared" si="275"/>
        <v/>
      </c>
      <c r="BO71" s="25" t="str">
        <f t="shared" si="276"/>
        <v/>
      </c>
      <c r="BQ71" s="5" t="str">
        <f t="shared" si="277"/>
        <v/>
      </c>
      <c r="BR71" t="str">
        <f t="shared" si="278"/>
        <v/>
      </c>
      <c r="BS71" s="8" t="str">
        <f t="shared" si="279"/>
        <v/>
      </c>
      <c r="BT71" t="str">
        <f t="shared" si="280"/>
        <v/>
      </c>
      <c r="BU71" s="25" t="str">
        <f t="shared" si="281"/>
        <v/>
      </c>
      <c r="BW71" s="26" t="str">
        <f t="shared" si="282"/>
        <v/>
      </c>
      <c r="BX71" s="33" t="str">
        <f t="shared" si="283"/>
        <v/>
      </c>
      <c r="BZ71" s="5" t="str">
        <f t="shared" si="284"/>
        <v/>
      </c>
      <c r="CA71" s="6" t="str">
        <f t="shared" si="285"/>
        <v/>
      </c>
      <c r="CC71" s="27" t="str">
        <f t="shared" si="286"/>
        <v/>
      </c>
      <c r="CD71" s="28" t="str">
        <f t="shared" si="287"/>
        <v/>
      </c>
      <c r="CE71" s="21"/>
      <c r="CF71" s="5" t="str">
        <f t="shared" si="288"/>
        <v/>
      </c>
      <c r="CG71" s="5" t="str">
        <f t="shared" si="289"/>
        <v/>
      </c>
      <c r="CH71" s="5">
        <f t="shared" si="290"/>
        <v>52</v>
      </c>
      <c r="CI71" s="45"/>
      <c r="CJ71" s="54">
        <f t="shared" ca="1" si="236"/>
        <v>99999999.999999985</v>
      </c>
      <c r="CK71" s="55">
        <f t="shared" ca="1" si="237"/>
        <v>100000000</v>
      </c>
      <c r="CL71" s="21"/>
      <c r="CM71" s="27" t="str">
        <f t="shared" si="234"/>
        <v/>
      </c>
      <c r="CN71" s="21" t="str">
        <f t="shared" si="235"/>
        <v/>
      </c>
      <c r="CO71" s="21"/>
      <c r="CP71" s="21" t="str">
        <f t="shared" si="164"/>
        <v/>
      </c>
      <c r="CQ71" s="21" t="str">
        <f t="shared" si="165"/>
        <v/>
      </c>
      <c r="CR71" s="21" t="str">
        <f>IF(CQ71="","",IF('XY1'!W76="",0,'XY1'!W76))</f>
        <v/>
      </c>
      <c r="CS71" s="21" t="str">
        <f t="shared" si="65"/>
        <v/>
      </c>
      <c r="CT71" s="5" t="str">
        <f t="shared" si="66"/>
        <v/>
      </c>
      <c r="CU71" s="27" t="str">
        <f>IF(CP71="","",IF('XY1'!$Z$23='CALCUL-XY'!$E$56," "&amp;CP71,","&amp;CP71))</f>
        <v/>
      </c>
      <c r="CV71" s="27" t="str">
        <f>IF(CQ71="","",IF('XY1'!$Z$23='CALCUL-XY'!$E$56," "&amp;CQ71,","&amp;CQ71))</f>
        <v/>
      </c>
      <c r="CW71" s="27" t="str">
        <f>IF(CQ71="","",IF('XY1'!$Z$23='CALCUL-XY'!$E$56," "&amp;CS71,","&amp;CS71))</f>
        <v/>
      </c>
      <c r="CX71" s="27" t="str">
        <f>IF(CQ71="","",IF('XY1'!X76="",'CALCUL-XY'!$CX$18,IF('XY1'!$Z$23='CALCUL-XY'!$E$56," "&amp;'XY1'!X76,","&amp;'XY1'!X76)))</f>
        <v/>
      </c>
      <c r="CY71" s="21"/>
      <c r="CZ71" s="5" t="str">
        <f>IF('XY2'!C75="","",'XY2'!C75)</f>
        <v/>
      </c>
      <c r="DA71" t="str">
        <f>IF('XY2'!D75="","",'XY2'!D75)</f>
        <v/>
      </c>
      <c r="DB71" s="8" t="str">
        <f>IF('XY2'!E75="","",IF(VISEE=AVANT,MOD(CERCLE-'XY2'!E75,CERCLE),MOD('XY2'!E75,CERCLE)))</f>
        <v/>
      </c>
      <c r="DC71" s="6" t="str">
        <f>IF('XY2'!F75="","",'XY2'!F75)</f>
        <v/>
      </c>
      <c r="DE71" s="13" t="str">
        <f t="shared" si="199"/>
        <v/>
      </c>
      <c r="DF71" s="12" t="str">
        <f t="shared" si="200"/>
        <v/>
      </c>
      <c r="DG71" s="19" t="str">
        <f t="shared" si="201"/>
        <v/>
      </c>
      <c r="DI71" s="5" t="str">
        <f>IF('XY2'!C75="","",'XY2'!C75)</f>
        <v/>
      </c>
      <c r="DJ71" t="str">
        <f>IF('XY2'!D75="","",'XY2'!D75)</f>
        <v/>
      </c>
      <c r="DK71" s="8" t="str">
        <f t="shared" si="195"/>
        <v/>
      </c>
      <c r="DL71" s="6" t="str">
        <f>IF('XY2'!F75="","",IF(ECHELLE2="",DC71*1,DC71*ECHELLE2))</f>
        <v/>
      </c>
      <c r="DN71" s="13" t="str">
        <f t="shared" si="202"/>
        <v/>
      </c>
      <c r="DO71" s="12" t="str">
        <f t="shared" si="203"/>
        <v/>
      </c>
      <c r="DP71" s="19" t="str">
        <f t="shared" si="204"/>
        <v/>
      </c>
      <c r="DQ71" s="32"/>
      <c r="DR71" s="5" t="str">
        <f t="shared" si="205"/>
        <v/>
      </c>
      <c r="DS71" t="str">
        <f t="shared" si="206"/>
        <v/>
      </c>
      <c r="DT71" s="12" t="str">
        <f t="shared" si="207"/>
        <v/>
      </c>
      <c r="DU71" s="33" t="str">
        <f t="shared" si="208"/>
        <v/>
      </c>
      <c r="DW71" s="41" t="str">
        <f t="shared" si="209"/>
        <v/>
      </c>
      <c r="DX71" s="20" t="str">
        <f t="shared" si="210"/>
        <v/>
      </c>
      <c r="DY71" t="str">
        <f t="shared" si="211"/>
        <v/>
      </c>
      <c r="DZ71" t="str">
        <f t="shared" si="212"/>
        <v/>
      </c>
      <c r="EA71" t="str">
        <f t="shared" si="213"/>
        <v/>
      </c>
      <c r="EB71" s="6" t="str">
        <f t="shared" si="214"/>
        <v/>
      </c>
      <c r="ED71" s="36" t="str">
        <f t="shared" si="215"/>
        <v/>
      </c>
      <c r="EE71" s="37" t="str">
        <f t="shared" si="216"/>
        <v/>
      </c>
      <c r="EF71" s="32"/>
      <c r="EG71" s="10" t="str">
        <f t="shared" si="217"/>
        <v/>
      </c>
      <c r="EI71" s="13" t="str">
        <f t="shared" si="218"/>
        <v/>
      </c>
      <c r="EJ71" s="30" t="str">
        <f t="shared" si="219"/>
        <v/>
      </c>
      <c r="EK71" s="8" t="str">
        <f t="shared" si="220"/>
        <v/>
      </c>
      <c r="EL71" s="12" t="str">
        <f t="shared" si="221"/>
        <v/>
      </c>
      <c r="EM71" s="33" t="str">
        <f t="shared" si="222"/>
        <v/>
      </c>
      <c r="EO71" s="5" t="str">
        <f t="shared" si="223"/>
        <v/>
      </c>
      <c r="EP71" s="6" t="str">
        <f t="shared" si="224"/>
        <v/>
      </c>
      <c r="ER71" s="5">
        <f t="shared" si="238"/>
        <v>52</v>
      </c>
      <c r="ES71" s="64" t="str">
        <f t="shared" si="239"/>
        <v/>
      </c>
      <c r="ET71" s="27" t="str">
        <f t="shared" si="240"/>
        <v/>
      </c>
      <c r="EU71" s="28" t="str">
        <f t="shared" si="241"/>
        <v/>
      </c>
      <c r="EW71" s="5" t="str">
        <f t="shared" si="225"/>
        <v/>
      </c>
      <c r="EX71" s="5" t="str">
        <f t="shared" si="226"/>
        <v/>
      </c>
      <c r="EZ71" s="45"/>
      <c r="FA71" s="77">
        <f t="shared" ca="1" si="242"/>
        <v>100000150.277</v>
      </c>
      <c r="FB71" s="55">
        <f t="shared" ca="1" si="243"/>
        <v>100000103.27700001</v>
      </c>
      <c r="FD71" s="21" t="str">
        <f t="shared" si="196"/>
        <v/>
      </c>
      <c r="FE71" s="21" t="str">
        <f t="shared" si="197"/>
        <v/>
      </c>
      <c r="FF71" s="21" t="str">
        <f>IF(FE71="","",IF('XY2'!Q75="",0,'XY2'!Q75))</f>
        <v/>
      </c>
      <c r="FG71" s="21" t="str">
        <f t="shared" si="86"/>
        <v/>
      </c>
      <c r="FH71" s="5" t="str">
        <f t="shared" si="198"/>
        <v/>
      </c>
      <c r="FI71" s="27" t="str">
        <f>IF(ET71="","",IF('XY2'!$T$22='CALCUL-XY'!$E$56," "&amp;FD71,","&amp;FD71))</f>
        <v/>
      </c>
      <c r="FJ71" s="27" t="str">
        <f>IF(EU71="","",IF('XY2'!$T$22='CALCUL-XY'!$E$56," "&amp;FE71,","&amp;FE71))</f>
        <v/>
      </c>
      <c r="FK71" s="27" t="str">
        <f>IF(FG71="","",IF('XY2'!$T$22='CALCUL-XY'!$E$56," "&amp;FG71,","&amp;FG71))</f>
        <v/>
      </c>
      <c r="FL71" s="27" t="str">
        <f>IF(FE71="","",IF('XY2'!R75="",$FL$18,IF('XY2'!$T$22='CALCUL-XY'!$E$56," "&amp;'XY2'!R75,","&amp;'XY2'!R75)))</f>
        <v/>
      </c>
    </row>
    <row r="72" spans="1:168" x14ac:dyDescent="0.2">
      <c r="A72">
        <f t="shared" si="87"/>
        <v>53</v>
      </c>
      <c r="C72" s="90" t="s">
        <v>259</v>
      </c>
      <c r="L72">
        <f t="shared" si="245"/>
        <v>53</v>
      </c>
      <c r="M72" s="57" t="str">
        <f>IF('XY1'!C77="","",'XY1'!C77)</f>
        <v/>
      </c>
      <c r="N72" s="57" t="str">
        <f>IF('XY1'!D77="","",'XY1'!D77)</f>
        <v/>
      </c>
      <c r="O72" s="79" t="str">
        <f>IF('XY1'!E77="","",MOD('XY1'!E77,CERCLE))</f>
        <v/>
      </c>
      <c r="P72" s="57" t="str">
        <f>IF('XY1'!F77="","",'XY1'!F77)</f>
        <v/>
      </c>
      <c r="R72" s="13" t="str">
        <f t="shared" si="246"/>
        <v/>
      </c>
      <c r="S72" s="25" t="str">
        <f t="shared" si="247"/>
        <v/>
      </c>
      <c r="U72" s="10" t="str">
        <f t="shared" si="248"/>
        <v/>
      </c>
      <c r="W72" s="5" t="str">
        <f t="shared" si="249"/>
        <v/>
      </c>
      <c r="X72" t="str">
        <f t="shared" si="250"/>
        <v/>
      </c>
      <c r="Y72" s="8" t="str">
        <f t="shared" si="251"/>
        <v/>
      </c>
      <c r="Z72" s="6" t="str">
        <f t="shared" si="252"/>
        <v/>
      </c>
      <c r="AB72" s="5">
        <f t="shared" si="253"/>
        <v>53</v>
      </c>
      <c r="AC72" t="str">
        <f t="shared" si="228"/>
        <v/>
      </c>
      <c r="AD72" s="8" t="str">
        <f t="shared" si="97"/>
        <v/>
      </c>
      <c r="AE72" s="6" t="str">
        <f t="shared" si="254"/>
        <v/>
      </c>
      <c r="AG72" s="13" t="str">
        <f t="shared" si="255"/>
        <v/>
      </c>
      <c r="AH72" s="80" t="str">
        <f t="shared" si="256"/>
        <v/>
      </c>
      <c r="AI72" s="80" t="str">
        <f t="shared" si="257"/>
        <v/>
      </c>
      <c r="AJ72" s="80" t="str">
        <f ca="1">IF(AG72="","",IF(N&lt;AB72,"",SUM(AH72:OFFSET(AH72,(N-1),0))))</f>
        <v/>
      </c>
      <c r="AK72" s="80" t="str">
        <f ca="1">IF(AG72="","",IF(N&lt;AB72,"",SUM(AI72:OFFSET(AI72,(N-1),0))))</f>
        <v/>
      </c>
      <c r="AL72" s="80" t="str">
        <f t="shared" si="229"/>
        <v/>
      </c>
      <c r="AM72" s="81" t="str">
        <f t="shared" si="230"/>
        <v/>
      </c>
      <c r="AN72" s="85" t="str">
        <f t="shared" si="231"/>
        <v/>
      </c>
      <c r="AP72" s="13" t="str">
        <f t="shared" si="258"/>
        <v/>
      </c>
      <c r="AQ72" s="8" t="str">
        <f t="shared" si="259"/>
        <v/>
      </c>
      <c r="AR72" s="12" t="str">
        <f t="shared" si="260"/>
        <v/>
      </c>
      <c r="AS72" s="19" t="str">
        <f t="shared" si="261"/>
        <v/>
      </c>
      <c r="AU72" s="5" t="str">
        <f t="shared" si="232"/>
        <v/>
      </c>
      <c r="AV72" t="str">
        <f t="shared" si="233"/>
        <v/>
      </c>
      <c r="AW72" t="str">
        <f t="shared" si="262"/>
        <v/>
      </c>
      <c r="AX72" s="6" t="str">
        <f t="shared" si="263"/>
        <v/>
      </c>
      <c r="AZ72" s="5" t="str">
        <f t="shared" si="264"/>
        <v/>
      </c>
      <c r="BA72" t="str">
        <f t="shared" si="265"/>
        <v/>
      </c>
      <c r="BB72" s="14" t="str">
        <f t="shared" si="266"/>
        <v/>
      </c>
      <c r="BC72" s="14" t="str">
        <f t="shared" si="267"/>
        <v/>
      </c>
      <c r="BD72" t="str">
        <f t="shared" si="268"/>
        <v/>
      </c>
      <c r="BE72" s="6" t="str">
        <f t="shared" si="269"/>
        <v/>
      </c>
      <c r="BG72" s="26" t="str">
        <f t="shared" si="270"/>
        <v/>
      </c>
      <c r="BH72" s="33" t="str">
        <f t="shared" si="271"/>
        <v/>
      </c>
      <c r="BJ72" s="10" t="str">
        <f t="shared" si="272"/>
        <v/>
      </c>
      <c r="BL72" s="13" t="str">
        <f t="shared" si="273"/>
        <v/>
      </c>
      <c r="BM72" s="31" t="str">
        <f t="shared" si="274"/>
        <v/>
      </c>
      <c r="BN72" s="8" t="str">
        <f t="shared" si="275"/>
        <v/>
      </c>
      <c r="BO72" s="25" t="str">
        <f t="shared" si="276"/>
        <v/>
      </c>
      <c r="BQ72" s="5" t="str">
        <f t="shared" si="277"/>
        <v/>
      </c>
      <c r="BR72" t="str">
        <f t="shared" si="278"/>
        <v/>
      </c>
      <c r="BS72" s="8" t="str">
        <f t="shared" si="279"/>
        <v/>
      </c>
      <c r="BT72" t="str">
        <f t="shared" si="280"/>
        <v/>
      </c>
      <c r="BU72" s="25" t="str">
        <f t="shared" si="281"/>
        <v/>
      </c>
      <c r="BW72" s="26" t="str">
        <f t="shared" si="282"/>
        <v/>
      </c>
      <c r="BX72" s="33" t="str">
        <f t="shared" si="283"/>
        <v/>
      </c>
      <c r="BZ72" s="5" t="str">
        <f t="shared" si="284"/>
        <v/>
      </c>
      <c r="CA72" s="6" t="str">
        <f t="shared" si="285"/>
        <v/>
      </c>
      <c r="CC72" s="27" t="str">
        <f t="shared" si="286"/>
        <v/>
      </c>
      <c r="CD72" s="28" t="str">
        <f t="shared" si="287"/>
        <v/>
      </c>
      <c r="CE72" s="21"/>
      <c r="CF72" s="5" t="str">
        <f t="shared" si="288"/>
        <v/>
      </c>
      <c r="CG72" s="5" t="str">
        <f t="shared" si="289"/>
        <v/>
      </c>
      <c r="CH72" s="5">
        <f t="shared" si="290"/>
        <v>53</v>
      </c>
      <c r="CI72" s="45"/>
      <c r="CJ72" s="54">
        <f t="shared" ca="1" si="236"/>
        <v>99999999.999999985</v>
      </c>
      <c r="CK72" s="55">
        <f t="shared" ca="1" si="237"/>
        <v>100000000</v>
      </c>
      <c r="CL72" s="21"/>
      <c r="CM72" s="27" t="str">
        <f t="shared" si="234"/>
        <v/>
      </c>
      <c r="CN72" s="21" t="str">
        <f t="shared" si="235"/>
        <v/>
      </c>
      <c r="CO72" s="21"/>
      <c r="CP72" s="21" t="str">
        <f t="shared" si="164"/>
        <v/>
      </c>
      <c r="CQ72" s="21" t="str">
        <f t="shared" si="165"/>
        <v/>
      </c>
      <c r="CR72" s="21" t="str">
        <f>IF(CQ72="","",IF('XY1'!W77="",0,'XY1'!W77))</f>
        <v/>
      </c>
      <c r="CS72" s="21" t="str">
        <f t="shared" si="65"/>
        <v/>
      </c>
      <c r="CT72" s="5" t="str">
        <f t="shared" si="66"/>
        <v/>
      </c>
      <c r="CU72" s="27" t="str">
        <f>IF(CP72="","",IF('XY1'!$Z$23='CALCUL-XY'!$E$56," "&amp;CP72,","&amp;CP72))</f>
        <v/>
      </c>
      <c r="CV72" s="27" t="str">
        <f>IF(CQ72="","",IF('XY1'!$Z$23='CALCUL-XY'!$E$56," "&amp;CQ72,","&amp;CQ72))</f>
        <v/>
      </c>
      <c r="CW72" s="27" t="str">
        <f>IF(CQ72="","",IF('XY1'!$Z$23='CALCUL-XY'!$E$56," "&amp;CS72,","&amp;CS72))</f>
        <v/>
      </c>
      <c r="CX72" s="27" t="str">
        <f>IF(CQ72="","",IF('XY1'!X77="",'CALCUL-XY'!$CX$18,IF('XY1'!$Z$23='CALCUL-XY'!$E$56," "&amp;'XY1'!X77,","&amp;'XY1'!X77)))</f>
        <v/>
      </c>
      <c r="CY72" s="21"/>
      <c r="CZ72" s="5" t="str">
        <f>IF('XY2'!C76="","",'XY2'!C76)</f>
        <v/>
      </c>
      <c r="DA72" t="str">
        <f>IF('XY2'!D76="","",'XY2'!D76)</f>
        <v/>
      </c>
      <c r="DB72" s="8" t="str">
        <f>IF('XY2'!E76="","",IF(VISEE=AVANT,MOD(CERCLE-'XY2'!E76,CERCLE),MOD('XY2'!E76,CERCLE)))</f>
        <v/>
      </c>
      <c r="DC72" s="6" t="str">
        <f>IF('XY2'!F76="","",'XY2'!F76)</f>
        <v/>
      </c>
      <c r="DE72" s="13" t="str">
        <f t="shared" si="199"/>
        <v/>
      </c>
      <c r="DF72" s="12" t="str">
        <f t="shared" si="200"/>
        <v/>
      </c>
      <c r="DG72" s="19" t="str">
        <f t="shared" si="201"/>
        <v/>
      </c>
      <c r="DI72" s="5" t="str">
        <f>IF('XY2'!C76="","",'XY2'!C76)</f>
        <v/>
      </c>
      <c r="DJ72" t="str">
        <f>IF('XY2'!D76="","",'XY2'!D76)</f>
        <v/>
      </c>
      <c r="DK72" s="8" t="str">
        <f t="shared" si="195"/>
        <v/>
      </c>
      <c r="DL72" s="6" t="str">
        <f>IF('XY2'!F76="","",IF(ECHELLE2="",DC72*1,DC72*ECHELLE2))</f>
        <v/>
      </c>
      <c r="DN72" s="13" t="str">
        <f t="shared" si="202"/>
        <v/>
      </c>
      <c r="DO72" s="12" t="str">
        <f t="shared" si="203"/>
        <v/>
      </c>
      <c r="DP72" s="19" t="str">
        <f t="shared" si="204"/>
        <v/>
      </c>
      <c r="DQ72" s="32"/>
      <c r="DR72" s="5" t="str">
        <f t="shared" si="205"/>
        <v/>
      </c>
      <c r="DS72" t="str">
        <f t="shared" si="206"/>
        <v/>
      </c>
      <c r="DT72" s="12" t="str">
        <f t="shared" si="207"/>
        <v/>
      </c>
      <c r="DU72" s="33" t="str">
        <f t="shared" si="208"/>
        <v/>
      </c>
      <c r="DW72" s="41" t="str">
        <f t="shared" si="209"/>
        <v/>
      </c>
      <c r="DX72" s="20" t="str">
        <f t="shared" si="210"/>
        <v/>
      </c>
      <c r="DY72" t="str">
        <f t="shared" si="211"/>
        <v/>
      </c>
      <c r="DZ72" t="str">
        <f t="shared" si="212"/>
        <v/>
      </c>
      <c r="EA72" t="str">
        <f t="shared" si="213"/>
        <v/>
      </c>
      <c r="EB72" s="6" t="str">
        <f t="shared" si="214"/>
        <v/>
      </c>
      <c r="ED72" s="36" t="str">
        <f t="shared" si="215"/>
        <v/>
      </c>
      <c r="EE72" s="37" t="str">
        <f t="shared" si="216"/>
        <v/>
      </c>
      <c r="EF72" s="32"/>
      <c r="EG72" s="10" t="str">
        <f t="shared" si="217"/>
        <v/>
      </c>
      <c r="EI72" s="13" t="str">
        <f t="shared" si="218"/>
        <v/>
      </c>
      <c r="EJ72" s="30" t="str">
        <f t="shared" si="219"/>
        <v/>
      </c>
      <c r="EK72" s="8" t="str">
        <f t="shared" si="220"/>
        <v/>
      </c>
      <c r="EL72" s="12" t="str">
        <f t="shared" si="221"/>
        <v/>
      </c>
      <c r="EM72" s="33" t="str">
        <f t="shared" si="222"/>
        <v/>
      </c>
      <c r="EO72" s="5" t="str">
        <f t="shared" si="223"/>
        <v/>
      </c>
      <c r="EP72" s="6" t="str">
        <f t="shared" si="224"/>
        <v/>
      </c>
      <c r="ER72" s="5">
        <f t="shared" si="238"/>
        <v>53</v>
      </c>
      <c r="ES72" s="64" t="str">
        <f t="shared" si="239"/>
        <v/>
      </c>
      <c r="ET72" s="27" t="str">
        <f t="shared" si="240"/>
        <v/>
      </c>
      <c r="EU72" s="28" t="str">
        <f t="shared" si="241"/>
        <v/>
      </c>
      <c r="EW72" s="5" t="str">
        <f t="shared" si="225"/>
        <v/>
      </c>
      <c r="EX72" s="5" t="str">
        <f t="shared" si="226"/>
        <v/>
      </c>
      <c r="EZ72" s="45"/>
      <c r="FA72" s="77">
        <f t="shared" ca="1" si="242"/>
        <v>100000150.277</v>
      </c>
      <c r="FB72" s="55">
        <f t="shared" ca="1" si="243"/>
        <v>100000103.27700001</v>
      </c>
      <c r="FD72" s="21" t="str">
        <f t="shared" si="196"/>
        <v/>
      </c>
      <c r="FE72" s="21" t="str">
        <f t="shared" si="197"/>
        <v/>
      </c>
      <c r="FF72" s="21" t="str">
        <f>IF(FE72="","",IF('XY2'!Q76="",0,'XY2'!Q76))</f>
        <v/>
      </c>
      <c r="FG72" s="21" t="str">
        <f t="shared" si="86"/>
        <v/>
      </c>
      <c r="FH72" s="5" t="str">
        <f t="shared" si="198"/>
        <v/>
      </c>
      <c r="FI72" s="27" t="str">
        <f>IF(ET72="","",IF('XY2'!$T$22='CALCUL-XY'!$E$56," "&amp;FD72,","&amp;FD72))</f>
        <v/>
      </c>
      <c r="FJ72" s="27" t="str">
        <f>IF(EU72="","",IF('XY2'!$T$22='CALCUL-XY'!$E$56," "&amp;FE72,","&amp;FE72))</f>
        <v/>
      </c>
      <c r="FK72" s="27" t="str">
        <f>IF(FG72="","",IF('XY2'!$T$22='CALCUL-XY'!$E$56," "&amp;FG72,","&amp;FG72))</f>
        <v/>
      </c>
      <c r="FL72" s="27" t="str">
        <f>IF(FE72="","",IF('XY2'!R76="",$FL$18,IF('XY2'!$T$22='CALCUL-XY'!$E$56," "&amp;'XY2'!R76,","&amp;'XY2'!R76)))</f>
        <v/>
      </c>
    </row>
    <row r="73" spans="1:168" x14ac:dyDescent="0.2">
      <c r="A73">
        <f t="shared" si="87"/>
        <v>54</v>
      </c>
      <c r="C73" t="s">
        <v>198</v>
      </c>
      <c r="L73">
        <f t="shared" si="245"/>
        <v>54</v>
      </c>
      <c r="M73" s="57" t="str">
        <f>IF('XY1'!C78="","",'XY1'!C78)</f>
        <v/>
      </c>
      <c r="N73" s="57" t="str">
        <f>IF('XY1'!D78="","",'XY1'!D78)</f>
        <v/>
      </c>
      <c r="O73" s="79" t="str">
        <f>IF('XY1'!E78="","",MOD('XY1'!E78,CERCLE))</f>
        <v/>
      </c>
      <c r="P73" s="57" t="str">
        <f>IF('XY1'!F78="","",'XY1'!F78)</f>
        <v/>
      </c>
      <c r="R73" s="13" t="str">
        <f t="shared" si="246"/>
        <v/>
      </c>
      <c r="S73" s="25" t="str">
        <f t="shared" si="247"/>
        <v/>
      </c>
      <c r="U73" s="10" t="str">
        <f t="shared" si="248"/>
        <v/>
      </c>
      <c r="W73" s="5" t="str">
        <f t="shared" si="249"/>
        <v/>
      </c>
      <c r="X73" t="str">
        <f t="shared" si="250"/>
        <v/>
      </c>
      <c r="Y73" s="8" t="str">
        <f t="shared" si="251"/>
        <v/>
      </c>
      <c r="Z73" s="6" t="str">
        <f t="shared" si="252"/>
        <v/>
      </c>
      <c r="AB73" s="5">
        <f t="shared" si="253"/>
        <v>54</v>
      </c>
      <c r="AC73" t="str">
        <f t="shared" si="228"/>
        <v/>
      </c>
      <c r="AD73" s="8" t="str">
        <f t="shared" si="97"/>
        <v/>
      </c>
      <c r="AE73" s="6" t="str">
        <f t="shared" si="254"/>
        <v/>
      </c>
      <c r="AG73" s="13" t="str">
        <f t="shared" si="255"/>
        <v/>
      </c>
      <c r="AH73" s="80" t="str">
        <f t="shared" si="256"/>
        <v/>
      </c>
      <c r="AI73" s="80" t="str">
        <f t="shared" si="257"/>
        <v/>
      </c>
      <c r="AJ73" s="80" t="str">
        <f ca="1">IF(AG73="","",IF(N&lt;AB73,"",SUM(AH73:OFFSET(AH73,(N-1),0))))</f>
        <v/>
      </c>
      <c r="AK73" s="80" t="str">
        <f ca="1">IF(AG73="","",IF(N&lt;AB73,"",SUM(AI73:OFFSET(AI73,(N-1),0))))</f>
        <v/>
      </c>
      <c r="AL73" s="80" t="str">
        <f t="shared" si="229"/>
        <v/>
      </c>
      <c r="AM73" s="81" t="str">
        <f t="shared" si="230"/>
        <v/>
      </c>
      <c r="AN73" s="85" t="str">
        <f t="shared" si="231"/>
        <v/>
      </c>
      <c r="AP73" s="13" t="str">
        <f t="shared" si="258"/>
        <v/>
      </c>
      <c r="AQ73" s="8" t="str">
        <f t="shared" si="259"/>
        <v/>
      </c>
      <c r="AR73" s="12" t="str">
        <f t="shared" si="260"/>
        <v/>
      </c>
      <c r="AS73" s="19" t="str">
        <f t="shared" si="261"/>
        <v/>
      </c>
      <c r="AU73" s="5" t="str">
        <f t="shared" si="232"/>
        <v/>
      </c>
      <c r="AV73" t="str">
        <f t="shared" si="233"/>
        <v/>
      </c>
      <c r="AW73" t="str">
        <f t="shared" si="262"/>
        <v/>
      </c>
      <c r="AX73" s="6" t="str">
        <f t="shared" si="263"/>
        <v/>
      </c>
      <c r="AZ73" s="5" t="str">
        <f t="shared" si="264"/>
        <v/>
      </c>
      <c r="BA73" t="str">
        <f t="shared" si="265"/>
        <v/>
      </c>
      <c r="BB73" s="14" t="str">
        <f t="shared" si="266"/>
        <v/>
      </c>
      <c r="BC73" s="14" t="str">
        <f t="shared" si="267"/>
        <v/>
      </c>
      <c r="BD73" t="str">
        <f t="shared" si="268"/>
        <v/>
      </c>
      <c r="BE73" s="6" t="str">
        <f t="shared" si="269"/>
        <v/>
      </c>
      <c r="BG73" s="26" t="str">
        <f t="shared" si="270"/>
        <v/>
      </c>
      <c r="BH73" s="33" t="str">
        <f t="shared" si="271"/>
        <v/>
      </c>
      <c r="BJ73" s="10" t="str">
        <f t="shared" si="272"/>
        <v/>
      </c>
      <c r="BL73" s="13" t="str">
        <f t="shared" si="273"/>
        <v/>
      </c>
      <c r="BM73" s="31" t="str">
        <f t="shared" si="274"/>
        <v/>
      </c>
      <c r="BN73" s="8" t="str">
        <f t="shared" si="275"/>
        <v/>
      </c>
      <c r="BO73" s="25" t="str">
        <f t="shared" si="276"/>
        <v/>
      </c>
      <c r="BQ73" s="5" t="str">
        <f t="shared" si="277"/>
        <v/>
      </c>
      <c r="BR73" t="str">
        <f t="shared" si="278"/>
        <v/>
      </c>
      <c r="BS73" s="8" t="str">
        <f t="shared" si="279"/>
        <v/>
      </c>
      <c r="BT73" t="str">
        <f t="shared" si="280"/>
        <v/>
      </c>
      <c r="BU73" s="25" t="str">
        <f t="shared" si="281"/>
        <v/>
      </c>
      <c r="BW73" s="26" t="str">
        <f t="shared" si="282"/>
        <v/>
      </c>
      <c r="BX73" s="33" t="str">
        <f t="shared" si="283"/>
        <v/>
      </c>
      <c r="BZ73" s="5" t="str">
        <f t="shared" si="284"/>
        <v/>
      </c>
      <c r="CA73" s="6" t="str">
        <f t="shared" si="285"/>
        <v/>
      </c>
      <c r="CC73" s="27" t="str">
        <f t="shared" si="286"/>
        <v/>
      </c>
      <c r="CD73" s="28" t="str">
        <f t="shared" si="287"/>
        <v/>
      </c>
      <c r="CE73" s="21"/>
      <c r="CF73" s="5" t="str">
        <f t="shared" si="288"/>
        <v/>
      </c>
      <c r="CG73" s="5" t="str">
        <f t="shared" si="289"/>
        <v/>
      </c>
      <c r="CH73" s="5">
        <f t="shared" si="290"/>
        <v>54</v>
      </c>
      <c r="CI73" s="45"/>
      <c r="CJ73" s="54">
        <f t="shared" ca="1" si="236"/>
        <v>99999999.999999985</v>
      </c>
      <c r="CK73" s="55">
        <f t="shared" ca="1" si="237"/>
        <v>100000000</v>
      </c>
      <c r="CL73" s="21"/>
      <c r="CM73" s="27" t="str">
        <f t="shared" si="234"/>
        <v/>
      </c>
      <c r="CN73" s="21" t="str">
        <f t="shared" si="235"/>
        <v/>
      </c>
      <c r="CO73" s="21"/>
      <c r="CP73" s="21" t="str">
        <f t="shared" si="164"/>
        <v/>
      </c>
      <c r="CQ73" s="21" t="str">
        <f t="shared" si="165"/>
        <v/>
      </c>
      <c r="CR73" s="21" t="str">
        <f>IF(CQ73="","",IF('XY1'!W78="",0,'XY1'!W78))</f>
        <v/>
      </c>
      <c r="CS73" s="21" t="str">
        <f t="shared" si="65"/>
        <v/>
      </c>
      <c r="CT73" s="5" t="str">
        <f t="shared" si="66"/>
        <v/>
      </c>
      <c r="CU73" s="27" t="str">
        <f>IF(CP73="","",IF('XY1'!$Z$23='CALCUL-XY'!$E$56," "&amp;CP73,","&amp;CP73))</f>
        <v/>
      </c>
      <c r="CV73" s="27" t="str">
        <f>IF(CQ73="","",IF('XY1'!$Z$23='CALCUL-XY'!$E$56," "&amp;CQ73,","&amp;CQ73))</f>
        <v/>
      </c>
      <c r="CW73" s="27" t="str">
        <f>IF(CQ73="","",IF('XY1'!$Z$23='CALCUL-XY'!$E$56," "&amp;CS73,","&amp;CS73))</f>
        <v/>
      </c>
      <c r="CX73" s="27" t="str">
        <f>IF(CQ73="","",IF('XY1'!X78="",'CALCUL-XY'!$CX$18,IF('XY1'!$Z$23='CALCUL-XY'!$E$56," "&amp;'XY1'!X78,","&amp;'XY1'!X78)))</f>
        <v/>
      </c>
      <c r="CY73" s="21"/>
      <c r="CZ73" s="5" t="str">
        <f>IF('XY2'!C77="","",'XY2'!C77)</f>
        <v/>
      </c>
      <c r="DA73" t="str">
        <f>IF('XY2'!D77="","",'XY2'!D77)</f>
        <v/>
      </c>
      <c r="DB73" s="8" t="str">
        <f>IF('XY2'!E77="","",IF(VISEE=AVANT,MOD(CERCLE-'XY2'!E77,CERCLE),MOD('XY2'!E77,CERCLE)))</f>
        <v/>
      </c>
      <c r="DC73" s="6" t="str">
        <f>IF('XY2'!F77="","",'XY2'!F77)</f>
        <v/>
      </c>
      <c r="DE73" s="13" t="str">
        <f t="shared" si="199"/>
        <v/>
      </c>
      <c r="DF73" s="12" t="str">
        <f t="shared" si="200"/>
        <v/>
      </c>
      <c r="DG73" s="19" t="str">
        <f t="shared" si="201"/>
        <v/>
      </c>
      <c r="DI73" s="5" t="str">
        <f>IF('XY2'!C77="","",'XY2'!C77)</f>
        <v/>
      </c>
      <c r="DJ73" t="str">
        <f>IF('XY2'!D77="","",'XY2'!D77)</f>
        <v/>
      </c>
      <c r="DK73" s="8" t="str">
        <f t="shared" si="195"/>
        <v/>
      </c>
      <c r="DL73" s="6" t="str">
        <f>IF('XY2'!F77="","",IF(ECHELLE2="",DC73*1,DC73*ECHELLE2))</f>
        <v/>
      </c>
      <c r="DN73" s="13" t="str">
        <f t="shared" si="202"/>
        <v/>
      </c>
      <c r="DO73" s="12" t="str">
        <f t="shared" si="203"/>
        <v/>
      </c>
      <c r="DP73" s="19" t="str">
        <f t="shared" si="204"/>
        <v/>
      </c>
      <c r="DQ73" s="32"/>
      <c r="DR73" s="5" t="str">
        <f t="shared" si="205"/>
        <v/>
      </c>
      <c r="DS73" t="str">
        <f t="shared" si="206"/>
        <v/>
      </c>
      <c r="DT73" s="12" t="str">
        <f t="shared" si="207"/>
        <v/>
      </c>
      <c r="DU73" s="33" t="str">
        <f t="shared" si="208"/>
        <v/>
      </c>
      <c r="DW73" s="41" t="str">
        <f t="shared" si="209"/>
        <v/>
      </c>
      <c r="DX73" s="20" t="str">
        <f t="shared" si="210"/>
        <v/>
      </c>
      <c r="DY73" t="str">
        <f t="shared" si="211"/>
        <v/>
      </c>
      <c r="DZ73" t="str">
        <f t="shared" si="212"/>
        <v/>
      </c>
      <c r="EA73" t="str">
        <f t="shared" si="213"/>
        <v/>
      </c>
      <c r="EB73" s="6" t="str">
        <f t="shared" si="214"/>
        <v/>
      </c>
      <c r="ED73" s="36" t="str">
        <f t="shared" si="215"/>
        <v/>
      </c>
      <c r="EE73" s="37" t="str">
        <f t="shared" si="216"/>
        <v/>
      </c>
      <c r="EF73" s="32"/>
      <c r="EG73" s="10" t="str">
        <f t="shared" si="217"/>
        <v/>
      </c>
      <c r="EI73" s="13" t="str">
        <f t="shared" si="218"/>
        <v/>
      </c>
      <c r="EJ73" s="30" t="str">
        <f t="shared" si="219"/>
        <v/>
      </c>
      <c r="EK73" s="8" t="str">
        <f t="shared" si="220"/>
        <v/>
      </c>
      <c r="EL73" s="12" t="str">
        <f t="shared" si="221"/>
        <v/>
      </c>
      <c r="EM73" s="33" t="str">
        <f t="shared" si="222"/>
        <v/>
      </c>
      <c r="EO73" s="5" t="str">
        <f t="shared" si="223"/>
        <v/>
      </c>
      <c r="EP73" s="6" t="str">
        <f t="shared" si="224"/>
        <v/>
      </c>
      <c r="ER73" s="5">
        <f t="shared" si="238"/>
        <v>54</v>
      </c>
      <c r="ES73" s="64" t="str">
        <f t="shared" si="239"/>
        <v/>
      </c>
      <c r="ET73" s="27" t="str">
        <f t="shared" si="240"/>
        <v/>
      </c>
      <c r="EU73" s="28" t="str">
        <f t="shared" si="241"/>
        <v/>
      </c>
      <c r="EW73" s="5" t="str">
        <f t="shared" si="225"/>
        <v/>
      </c>
      <c r="EX73" s="5" t="str">
        <f t="shared" si="226"/>
        <v/>
      </c>
      <c r="EZ73" s="45"/>
      <c r="FA73" s="77">
        <f t="shared" ca="1" si="242"/>
        <v>100000150.277</v>
      </c>
      <c r="FB73" s="55">
        <f t="shared" ca="1" si="243"/>
        <v>100000103.27700001</v>
      </c>
      <c r="FD73" s="21" t="str">
        <f t="shared" si="196"/>
        <v/>
      </c>
      <c r="FE73" s="21" t="str">
        <f t="shared" si="197"/>
        <v/>
      </c>
      <c r="FF73" s="21" t="str">
        <f>IF(FE73="","",IF('XY2'!Q77="",0,'XY2'!Q77))</f>
        <v/>
      </c>
      <c r="FG73" s="21" t="str">
        <f t="shared" si="86"/>
        <v/>
      </c>
      <c r="FH73" s="5" t="str">
        <f t="shared" si="198"/>
        <v/>
      </c>
      <c r="FI73" s="27" t="str">
        <f>IF(ET73="","",IF('XY2'!$T$22='CALCUL-XY'!$E$56," "&amp;FD73,","&amp;FD73))</f>
        <v/>
      </c>
      <c r="FJ73" s="27" t="str">
        <f>IF(EU73="","",IF('XY2'!$T$22='CALCUL-XY'!$E$56," "&amp;FE73,","&amp;FE73))</f>
        <v/>
      </c>
      <c r="FK73" s="27" t="str">
        <f>IF(FG73="","",IF('XY2'!$T$22='CALCUL-XY'!$E$56," "&amp;FG73,","&amp;FG73))</f>
        <v/>
      </c>
      <c r="FL73" s="27" t="str">
        <f>IF(FE73="","",IF('XY2'!R77="",$FL$18,IF('XY2'!$T$22='CALCUL-XY'!$E$56," "&amp;'XY2'!R77,","&amp;'XY2'!R77)))</f>
        <v/>
      </c>
    </row>
    <row r="74" spans="1:168" x14ac:dyDescent="0.2">
      <c r="A74">
        <f t="shared" si="87"/>
        <v>55</v>
      </c>
      <c r="C74" s="90" t="s">
        <v>332</v>
      </c>
      <c r="L74">
        <f t="shared" si="245"/>
        <v>55</v>
      </c>
      <c r="M74" s="57" t="str">
        <f>IF('XY1'!C79="","",'XY1'!C79)</f>
        <v/>
      </c>
      <c r="N74" s="57" t="str">
        <f>IF('XY1'!D79="","",'XY1'!D79)</f>
        <v/>
      </c>
      <c r="O74" s="79" t="str">
        <f>IF('XY1'!E79="","",MOD('XY1'!E79,CERCLE))</f>
        <v/>
      </c>
      <c r="P74" s="57" t="str">
        <f>IF('XY1'!F79="","",'XY1'!F79)</f>
        <v/>
      </c>
      <c r="R74" s="13" t="str">
        <f t="shared" si="246"/>
        <v/>
      </c>
      <c r="S74" s="25" t="str">
        <f t="shared" si="247"/>
        <v/>
      </c>
      <c r="U74" s="10" t="str">
        <f t="shared" si="248"/>
        <v/>
      </c>
      <c r="W74" s="5" t="str">
        <f t="shared" si="249"/>
        <v/>
      </c>
      <c r="X74" t="str">
        <f t="shared" si="250"/>
        <v/>
      </c>
      <c r="Y74" s="8" t="str">
        <f t="shared" si="251"/>
        <v/>
      </c>
      <c r="Z74" s="6" t="str">
        <f t="shared" si="252"/>
        <v/>
      </c>
      <c r="AB74" s="5">
        <f t="shared" si="253"/>
        <v>55</v>
      </c>
      <c r="AC74" t="str">
        <f t="shared" si="228"/>
        <v/>
      </c>
      <c r="AD74" s="8" t="str">
        <f t="shared" si="97"/>
        <v/>
      </c>
      <c r="AE74" s="6" t="str">
        <f t="shared" si="254"/>
        <v/>
      </c>
      <c r="AG74" s="13" t="str">
        <f t="shared" si="255"/>
        <v/>
      </c>
      <c r="AH74" s="80" t="str">
        <f t="shared" si="256"/>
        <v/>
      </c>
      <c r="AI74" s="80" t="str">
        <f t="shared" si="257"/>
        <v/>
      </c>
      <c r="AJ74" s="80" t="str">
        <f ca="1">IF(AG74="","",IF(N&lt;AB74,"",SUM(AH74:OFFSET(AH74,(N-1),0))))</f>
        <v/>
      </c>
      <c r="AK74" s="80" t="str">
        <f ca="1">IF(AG74="","",IF(N&lt;AB74,"",SUM(AI74:OFFSET(AI74,(N-1),0))))</f>
        <v/>
      </c>
      <c r="AL74" s="80" t="str">
        <f t="shared" si="229"/>
        <v/>
      </c>
      <c r="AM74" s="81" t="str">
        <f t="shared" si="230"/>
        <v/>
      </c>
      <c r="AN74" s="85" t="str">
        <f t="shared" si="231"/>
        <v/>
      </c>
      <c r="AP74" s="13" t="str">
        <f t="shared" si="258"/>
        <v/>
      </c>
      <c r="AQ74" s="8" t="str">
        <f t="shared" si="259"/>
        <v/>
      </c>
      <c r="AR74" s="12" t="str">
        <f t="shared" si="260"/>
        <v/>
      </c>
      <c r="AS74" s="19" t="str">
        <f t="shared" si="261"/>
        <v/>
      </c>
      <c r="AU74" s="5" t="str">
        <f t="shared" si="232"/>
        <v/>
      </c>
      <c r="AV74" t="str">
        <f t="shared" si="233"/>
        <v/>
      </c>
      <c r="AW74" t="str">
        <f t="shared" si="262"/>
        <v/>
      </c>
      <c r="AX74" s="6" t="str">
        <f t="shared" si="263"/>
        <v/>
      </c>
      <c r="AZ74" s="5" t="str">
        <f t="shared" si="264"/>
        <v/>
      </c>
      <c r="BA74" t="str">
        <f t="shared" si="265"/>
        <v/>
      </c>
      <c r="BB74" s="14" t="str">
        <f t="shared" si="266"/>
        <v/>
      </c>
      <c r="BC74" s="14" t="str">
        <f t="shared" si="267"/>
        <v/>
      </c>
      <c r="BD74" t="str">
        <f t="shared" si="268"/>
        <v/>
      </c>
      <c r="BE74" s="6" t="str">
        <f t="shared" si="269"/>
        <v/>
      </c>
      <c r="BG74" s="26" t="str">
        <f t="shared" si="270"/>
        <v/>
      </c>
      <c r="BH74" s="33" t="str">
        <f t="shared" si="271"/>
        <v/>
      </c>
      <c r="BJ74" s="10" t="str">
        <f t="shared" si="272"/>
        <v/>
      </c>
      <c r="BL74" s="13" t="str">
        <f t="shared" si="273"/>
        <v/>
      </c>
      <c r="BM74" s="31" t="str">
        <f t="shared" si="274"/>
        <v/>
      </c>
      <c r="BN74" s="8" t="str">
        <f t="shared" si="275"/>
        <v/>
      </c>
      <c r="BO74" s="25" t="str">
        <f t="shared" si="276"/>
        <v/>
      </c>
      <c r="BQ74" s="5" t="str">
        <f t="shared" si="277"/>
        <v/>
      </c>
      <c r="BR74" t="str">
        <f t="shared" si="278"/>
        <v/>
      </c>
      <c r="BS74" s="8" t="str">
        <f t="shared" si="279"/>
        <v/>
      </c>
      <c r="BT74" t="str">
        <f t="shared" si="280"/>
        <v/>
      </c>
      <c r="BU74" s="25" t="str">
        <f t="shared" si="281"/>
        <v/>
      </c>
      <c r="BW74" s="26" t="str">
        <f t="shared" si="282"/>
        <v/>
      </c>
      <c r="BX74" s="33" t="str">
        <f t="shared" si="283"/>
        <v/>
      </c>
      <c r="BZ74" s="5" t="str">
        <f t="shared" si="284"/>
        <v/>
      </c>
      <c r="CA74" s="6" t="str">
        <f t="shared" si="285"/>
        <v/>
      </c>
      <c r="CC74" s="27" t="str">
        <f t="shared" si="286"/>
        <v/>
      </c>
      <c r="CD74" s="28" t="str">
        <f t="shared" si="287"/>
        <v/>
      </c>
      <c r="CE74" s="21"/>
      <c r="CF74" s="5" t="str">
        <f t="shared" si="288"/>
        <v/>
      </c>
      <c r="CG74" s="5" t="str">
        <f t="shared" si="289"/>
        <v/>
      </c>
      <c r="CH74" s="5">
        <f t="shared" si="290"/>
        <v>55</v>
      </c>
      <c r="CI74" s="45"/>
      <c r="CJ74" s="54">
        <f t="shared" ca="1" si="236"/>
        <v>99999999.999999985</v>
      </c>
      <c r="CK74" s="55">
        <f t="shared" ca="1" si="237"/>
        <v>100000000</v>
      </c>
      <c r="CL74" s="21"/>
      <c r="CM74" s="27" t="str">
        <f t="shared" si="234"/>
        <v/>
      </c>
      <c r="CN74" s="21" t="str">
        <f t="shared" si="235"/>
        <v/>
      </c>
      <c r="CO74" s="21"/>
      <c r="CP74" s="21" t="str">
        <f t="shared" si="164"/>
        <v/>
      </c>
      <c r="CQ74" s="21" t="str">
        <f t="shared" si="165"/>
        <v/>
      </c>
      <c r="CR74" s="21" t="str">
        <f>IF(CQ74="","",IF('XY1'!W79="",0,'XY1'!W79))</f>
        <v/>
      </c>
      <c r="CS74" s="21" t="str">
        <f t="shared" si="65"/>
        <v/>
      </c>
      <c r="CT74" s="5" t="str">
        <f t="shared" si="66"/>
        <v/>
      </c>
      <c r="CU74" s="27" t="str">
        <f>IF(CP74="","",IF('XY1'!$Z$23='CALCUL-XY'!$E$56," "&amp;CP74,","&amp;CP74))</f>
        <v/>
      </c>
      <c r="CV74" s="27" t="str">
        <f>IF(CQ74="","",IF('XY1'!$Z$23='CALCUL-XY'!$E$56," "&amp;CQ74,","&amp;CQ74))</f>
        <v/>
      </c>
      <c r="CW74" s="27" t="str">
        <f>IF(CQ74="","",IF('XY1'!$Z$23='CALCUL-XY'!$E$56," "&amp;CS74,","&amp;CS74))</f>
        <v/>
      </c>
      <c r="CX74" s="27" t="str">
        <f>IF(CQ74="","",IF('XY1'!X79="",'CALCUL-XY'!$CX$18,IF('XY1'!$Z$23='CALCUL-XY'!$E$56," "&amp;'XY1'!X79,","&amp;'XY1'!X79)))</f>
        <v/>
      </c>
      <c r="CY74" s="21"/>
      <c r="CZ74" s="5" t="str">
        <f>IF('XY2'!C78="","",'XY2'!C78)</f>
        <v/>
      </c>
      <c r="DA74" t="str">
        <f>IF('XY2'!D78="","",'XY2'!D78)</f>
        <v/>
      </c>
      <c r="DB74" s="8" t="str">
        <f>IF('XY2'!E78="","",IF(VISEE=AVANT,MOD(CERCLE-'XY2'!E78,CERCLE),MOD('XY2'!E78,CERCLE)))</f>
        <v/>
      </c>
      <c r="DC74" s="6" t="str">
        <f>IF('XY2'!F78="","",'XY2'!F78)</f>
        <v/>
      </c>
      <c r="DE74" s="13" t="str">
        <f t="shared" si="199"/>
        <v/>
      </c>
      <c r="DF74" s="12" t="str">
        <f t="shared" si="200"/>
        <v/>
      </c>
      <c r="DG74" s="19" t="str">
        <f t="shared" si="201"/>
        <v/>
      </c>
      <c r="DI74" s="5" t="str">
        <f>IF('XY2'!C78="","",'XY2'!C78)</f>
        <v/>
      </c>
      <c r="DJ74" t="str">
        <f>IF('XY2'!D78="","",'XY2'!D78)</f>
        <v/>
      </c>
      <c r="DK74" s="8" t="str">
        <f t="shared" si="195"/>
        <v/>
      </c>
      <c r="DL74" s="6" t="str">
        <f>IF('XY2'!F78="","",IF(ECHELLE2="",DC74*1,DC74*ECHELLE2))</f>
        <v/>
      </c>
      <c r="DN74" s="13" t="str">
        <f t="shared" si="202"/>
        <v/>
      </c>
      <c r="DO74" s="12" t="str">
        <f t="shared" si="203"/>
        <v/>
      </c>
      <c r="DP74" s="19" t="str">
        <f t="shared" si="204"/>
        <v/>
      </c>
      <c r="DQ74" s="32"/>
      <c r="DR74" s="5" t="str">
        <f t="shared" si="205"/>
        <v/>
      </c>
      <c r="DS74" t="str">
        <f t="shared" si="206"/>
        <v/>
      </c>
      <c r="DT74" s="12" t="str">
        <f t="shared" si="207"/>
        <v/>
      </c>
      <c r="DU74" s="33" t="str">
        <f t="shared" si="208"/>
        <v/>
      </c>
      <c r="DW74" s="41" t="str">
        <f t="shared" si="209"/>
        <v/>
      </c>
      <c r="DX74" s="20" t="str">
        <f t="shared" si="210"/>
        <v/>
      </c>
      <c r="DY74" t="str">
        <f t="shared" si="211"/>
        <v/>
      </c>
      <c r="DZ74" t="str">
        <f t="shared" si="212"/>
        <v/>
      </c>
      <c r="EA74" t="str">
        <f t="shared" si="213"/>
        <v/>
      </c>
      <c r="EB74" s="6" t="str">
        <f t="shared" si="214"/>
        <v/>
      </c>
      <c r="ED74" s="36" t="str">
        <f t="shared" si="215"/>
        <v/>
      </c>
      <c r="EE74" s="37" t="str">
        <f t="shared" si="216"/>
        <v/>
      </c>
      <c r="EF74" s="32"/>
      <c r="EG74" s="10" t="str">
        <f t="shared" si="217"/>
        <v/>
      </c>
      <c r="EI74" s="13" t="str">
        <f t="shared" si="218"/>
        <v/>
      </c>
      <c r="EJ74" s="30" t="str">
        <f t="shared" si="219"/>
        <v/>
      </c>
      <c r="EK74" s="8" t="str">
        <f t="shared" si="220"/>
        <v/>
      </c>
      <c r="EL74" s="12" t="str">
        <f t="shared" si="221"/>
        <v/>
      </c>
      <c r="EM74" s="33" t="str">
        <f t="shared" si="222"/>
        <v/>
      </c>
      <c r="EO74" s="5" t="str">
        <f t="shared" si="223"/>
        <v/>
      </c>
      <c r="EP74" s="6" t="str">
        <f t="shared" si="224"/>
        <v/>
      </c>
      <c r="ER74" s="5">
        <f t="shared" si="238"/>
        <v>55</v>
      </c>
      <c r="ES74" s="64" t="str">
        <f t="shared" si="239"/>
        <v/>
      </c>
      <c r="ET74" s="27" t="str">
        <f t="shared" si="240"/>
        <v/>
      </c>
      <c r="EU74" s="28" t="str">
        <f t="shared" si="241"/>
        <v/>
      </c>
      <c r="EW74" s="5" t="str">
        <f t="shared" si="225"/>
        <v/>
      </c>
      <c r="EX74" s="5" t="str">
        <f t="shared" si="226"/>
        <v/>
      </c>
      <c r="EZ74" s="45"/>
      <c r="FA74" s="77">
        <f t="shared" ca="1" si="242"/>
        <v>100000150.277</v>
      </c>
      <c r="FB74" s="55">
        <f t="shared" ca="1" si="243"/>
        <v>100000103.27700001</v>
      </c>
      <c r="FD74" s="21" t="str">
        <f t="shared" si="196"/>
        <v/>
      </c>
      <c r="FE74" s="21" t="str">
        <f t="shared" si="197"/>
        <v/>
      </c>
      <c r="FF74" s="21" t="str">
        <f>IF(FE74="","",IF('XY2'!Q78="",0,'XY2'!Q78))</f>
        <v/>
      </c>
      <c r="FG74" s="21" t="str">
        <f t="shared" si="86"/>
        <v/>
      </c>
      <c r="FH74" s="5" t="str">
        <f t="shared" si="198"/>
        <v/>
      </c>
      <c r="FI74" s="27" t="str">
        <f>IF(ET74="","",IF('XY2'!$T$22='CALCUL-XY'!$E$56," "&amp;FD74,","&amp;FD74))</f>
        <v/>
      </c>
      <c r="FJ74" s="27" t="str">
        <f>IF(EU74="","",IF('XY2'!$T$22='CALCUL-XY'!$E$56," "&amp;FE74,","&amp;FE74))</f>
        <v/>
      </c>
      <c r="FK74" s="27" t="str">
        <f>IF(FG74="","",IF('XY2'!$T$22='CALCUL-XY'!$E$56," "&amp;FG74,","&amp;FG74))</f>
        <v/>
      </c>
      <c r="FL74" s="27" t="str">
        <f>IF(FE74="","",IF('XY2'!R78="",$FL$18,IF('XY2'!$T$22='CALCUL-XY'!$E$56," "&amp;'XY2'!R78,","&amp;'XY2'!R78)))</f>
        <v/>
      </c>
    </row>
    <row r="75" spans="1:168" x14ac:dyDescent="0.2">
      <c r="A75">
        <f t="shared" si="87"/>
        <v>56</v>
      </c>
      <c r="C75" s="90" t="s">
        <v>185</v>
      </c>
      <c r="L75">
        <f t="shared" si="245"/>
        <v>56</v>
      </c>
      <c r="M75" s="57" t="str">
        <f>IF('XY1'!C80="","",'XY1'!C80)</f>
        <v/>
      </c>
      <c r="N75" s="57" t="str">
        <f>IF('XY1'!D80="","",'XY1'!D80)</f>
        <v/>
      </c>
      <c r="O75" s="79" t="str">
        <f>IF('XY1'!E80="","",MOD('XY1'!E80,CERCLE))</f>
        <v/>
      </c>
      <c r="P75" s="57" t="str">
        <f>IF('XY1'!F80="","",'XY1'!F80)</f>
        <v/>
      </c>
      <c r="R75" s="13" t="str">
        <f t="shared" si="246"/>
        <v/>
      </c>
      <c r="S75" s="25" t="str">
        <f t="shared" si="247"/>
        <v/>
      </c>
      <c r="U75" s="10" t="str">
        <f t="shared" si="248"/>
        <v/>
      </c>
      <c r="W75" s="5" t="str">
        <f t="shared" si="249"/>
        <v/>
      </c>
      <c r="X75" t="str">
        <f t="shared" si="250"/>
        <v/>
      </c>
      <c r="Y75" s="8" t="str">
        <f t="shared" si="251"/>
        <v/>
      </c>
      <c r="Z75" s="6" t="str">
        <f t="shared" si="252"/>
        <v/>
      </c>
      <c r="AB75" s="5">
        <f t="shared" si="253"/>
        <v>56</v>
      </c>
      <c r="AC75" t="str">
        <f t="shared" si="228"/>
        <v/>
      </c>
      <c r="AD75" s="8" t="str">
        <f t="shared" si="97"/>
        <v/>
      </c>
      <c r="AE75" s="6" t="str">
        <f t="shared" si="254"/>
        <v/>
      </c>
      <c r="AG75" s="13" t="str">
        <f t="shared" si="255"/>
        <v/>
      </c>
      <c r="AH75" s="80" t="str">
        <f t="shared" si="256"/>
        <v/>
      </c>
      <c r="AI75" s="80" t="str">
        <f t="shared" si="257"/>
        <v/>
      </c>
      <c r="AJ75" s="80" t="str">
        <f ca="1">IF(AG75="","",IF(N&lt;AB75,"",SUM(AH75:OFFSET(AH75,(N-1),0))))</f>
        <v/>
      </c>
      <c r="AK75" s="80" t="str">
        <f ca="1">IF(AG75="","",IF(N&lt;AB75,"",SUM(AI75:OFFSET(AI75,(N-1),0))))</f>
        <v/>
      </c>
      <c r="AL75" s="80" t="str">
        <f t="shared" si="229"/>
        <v/>
      </c>
      <c r="AM75" s="81" t="str">
        <f t="shared" si="230"/>
        <v/>
      </c>
      <c r="AN75" s="85" t="str">
        <f t="shared" si="231"/>
        <v/>
      </c>
      <c r="AP75" s="13" t="str">
        <f t="shared" si="258"/>
        <v/>
      </c>
      <c r="AQ75" s="8" t="str">
        <f t="shared" si="259"/>
        <v/>
      </c>
      <c r="AR75" s="12" t="str">
        <f t="shared" si="260"/>
        <v/>
      </c>
      <c r="AS75" s="19" t="str">
        <f t="shared" si="261"/>
        <v/>
      </c>
      <c r="AU75" s="5" t="str">
        <f t="shared" si="232"/>
        <v/>
      </c>
      <c r="AV75" t="str">
        <f t="shared" si="233"/>
        <v/>
      </c>
      <c r="AW75" t="str">
        <f t="shared" si="262"/>
        <v/>
      </c>
      <c r="AX75" s="6" t="str">
        <f t="shared" si="263"/>
        <v/>
      </c>
      <c r="AZ75" s="5" t="str">
        <f t="shared" si="264"/>
        <v/>
      </c>
      <c r="BA75" t="str">
        <f t="shared" si="265"/>
        <v/>
      </c>
      <c r="BB75" s="14" t="str">
        <f t="shared" si="266"/>
        <v/>
      </c>
      <c r="BC75" s="14" t="str">
        <f t="shared" si="267"/>
        <v/>
      </c>
      <c r="BD75" t="str">
        <f t="shared" si="268"/>
        <v/>
      </c>
      <c r="BE75" s="6" t="str">
        <f t="shared" si="269"/>
        <v/>
      </c>
      <c r="BG75" s="26" t="str">
        <f t="shared" si="270"/>
        <v/>
      </c>
      <c r="BH75" s="33" t="str">
        <f t="shared" si="271"/>
        <v/>
      </c>
      <c r="BJ75" s="10" t="str">
        <f t="shared" si="272"/>
        <v/>
      </c>
      <c r="BL75" s="13" t="str">
        <f t="shared" si="273"/>
        <v/>
      </c>
      <c r="BM75" s="31" t="str">
        <f t="shared" si="274"/>
        <v/>
      </c>
      <c r="BN75" s="8" t="str">
        <f t="shared" si="275"/>
        <v/>
      </c>
      <c r="BO75" s="25" t="str">
        <f t="shared" si="276"/>
        <v/>
      </c>
      <c r="BQ75" s="5" t="str">
        <f t="shared" si="277"/>
        <v/>
      </c>
      <c r="BR75" t="str">
        <f t="shared" si="278"/>
        <v/>
      </c>
      <c r="BS75" s="8" t="str">
        <f t="shared" si="279"/>
        <v/>
      </c>
      <c r="BT75" t="str">
        <f t="shared" si="280"/>
        <v/>
      </c>
      <c r="BU75" s="25" t="str">
        <f t="shared" si="281"/>
        <v/>
      </c>
      <c r="BW75" s="26" t="str">
        <f t="shared" si="282"/>
        <v/>
      </c>
      <c r="BX75" s="33" t="str">
        <f t="shared" si="283"/>
        <v/>
      </c>
      <c r="BZ75" s="5" t="str">
        <f t="shared" si="284"/>
        <v/>
      </c>
      <c r="CA75" s="6" t="str">
        <f t="shared" si="285"/>
        <v/>
      </c>
      <c r="CC75" s="27" t="str">
        <f t="shared" si="286"/>
        <v/>
      </c>
      <c r="CD75" s="28" t="str">
        <f t="shared" si="287"/>
        <v/>
      </c>
      <c r="CE75" s="21"/>
      <c r="CF75" s="5" t="str">
        <f t="shared" si="288"/>
        <v/>
      </c>
      <c r="CG75" s="5" t="str">
        <f t="shared" si="289"/>
        <v/>
      </c>
      <c r="CH75" s="5">
        <f t="shared" si="290"/>
        <v>56</v>
      </c>
      <c r="CI75" s="45"/>
      <c r="CJ75" s="54">
        <f t="shared" ca="1" si="236"/>
        <v>99999999.999999985</v>
      </c>
      <c r="CK75" s="55">
        <f t="shared" ca="1" si="237"/>
        <v>100000000</v>
      </c>
      <c r="CL75" s="21"/>
      <c r="CM75" s="27" t="str">
        <f t="shared" si="234"/>
        <v/>
      </c>
      <c r="CN75" s="21" t="str">
        <f t="shared" si="235"/>
        <v/>
      </c>
      <c r="CO75" s="21"/>
      <c r="CP75" s="21" t="str">
        <f t="shared" si="164"/>
        <v/>
      </c>
      <c r="CQ75" s="21" t="str">
        <f t="shared" si="165"/>
        <v/>
      </c>
      <c r="CR75" s="21" t="str">
        <f>IF(CQ75="","",IF('XY1'!W80="",0,'XY1'!W80))</f>
        <v/>
      </c>
      <c r="CS75" s="21" t="str">
        <f t="shared" si="65"/>
        <v/>
      </c>
      <c r="CT75" s="5" t="str">
        <f t="shared" si="66"/>
        <v/>
      </c>
      <c r="CU75" s="27" t="str">
        <f>IF(CP75="","",IF('XY1'!$Z$23='CALCUL-XY'!$E$56," "&amp;CP75,","&amp;CP75))</f>
        <v/>
      </c>
      <c r="CV75" s="27" t="str">
        <f>IF(CQ75="","",IF('XY1'!$Z$23='CALCUL-XY'!$E$56," "&amp;CQ75,","&amp;CQ75))</f>
        <v/>
      </c>
      <c r="CW75" s="27" t="str">
        <f>IF(CQ75="","",IF('XY1'!$Z$23='CALCUL-XY'!$E$56," "&amp;CS75,","&amp;CS75))</f>
        <v/>
      </c>
      <c r="CX75" s="27" t="str">
        <f>IF(CQ75="","",IF('XY1'!X80="",'CALCUL-XY'!$CX$18,IF('XY1'!$Z$23='CALCUL-XY'!$E$56," "&amp;'XY1'!X80,","&amp;'XY1'!X80)))</f>
        <v/>
      </c>
      <c r="CY75" s="21"/>
      <c r="CZ75" s="5" t="str">
        <f>IF('XY2'!C79="","",'XY2'!C79)</f>
        <v/>
      </c>
      <c r="DA75" t="str">
        <f>IF('XY2'!D79="","",'XY2'!D79)</f>
        <v/>
      </c>
      <c r="DB75" s="8" t="str">
        <f>IF('XY2'!E79="","",IF(VISEE=AVANT,MOD(CERCLE-'XY2'!E79,CERCLE),MOD('XY2'!E79,CERCLE)))</f>
        <v/>
      </c>
      <c r="DC75" s="6" t="str">
        <f>IF('XY2'!F79="","",'XY2'!F79)</f>
        <v/>
      </c>
      <c r="DE75" s="13" t="str">
        <f t="shared" si="199"/>
        <v/>
      </c>
      <c r="DF75" s="12" t="str">
        <f t="shared" si="200"/>
        <v/>
      </c>
      <c r="DG75" s="19" t="str">
        <f t="shared" si="201"/>
        <v/>
      </c>
      <c r="DI75" s="5" t="str">
        <f>IF('XY2'!C79="","",'XY2'!C79)</f>
        <v/>
      </c>
      <c r="DJ75" t="str">
        <f>IF('XY2'!D79="","",'XY2'!D79)</f>
        <v/>
      </c>
      <c r="DK75" s="8" t="str">
        <f t="shared" si="195"/>
        <v/>
      </c>
      <c r="DL75" s="6" t="str">
        <f>IF('XY2'!F79="","",IF(ECHELLE2="",DC75*1,DC75*ECHELLE2))</f>
        <v/>
      </c>
      <c r="DN75" s="13" t="str">
        <f t="shared" si="202"/>
        <v/>
      </c>
      <c r="DO75" s="12" t="str">
        <f t="shared" si="203"/>
        <v/>
      </c>
      <c r="DP75" s="19" t="str">
        <f t="shared" si="204"/>
        <v/>
      </c>
      <c r="DQ75" s="32"/>
      <c r="DR75" s="5" t="str">
        <f t="shared" si="205"/>
        <v/>
      </c>
      <c r="DS75" t="str">
        <f t="shared" si="206"/>
        <v/>
      </c>
      <c r="DT75" s="12" t="str">
        <f t="shared" si="207"/>
        <v/>
      </c>
      <c r="DU75" s="33" t="str">
        <f t="shared" si="208"/>
        <v/>
      </c>
      <c r="DW75" s="41" t="str">
        <f t="shared" si="209"/>
        <v/>
      </c>
      <c r="DX75" s="20" t="str">
        <f t="shared" si="210"/>
        <v/>
      </c>
      <c r="DY75" t="str">
        <f t="shared" si="211"/>
        <v/>
      </c>
      <c r="DZ75" t="str">
        <f t="shared" si="212"/>
        <v/>
      </c>
      <c r="EA75" t="str">
        <f t="shared" si="213"/>
        <v/>
      </c>
      <c r="EB75" s="6" t="str">
        <f t="shared" si="214"/>
        <v/>
      </c>
      <c r="ED75" s="36" t="str">
        <f t="shared" si="215"/>
        <v/>
      </c>
      <c r="EE75" s="37" t="str">
        <f t="shared" si="216"/>
        <v/>
      </c>
      <c r="EF75" s="32"/>
      <c r="EG75" s="10" t="str">
        <f t="shared" si="217"/>
        <v/>
      </c>
      <c r="EI75" s="13" t="str">
        <f t="shared" si="218"/>
        <v/>
      </c>
      <c r="EJ75" s="30" t="str">
        <f t="shared" si="219"/>
        <v/>
      </c>
      <c r="EK75" s="8" t="str">
        <f t="shared" si="220"/>
        <v/>
      </c>
      <c r="EL75" s="12" t="str">
        <f t="shared" si="221"/>
        <v/>
      </c>
      <c r="EM75" s="33" t="str">
        <f t="shared" si="222"/>
        <v/>
      </c>
      <c r="EO75" s="5" t="str">
        <f t="shared" si="223"/>
        <v/>
      </c>
      <c r="EP75" s="6" t="str">
        <f t="shared" si="224"/>
        <v/>
      </c>
      <c r="ER75" s="5">
        <f t="shared" si="238"/>
        <v>56</v>
      </c>
      <c r="ES75" s="64" t="str">
        <f t="shared" si="239"/>
        <v/>
      </c>
      <c r="ET75" s="27" t="str">
        <f t="shared" si="240"/>
        <v/>
      </c>
      <c r="EU75" s="28" t="str">
        <f t="shared" si="241"/>
        <v/>
      </c>
      <c r="EW75" s="5" t="str">
        <f t="shared" si="225"/>
        <v/>
      </c>
      <c r="EX75" s="5" t="str">
        <f t="shared" si="226"/>
        <v/>
      </c>
      <c r="EZ75" s="45"/>
      <c r="FA75" s="77">
        <f t="shared" ca="1" si="242"/>
        <v>100000150.277</v>
      </c>
      <c r="FB75" s="55">
        <f t="shared" ca="1" si="243"/>
        <v>100000103.27700001</v>
      </c>
      <c r="FD75" s="21" t="str">
        <f t="shared" si="196"/>
        <v/>
      </c>
      <c r="FE75" s="21" t="str">
        <f t="shared" si="197"/>
        <v/>
      </c>
      <c r="FF75" s="21" t="str">
        <f>IF(FE75="","",IF('XY2'!Q79="",0,'XY2'!Q79))</f>
        <v/>
      </c>
      <c r="FG75" s="21" t="str">
        <f t="shared" si="86"/>
        <v/>
      </c>
      <c r="FH75" s="5" t="str">
        <f t="shared" si="198"/>
        <v/>
      </c>
      <c r="FI75" s="27" t="str">
        <f>IF(ET75="","",IF('XY2'!$T$22='CALCUL-XY'!$E$56," "&amp;FD75,","&amp;FD75))</f>
        <v/>
      </c>
      <c r="FJ75" s="27" t="str">
        <f>IF(EU75="","",IF('XY2'!$T$22='CALCUL-XY'!$E$56," "&amp;FE75,","&amp;FE75))</f>
        <v/>
      </c>
      <c r="FK75" s="27" t="str">
        <f>IF(FG75="","",IF('XY2'!$T$22='CALCUL-XY'!$E$56," "&amp;FG75,","&amp;FG75))</f>
        <v/>
      </c>
      <c r="FL75" s="27" t="str">
        <f>IF(FE75="","",IF('XY2'!R79="",$FL$18,IF('XY2'!$T$22='CALCUL-XY'!$E$56," "&amp;'XY2'!R79,","&amp;'XY2'!R79)))</f>
        <v/>
      </c>
    </row>
    <row r="76" spans="1:168" x14ac:dyDescent="0.2">
      <c r="A76">
        <f t="shared" si="87"/>
        <v>57</v>
      </c>
      <c r="C76" s="90"/>
      <c r="L76">
        <f t="shared" si="245"/>
        <v>57</v>
      </c>
      <c r="M76" s="57" t="str">
        <f>IF('XY1'!C81="","",'XY1'!C81)</f>
        <v/>
      </c>
      <c r="N76" s="57" t="str">
        <f>IF('XY1'!D81="","",'XY1'!D81)</f>
        <v/>
      </c>
      <c r="O76" s="79" t="str">
        <f>IF('XY1'!E81="","",MOD('XY1'!E81,CERCLE))</f>
        <v/>
      </c>
      <c r="P76" s="57" t="str">
        <f>IF('XY1'!F81="","",'XY1'!F81)</f>
        <v/>
      </c>
      <c r="R76" s="13" t="str">
        <f t="shared" si="246"/>
        <v/>
      </c>
      <c r="S76" s="25" t="str">
        <f t="shared" si="247"/>
        <v/>
      </c>
      <c r="U76" s="10" t="str">
        <f t="shared" si="248"/>
        <v/>
      </c>
      <c r="W76" s="5" t="str">
        <f t="shared" si="249"/>
        <v/>
      </c>
      <c r="X76" t="str">
        <f t="shared" si="250"/>
        <v/>
      </c>
      <c r="Y76" s="8" t="str">
        <f t="shared" si="251"/>
        <v/>
      </c>
      <c r="Z76" s="6" t="str">
        <f t="shared" si="252"/>
        <v/>
      </c>
      <c r="AB76" s="5">
        <f t="shared" si="253"/>
        <v>57</v>
      </c>
      <c r="AC76" t="str">
        <f t="shared" si="228"/>
        <v/>
      </c>
      <c r="AD76" s="8" t="str">
        <f t="shared" si="97"/>
        <v/>
      </c>
      <c r="AE76" s="6" t="str">
        <f t="shared" si="254"/>
        <v/>
      </c>
      <c r="AG76" s="13" t="str">
        <f t="shared" si="255"/>
        <v/>
      </c>
      <c r="AH76" s="80" t="str">
        <f t="shared" si="256"/>
        <v/>
      </c>
      <c r="AI76" s="80" t="str">
        <f t="shared" si="257"/>
        <v/>
      </c>
      <c r="AJ76" s="80" t="str">
        <f ca="1">IF(AG76="","",IF(N&lt;AB76,"",SUM(AH76:OFFSET(AH76,(N-1),0))))</f>
        <v/>
      </c>
      <c r="AK76" s="80" t="str">
        <f ca="1">IF(AG76="","",IF(N&lt;AB76,"",SUM(AI76:OFFSET(AI76,(N-1),0))))</f>
        <v/>
      </c>
      <c r="AL76" s="80" t="str">
        <f t="shared" si="229"/>
        <v/>
      </c>
      <c r="AM76" s="81" t="str">
        <f t="shared" si="230"/>
        <v/>
      </c>
      <c r="AN76" s="85" t="str">
        <f t="shared" si="231"/>
        <v/>
      </c>
      <c r="AP76" s="13" t="str">
        <f t="shared" si="258"/>
        <v/>
      </c>
      <c r="AQ76" s="8" t="str">
        <f t="shared" si="259"/>
        <v/>
      </c>
      <c r="AR76" s="12" t="str">
        <f t="shared" si="260"/>
        <v/>
      </c>
      <c r="AS76" s="19" t="str">
        <f t="shared" si="261"/>
        <v/>
      </c>
      <c r="AU76" s="5" t="str">
        <f t="shared" si="232"/>
        <v/>
      </c>
      <c r="AV76" t="str">
        <f t="shared" si="233"/>
        <v/>
      </c>
      <c r="AW76" t="str">
        <f t="shared" si="262"/>
        <v/>
      </c>
      <c r="AX76" s="6" t="str">
        <f t="shared" si="263"/>
        <v/>
      </c>
      <c r="AZ76" s="5" t="str">
        <f t="shared" si="264"/>
        <v/>
      </c>
      <c r="BA76" t="str">
        <f t="shared" si="265"/>
        <v/>
      </c>
      <c r="BB76" s="14" t="str">
        <f t="shared" si="266"/>
        <v/>
      </c>
      <c r="BC76" s="14" t="str">
        <f t="shared" si="267"/>
        <v/>
      </c>
      <c r="BD76" t="str">
        <f t="shared" si="268"/>
        <v/>
      </c>
      <c r="BE76" s="6" t="str">
        <f t="shared" si="269"/>
        <v/>
      </c>
      <c r="BG76" s="26" t="str">
        <f t="shared" si="270"/>
        <v/>
      </c>
      <c r="BH76" s="33" t="str">
        <f t="shared" si="271"/>
        <v/>
      </c>
      <c r="BJ76" s="10" t="str">
        <f t="shared" si="272"/>
        <v/>
      </c>
      <c r="BL76" s="13" t="str">
        <f t="shared" si="273"/>
        <v/>
      </c>
      <c r="BM76" s="31" t="str">
        <f t="shared" si="274"/>
        <v/>
      </c>
      <c r="BN76" s="8" t="str">
        <f t="shared" si="275"/>
        <v/>
      </c>
      <c r="BO76" s="25" t="str">
        <f t="shared" si="276"/>
        <v/>
      </c>
      <c r="BQ76" s="5" t="str">
        <f t="shared" si="277"/>
        <v/>
      </c>
      <c r="BR76" t="str">
        <f t="shared" si="278"/>
        <v/>
      </c>
      <c r="BS76" s="8" t="str">
        <f t="shared" si="279"/>
        <v/>
      </c>
      <c r="BT76" t="str">
        <f t="shared" si="280"/>
        <v/>
      </c>
      <c r="BU76" s="25" t="str">
        <f t="shared" si="281"/>
        <v/>
      </c>
      <c r="BW76" s="26" t="str">
        <f t="shared" si="282"/>
        <v/>
      </c>
      <c r="BX76" s="33" t="str">
        <f t="shared" si="283"/>
        <v/>
      </c>
      <c r="BZ76" s="5" t="str">
        <f t="shared" si="284"/>
        <v/>
      </c>
      <c r="CA76" s="6" t="str">
        <f t="shared" si="285"/>
        <v/>
      </c>
      <c r="CC76" s="27" t="str">
        <f t="shared" si="286"/>
        <v/>
      </c>
      <c r="CD76" s="28" t="str">
        <f t="shared" si="287"/>
        <v/>
      </c>
      <c r="CE76" s="21"/>
      <c r="CF76" s="5" t="str">
        <f t="shared" si="288"/>
        <v/>
      </c>
      <c r="CG76" s="5" t="str">
        <f t="shared" si="289"/>
        <v/>
      </c>
      <c r="CH76" s="5">
        <f t="shared" si="290"/>
        <v>57</v>
      </c>
      <c r="CI76" s="45"/>
      <c r="CJ76" s="54">
        <f t="shared" ca="1" si="236"/>
        <v>99999999.999999985</v>
      </c>
      <c r="CK76" s="55">
        <f t="shared" ca="1" si="237"/>
        <v>100000000</v>
      </c>
      <c r="CL76" s="21"/>
      <c r="CM76" s="27" t="str">
        <f t="shared" si="234"/>
        <v/>
      </c>
      <c r="CN76" s="21" t="str">
        <f t="shared" si="235"/>
        <v/>
      </c>
      <c r="CO76" s="21"/>
      <c r="CP76" s="21" t="str">
        <f t="shared" si="164"/>
        <v/>
      </c>
      <c r="CQ76" s="21" t="str">
        <f t="shared" si="165"/>
        <v/>
      </c>
      <c r="CR76" s="21" t="str">
        <f>IF(CQ76="","",IF('XY1'!W81="",0,'XY1'!W81))</f>
        <v/>
      </c>
      <c r="CS76" s="21" t="str">
        <f t="shared" si="65"/>
        <v/>
      </c>
      <c r="CT76" s="5" t="str">
        <f t="shared" si="66"/>
        <v/>
      </c>
      <c r="CU76" s="27" t="str">
        <f>IF(CP76="","",IF('XY1'!$Z$23='CALCUL-XY'!$E$56," "&amp;CP76,","&amp;CP76))</f>
        <v/>
      </c>
      <c r="CV76" s="27" t="str">
        <f>IF(CQ76="","",IF('XY1'!$Z$23='CALCUL-XY'!$E$56," "&amp;CQ76,","&amp;CQ76))</f>
        <v/>
      </c>
      <c r="CW76" s="27" t="str">
        <f>IF(CQ76="","",IF('XY1'!$Z$23='CALCUL-XY'!$E$56," "&amp;CS76,","&amp;CS76))</f>
        <v/>
      </c>
      <c r="CX76" s="27" t="str">
        <f>IF(CQ76="","",IF('XY1'!X81="",'CALCUL-XY'!$CX$18,IF('XY1'!$Z$23='CALCUL-XY'!$E$56," "&amp;'XY1'!X81,","&amp;'XY1'!X81)))</f>
        <v/>
      </c>
      <c r="CY76" s="21"/>
      <c r="CZ76" s="5" t="str">
        <f>IF('XY2'!C80="","",'XY2'!C80)</f>
        <v/>
      </c>
      <c r="DA76" t="str">
        <f>IF('XY2'!D80="","",'XY2'!D80)</f>
        <v/>
      </c>
      <c r="DB76" s="8" t="str">
        <f>IF('XY2'!E80="","",IF(VISEE=AVANT,MOD(CERCLE-'XY2'!E80,CERCLE),MOD('XY2'!E80,CERCLE)))</f>
        <v/>
      </c>
      <c r="DC76" s="6" t="str">
        <f>IF('XY2'!F80="","",'XY2'!F80)</f>
        <v/>
      </c>
      <c r="DE76" s="13" t="str">
        <f t="shared" si="199"/>
        <v/>
      </c>
      <c r="DF76" s="12" t="str">
        <f t="shared" si="200"/>
        <v/>
      </c>
      <c r="DG76" s="19" t="str">
        <f t="shared" si="201"/>
        <v/>
      </c>
      <c r="DI76" s="5" t="str">
        <f>IF('XY2'!C80="","",'XY2'!C80)</f>
        <v/>
      </c>
      <c r="DJ76" t="str">
        <f>IF('XY2'!D80="","",'XY2'!D80)</f>
        <v/>
      </c>
      <c r="DK76" s="8" t="str">
        <f t="shared" si="195"/>
        <v/>
      </c>
      <c r="DL76" s="6" t="str">
        <f>IF('XY2'!F80="","",IF(ECHELLE2="",DC76*1,DC76*ECHELLE2))</f>
        <v/>
      </c>
      <c r="DN76" s="13" t="str">
        <f t="shared" si="202"/>
        <v/>
      </c>
      <c r="DO76" s="12" t="str">
        <f t="shared" si="203"/>
        <v/>
      </c>
      <c r="DP76" s="19" t="str">
        <f t="shared" si="204"/>
        <v/>
      </c>
      <c r="DQ76" s="32"/>
      <c r="DR76" s="5" t="str">
        <f t="shared" si="205"/>
        <v/>
      </c>
      <c r="DS76" t="str">
        <f t="shared" si="206"/>
        <v/>
      </c>
      <c r="DT76" s="12" t="str">
        <f t="shared" si="207"/>
        <v/>
      </c>
      <c r="DU76" s="33" t="str">
        <f t="shared" si="208"/>
        <v/>
      </c>
      <c r="DW76" s="41" t="str">
        <f t="shared" si="209"/>
        <v/>
      </c>
      <c r="DX76" s="20" t="str">
        <f t="shared" si="210"/>
        <v/>
      </c>
      <c r="DY76" t="str">
        <f t="shared" si="211"/>
        <v/>
      </c>
      <c r="DZ76" t="str">
        <f t="shared" si="212"/>
        <v/>
      </c>
      <c r="EA76" t="str">
        <f t="shared" si="213"/>
        <v/>
      </c>
      <c r="EB76" s="6" t="str">
        <f t="shared" si="214"/>
        <v/>
      </c>
      <c r="ED76" s="36" t="str">
        <f t="shared" si="215"/>
        <v/>
      </c>
      <c r="EE76" s="37" t="str">
        <f t="shared" si="216"/>
        <v/>
      </c>
      <c r="EF76" s="32"/>
      <c r="EG76" s="10" t="str">
        <f t="shared" si="217"/>
        <v/>
      </c>
      <c r="EI76" s="13" t="str">
        <f t="shared" si="218"/>
        <v/>
      </c>
      <c r="EJ76" s="30" t="str">
        <f t="shared" si="219"/>
        <v/>
      </c>
      <c r="EK76" s="8" t="str">
        <f t="shared" si="220"/>
        <v/>
      </c>
      <c r="EL76" s="12" t="str">
        <f t="shared" si="221"/>
        <v/>
      </c>
      <c r="EM76" s="33" t="str">
        <f t="shared" si="222"/>
        <v/>
      </c>
      <c r="EO76" s="5" t="str">
        <f t="shared" si="223"/>
        <v/>
      </c>
      <c r="EP76" s="6" t="str">
        <f t="shared" si="224"/>
        <v/>
      </c>
      <c r="ER76" s="5">
        <f t="shared" si="238"/>
        <v>57</v>
      </c>
      <c r="ES76" s="64" t="str">
        <f t="shared" si="239"/>
        <v/>
      </c>
      <c r="ET76" s="27" t="str">
        <f t="shared" si="240"/>
        <v/>
      </c>
      <c r="EU76" s="28" t="str">
        <f t="shared" si="241"/>
        <v/>
      </c>
      <c r="EW76" s="5" t="str">
        <f t="shared" si="225"/>
        <v/>
      </c>
      <c r="EX76" s="5" t="str">
        <f t="shared" si="226"/>
        <v/>
      </c>
      <c r="EZ76" s="45"/>
      <c r="FA76" s="77">
        <f t="shared" ca="1" si="242"/>
        <v>100000150.277</v>
      </c>
      <c r="FB76" s="55">
        <f t="shared" ca="1" si="243"/>
        <v>100000103.27700001</v>
      </c>
      <c r="FD76" s="21" t="str">
        <f t="shared" si="196"/>
        <v/>
      </c>
      <c r="FE76" s="21" t="str">
        <f t="shared" si="197"/>
        <v/>
      </c>
      <c r="FF76" s="21" t="str">
        <f>IF(FE76="","",IF('XY2'!Q80="",0,'XY2'!Q80))</f>
        <v/>
      </c>
      <c r="FG76" s="21" t="str">
        <f t="shared" si="86"/>
        <v/>
      </c>
      <c r="FH76" s="5" t="str">
        <f t="shared" si="198"/>
        <v/>
      </c>
      <c r="FI76" s="27" t="str">
        <f>IF(ET76="","",IF('XY2'!$T$22='CALCUL-XY'!$E$56," "&amp;FD76,","&amp;FD76))</f>
        <v/>
      </c>
      <c r="FJ76" s="27" t="str">
        <f>IF(EU76="","",IF('XY2'!$T$22='CALCUL-XY'!$E$56," "&amp;FE76,","&amp;FE76))</f>
        <v/>
      </c>
      <c r="FK76" s="27" t="str">
        <f>IF(FG76="","",IF('XY2'!$T$22='CALCUL-XY'!$E$56," "&amp;FG76,","&amp;FG76))</f>
        <v/>
      </c>
      <c r="FL76" s="27" t="str">
        <f>IF(FE76="","",IF('XY2'!R80="",$FL$18,IF('XY2'!$T$22='CALCUL-XY'!$E$56," "&amp;'XY2'!R80,","&amp;'XY2'!R80)))</f>
        <v/>
      </c>
    </row>
    <row r="77" spans="1:168" x14ac:dyDescent="0.2">
      <c r="A77">
        <f t="shared" si="87"/>
        <v>58</v>
      </c>
      <c r="C77" s="90" t="s">
        <v>333</v>
      </c>
      <c r="L77">
        <f t="shared" si="245"/>
        <v>58</v>
      </c>
      <c r="M77" s="57" t="str">
        <f>IF('XY1'!C82="","",'XY1'!C82)</f>
        <v/>
      </c>
      <c r="N77" s="57" t="str">
        <f>IF('XY1'!D82="","",'XY1'!D82)</f>
        <v/>
      </c>
      <c r="O77" s="79" t="str">
        <f>IF('XY1'!E82="","",MOD('XY1'!E82,CERCLE))</f>
        <v/>
      </c>
      <c r="P77" s="57" t="str">
        <f>IF('XY1'!F82="","",'XY1'!F82)</f>
        <v/>
      </c>
      <c r="R77" s="13" t="str">
        <f t="shared" si="246"/>
        <v/>
      </c>
      <c r="S77" s="25" t="str">
        <f t="shared" si="247"/>
        <v/>
      </c>
      <c r="U77" s="10" t="str">
        <f t="shared" si="248"/>
        <v/>
      </c>
      <c r="W77" s="5" t="str">
        <f t="shared" si="249"/>
        <v/>
      </c>
      <c r="X77" t="str">
        <f t="shared" si="250"/>
        <v/>
      </c>
      <c r="Y77" s="8" t="str">
        <f t="shared" si="251"/>
        <v/>
      </c>
      <c r="Z77" s="6" t="str">
        <f t="shared" si="252"/>
        <v/>
      </c>
      <c r="AB77" s="5">
        <f t="shared" si="253"/>
        <v>58</v>
      </c>
      <c r="AC77" t="str">
        <f t="shared" si="228"/>
        <v/>
      </c>
      <c r="AD77" s="8" t="str">
        <f t="shared" si="97"/>
        <v/>
      </c>
      <c r="AE77" s="6" t="str">
        <f t="shared" si="254"/>
        <v/>
      </c>
      <c r="AG77" s="13" t="str">
        <f t="shared" si="255"/>
        <v/>
      </c>
      <c r="AH77" s="80" t="str">
        <f t="shared" si="256"/>
        <v/>
      </c>
      <c r="AI77" s="80" t="str">
        <f t="shared" si="257"/>
        <v/>
      </c>
      <c r="AJ77" s="80" t="str">
        <f ca="1">IF(AG77="","",IF(N&lt;AB77,"",SUM(AH77:OFFSET(AH77,(N-1),0))))</f>
        <v/>
      </c>
      <c r="AK77" s="80" t="str">
        <f ca="1">IF(AG77="","",IF(N&lt;AB77,"",SUM(AI77:OFFSET(AI77,(N-1),0))))</f>
        <v/>
      </c>
      <c r="AL77" s="80" t="str">
        <f t="shared" si="229"/>
        <v/>
      </c>
      <c r="AM77" s="81" t="str">
        <f t="shared" si="230"/>
        <v/>
      </c>
      <c r="AN77" s="85" t="str">
        <f t="shared" si="231"/>
        <v/>
      </c>
      <c r="AP77" s="13" t="str">
        <f t="shared" si="258"/>
        <v/>
      </c>
      <c r="AQ77" s="8" t="str">
        <f t="shared" si="259"/>
        <v/>
      </c>
      <c r="AR77" s="12" t="str">
        <f t="shared" si="260"/>
        <v/>
      </c>
      <c r="AS77" s="19" t="str">
        <f t="shared" si="261"/>
        <v/>
      </c>
      <c r="AU77" s="5" t="str">
        <f t="shared" si="232"/>
        <v/>
      </c>
      <c r="AV77" t="str">
        <f t="shared" si="233"/>
        <v/>
      </c>
      <c r="AW77" t="str">
        <f t="shared" si="262"/>
        <v/>
      </c>
      <c r="AX77" s="6" t="str">
        <f t="shared" si="263"/>
        <v/>
      </c>
      <c r="AZ77" s="5" t="str">
        <f t="shared" si="264"/>
        <v/>
      </c>
      <c r="BA77" t="str">
        <f t="shared" si="265"/>
        <v/>
      </c>
      <c r="BB77" s="14" t="str">
        <f t="shared" si="266"/>
        <v/>
      </c>
      <c r="BC77" s="14" t="str">
        <f t="shared" si="267"/>
        <v/>
      </c>
      <c r="BD77" t="str">
        <f t="shared" si="268"/>
        <v/>
      </c>
      <c r="BE77" s="6" t="str">
        <f t="shared" si="269"/>
        <v/>
      </c>
      <c r="BG77" s="26" t="str">
        <f t="shared" si="270"/>
        <v/>
      </c>
      <c r="BH77" s="33" t="str">
        <f t="shared" si="271"/>
        <v/>
      </c>
      <c r="BJ77" s="10" t="str">
        <f t="shared" si="272"/>
        <v/>
      </c>
      <c r="BL77" s="13" t="str">
        <f t="shared" si="273"/>
        <v/>
      </c>
      <c r="BM77" s="31" t="str">
        <f t="shared" si="274"/>
        <v/>
      </c>
      <c r="BN77" s="8" t="str">
        <f t="shared" si="275"/>
        <v/>
      </c>
      <c r="BO77" s="25" t="str">
        <f t="shared" si="276"/>
        <v/>
      </c>
      <c r="BQ77" s="5" t="str">
        <f t="shared" si="277"/>
        <v/>
      </c>
      <c r="BR77" t="str">
        <f t="shared" si="278"/>
        <v/>
      </c>
      <c r="BS77" s="8" t="str">
        <f t="shared" si="279"/>
        <v/>
      </c>
      <c r="BT77" t="str">
        <f t="shared" si="280"/>
        <v/>
      </c>
      <c r="BU77" s="25" t="str">
        <f t="shared" si="281"/>
        <v/>
      </c>
      <c r="BW77" s="26" t="str">
        <f t="shared" si="282"/>
        <v/>
      </c>
      <c r="BX77" s="33" t="str">
        <f t="shared" si="283"/>
        <v/>
      </c>
      <c r="BZ77" s="5" t="str">
        <f t="shared" si="284"/>
        <v/>
      </c>
      <c r="CA77" s="6" t="str">
        <f t="shared" si="285"/>
        <v/>
      </c>
      <c r="CC77" s="27" t="str">
        <f t="shared" si="286"/>
        <v/>
      </c>
      <c r="CD77" s="28" t="str">
        <f t="shared" si="287"/>
        <v/>
      </c>
      <c r="CE77" s="21"/>
      <c r="CF77" s="5" t="str">
        <f t="shared" si="288"/>
        <v/>
      </c>
      <c r="CG77" s="5" t="str">
        <f t="shared" si="289"/>
        <v/>
      </c>
      <c r="CH77" s="5">
        <f t="shared" si="290"/>
        <v>58</v>
      </c>
      <c r="CI77" s="45"/>
      <c r="CJ77" s="54">
        <f t="shared" ca="1" si="236"/>
        <v>99999999.999999985</v>
      </c>
      <c r="CK77" s="55">
        <f t="shared" ca="1" si="237"/>
        <v>100000000</v>
      </c>
      <c r="CL77" s="21"/>
      <c r="CM77" s="27" t="str">
        <f t="shared" si="234"/>
        <v/>
      </c>
      <c r="CN77" s="21" t="str">
        <f t="shared" si="235"/>
        <v/>
      </c>
      <c r="CO77" s="21"/>
      <c r="CP77" s="21" t="str">
        <f t="shared" si="164"/>
        <v/>
      </c>
      <c r="CQ77" s="21" t="str">
        <f t="shared" si="165"/>
        <v/>
      </c>
      <c r="CR77" s="21" t="str">
        <f>IF(CQ77="","",IF('XY1'!W82="",0,'XY1'!W82))</f>
        <v/>
      </c>
      <c r="CS77" s="21" t="str">
        <f t="shared" si="65"/>
        <v/>
      </c>
      <c r="CT77" s="5" t="str">
        <f t="shared" si="66"/>
        <v/>
      </c>
      <c r="CU77" s="27" t="str">
        <f>IF(CP77="","",IF('XY1'!$Z$23='CALCUL-XY'!$E$56," "&amp;CP77,","&amp;CP77))</f>
        <v/>
      </c>
      <c r="CV77" s="27" t="str">
        <f>IF(CQ77="","",IF('XY1'!$Z$23='CALCUL-XY'!$E$56," "&amp;CQ77,","&amp;CQ77))</f>
        <v/>
      </c>
      <c r="CW77" s="27" t="str">
        <f>IF(CQ77="","",IF('XY1'!$Z$23='CALCUL-XY'!$E$56," "&amp;CS77,","&amp;CS77))</f>
        <v/>
      </c>
      <c r="CX77" s="27" t="str">
        <f>IF(CQ77="","",IF('XY1'!X82="",'CALCUL-XY'!$CX$18,IF('XY1'!$Z$23='CALCUL-XY'!$E$56," "&amp;'XY1'!X82,","&amp;'XY1'!X82)))</f>
        <v/>
      </c>
      <c r="CY77" s="21"/>
      <c r="CZ77" s="5" t="str">
        <f>IF('XY2'!C81="","",'XY2'!C81)</f>
        <v/>
      </c>
      <c r="DA77" t="str">
        <f>IF('XY2'!D81="","",'XY2'!D81)</f>
        <v/>
      </c>
      <c r="DB77" s="8" t="str">
        <f>IF('XY2'!E81="","",IF(VISEE=AVANT,MOD(CERCLE-'XY2'!E81,CERCLE),MOD('XY2'!E81,CERCLE)))</f>
        <v/>
      </c>
      <c r="DC77" s="6" t="str">
        <f>IF('XY2'!F81="","",'XY2'!F81)</f>
        <v/>
      </c>
      <c r="DE77" s="13" t="str">
        <f t="shared" si="199"/>
        <v/>
      </c>
      <c r="DF77" s="12" t="str">
        <f t="shared" si="200"/>
        <v/>
      </c>
      <c r="DG77" s="19" t="str">
        <f t="shared" si="201"/>
        <v/>
      </c>
      <c r="DI77" s="5" t="str">
        <f>IF('XY2'!C81="","",'XY2'!C81)</f>
        <v/>
      </c>
      <c r="DJ77" t="str">
        <f>IF('XY2'!D81="","",'XY2'!D81)</f>
        <v/>
      </c>
      <c r="DK77" s="8" t="str">
        <f t="shared" si="195"/>
        <v/>
      </c>
      <c r="DL77" s="6" t="str">
        <f>IF('XY2'!F81="","",IF(ECHELLE2="",DC77*1,DC77*ECHELLE2))</f>
        <v/>
      </c>
      <c r="DN77" s="13" t="str">
        <f t="shared" si="202"/>
        <v/>
      </c>
      <c r="DO77" s="12" t="str">
        <f t="shared" si="203"/>
        <v/>
      </c>
      <c r="DP77" s="19" t="str">
        <f t="shared" si="204"/>
        <v/>
      </c>
      <c r="DQ77" s="32"/>
      <c r="DR77" s="5" t="str">
        <f t="shared" si="205"/>
        <v/>
      </c>
      <c r="DS77" t="str">
        <f t="shared" si="206"/>
        <v/>
      </c>
      <c r="DT77" s="12" t="str">
        <f t="shared" si="207"/>
        <v/>
      </c>
      <c r="DU77" s="33" t="str">
        <f t="shared" si="208"/>
        <v/>
      </c>
      <c r="DW77" s="41" t="str">
        <f t="shared" si="209"/>
        <v/>
      </c>
      <c r="DX77" s="20" t="str">
        <f t="shared" si="210"/>
        <v/>
      </c>
      <c r="DY77" t="str">
        <f t="shared" si="211"/>
        <v/>
      </c>
      <c r="DZ77" t="str">
        <f t="shared" si="212"/>
        <v/>
      </c>
      <c r="EA77" t="str">
        <f t="shared" si="213"/>
        <v/>
      </c>
      <c r="EB77" s="6" t="str">
        <f t="shared" si="214"/>
        <v/>
      </c>
      <c r="ED77" s="36" t="str">
        <f t="shared" si="215"/>
        <v/>
      </c>
      <c r="EE77" s="37" t="str">
        <f t="shared" si="216"/>
        <v/>
      </c>
      <c r="EF77" s="32"/>
      <c r="EG77" s="10" t="str">
        <f t="shared" si="217"/>
        <v/>
      </c>
      <c r="EI77" s="13" t="str">
        <f t="shared" si="218"/>
        <v/>
      </c>
      <c r="EJ77" s="30" t="str">
        <f t="shared" si="219"/>
        <v/>
      </c>
      <c r="EK77" s="8" t="str">
        <f t="shared" si="220"/>
        <v/>
      </c>
      <c r="EL77" s="12" t="str">
        <f t="shared" si="221"/>
        <v/>
      </c>
      <c r="EM77" s="33" t="str">
        <f t="shared" si="222"/>
        <v/>
      </c>
      <c r="EO77" s="5" t="str">
        <f t="shared" si="223"/>
        <v/>
      </c>
      <c r="EP77" s="6" t="str">
        <f t="shared" si="224"/>
        <v/>
      </c>
      <c r="ER77" s="5">
        <f t="shared" si="238"/>
        <v>58</v>
      </c>
      <c r="ES77" s="64" t="str">
        <f t="shared" si="239"/>
        <v/>
      </c>
      <c r="ET77" s="27" t="str">
        <f t="shared" si="240"/>
        <v/>
      </c>
      <c r="EU77" s="28" t="str">
        <f t="shared" si="241"/>
        <v/>
      </c>
      <c r="EW77" s="5" t="str">
        <f t="shared" si="225"/>
        <v/>
      </c>
      <c r="EX77" s="5" t="str">
        <f t="shared" si="226"/>
        <v/>
      </c>
      <c r="EZ77" s="45"/>
      <c r="FA77" s="77">
        <f t="shared" ca="1" si="242"/>
        <v>100000150.277</v>
      </c>
      <c r="FB77" s="55">
        <f t="shared" ca="1" si="243"/>
        <v>100000103.27700001</v>
      </c>
      <c r="FD77" s="21" t="str">
        <f t="shared" si="196"/>
        <v/>
      </c>
      <c r="FE77" s="21" t="str">
        <f t="shared" si="197"/>
        <v/>
      </c>
      <c r="FF77" s="21" t="str">
        <f>IF(FE77="","",IF('XY2'!Q81="",0,'XY2'!Q81))</f>
        <v/>
      </c>
      <c r="FG77" s="21" t="str">
        <f t="shared" si="86"/>
        <v/>
      </c>
      <c r="FH77" s="5" t="str">
        <f t="shared" si="198"/>
        <v/>
      </c>
      <c r="FI77" s="27" t="str">
        <f>IF(ET77="","",IF('XY2'!$T$22='CALCUL-XY'!$E$56," "&amp;FD77,","&amp;FD77))</f>
        <v/>
      </c>
      <c r="FJ77" s="27" t="str">
        <f>IF(EU77="","",IF('XY2'!$T$22='CALCUL-XY'!$E$56," "&amp;FE77,","&amp;FE77))</f>
        <v/>
      </c>
      <c r="FK77" s="27" t="str">
        <f>IF(FG77="","",IF('XY2'!$T$22='CALCUL-XY'!$E$56," "&amp;FG77,","&amp;FG77))</f>
        <v/>
      </c>
      <c r="FL77" s="27" t="str">
        <f>IF(FE77="","",IF('XY2'!R81="",$FL$18,IF('XY2'!$T$22='CALCUL-XY'!$E$56," "&amp;'XY2'!R81,","&amp;'XY2'!R81)))</f>
        <v/>
      </c>
    </row>
    <row r="78" spans="1:168" x14ac:dyDescent="0.2">
      <c r="A78">
        <f t="shared" si="87"/>
        <v>59</v>
      </c>
      <c r="C78" s="90"/>
      <c r="L78">
        <f t="shared" si="245"/>
        <v>59</v>
      </c>
      <c r="M78" s="57" t="str">
        <f>IF('XY1'!C83="","",'XY1'!C83)</f>
        <v/>
      </c>
      <c r="N78" s="57" t="str">
        <f>IF('XY1'!D83="","",'XY1'!D83)</f>
        <v/>
      </c>
      <c r="O78" s="79" t="str">
        <f>IF('XY1'!E83="","",MOD('XY1'!E83,CERCLE))</f>
        <v/>
      </c>
      <c r="P78" s="57" t="str">
        <f>IF('XY1'!F83="","",'XY1'!F83)</f>
        <v/>
      </c>
      <c r="R78" s="13" t="str">
        <f t="shared" si="246"/>
        <v/>
      </c>
      <c r="S78" s="25" t="str">
        <f t="shared" si="247"/>
        <v/>
      </c>
      <c r="U78" s="10" t="str">
        <f t="shared" si="248"/>
        <v/>
      </c>
      <c r="W78" s="5" t="str">
        <f t="shared" si="249"/>
        <v/>
      </c>
      <c r="X78" t="str">
        <f t="shared" si="250"/>
        <v/>
      </c>
      <c r="Y78" s="8" t="str">
        <f t="shared" si="251"/>
        <v/>
      </c>
      <c r="Z78" s="6" t="str">
        <f t="shared" si="252"/>
        <v/>
      </c>
      <c r="AB78" s="5">
        <f t="shared" si="253"/>
        <v>59</v>
      </c>
      <c r="AC78" t="str">
        <f t="shared" si="228"/>
        <v/>
      </c>
      <c r="AD78" s="8" t="str">
        <f t="shared" si="97"/>
        <v/>
      </c>
      <c r="AE78" s="6" t="str">
        <f t="shared" si="254"/>
        <v/>
      </c>
      <c r="AG78" s="13" t="str">
        <f t="shared" si="255"/>
        <v/>
      </c>
      <c r="AH78" s="80" t="str">
        <f t="shared" si="256"/>
        <v/>
      </c>
      <c r="AI78" s="80" t="str">
        <f t="shared" si="257"/>
        <v/>
      </c>
      <c r="AJ78" s="80" t="str">
        <f ca="1">IF(AG78="","",IF(N&lt;AB78,"",SUM(AH78:OFFSET(AH78,(N-1),0))))</f>
        <v/>
      </c>
      <c r="AK78" s="80" t="str">
        <f ca="1">IF(AG78="","",IF(N&lt;AB78,"",SUM(AI78:OFFSET(AI78,(N-1),0))))</f>
        <v/>
      </c>
      <c r="AL78" s="80" t="str">
        <f t="shared" si="229"/>
        <v/>
      </c>
      <c r="AM78" s="81" t="str">
        <f t="shared" si="230"/>
        <v/>
      </c>
      <c r="AN78" s="85" t="str">
        <f t="shared" si="231"/>
        <v/>
      </c>
      <c r="AP78" s="13" t="str">
        <f t="shared" si="258"/>
        <v/>
      </c>
      <c r="AQ78" s="8" t="str">
        <f t="shared" si="259"/>
        <v/>
      </c>
      <c r="AR78" s="12" t="str">
        <f t="shared" si="260"/>
        <v/>
      </c>
      <c r="AS78" s="19" t="str">
        <f t="shared" si="261"/>
        <v/>
      </c>
      <c r="AU78" s="5" t="str">
        <f t="shared" si="232"/>
        <v/>
      </c>
      <c r="AV78" t="str">
        <f t="shared" si="233"/>
        <v/>
      </c>
      <c r="AW78" t="str">
        <f t="shared" si="262"/>
        <v/>
      </c>
      <c r="AX78" s="6" t="str">
        <f t="shared" si="263"/>
        <v/>
      </c>
      <c r="AZ78" s="5" t="str">
        <f t="shared" si="264"/>
        <v/>
      </c>
      <c r="BA78" t="str">
        <f t="shared" si="265"/>
        <v/>
      </c>
      <c r="BB78" s="14" t="str">
        <f t="shared" si="266"/>
        <v/>
      </c>
      <c r="BC78" s="14" t="str">
        <f t="shared" si="267"/>
        <v/>
      </c>
      <c r="BD78" t="str">
        <f t="shared" si="268"/>
        <v/>
      </c>
      <c r="BE78" s="6" t="str">
        <f t="shared" si="269"/>
        <v/>
      </c>
      <c r="BG78" s="26" t="str">
        <f t="shared" si="270"/>
        <v/>
      </c>
      <c r="BH78" s="33" t="str">
        <f t="shared" si="271"/>
        <v/>
      </c>
      <c r="BJ78" s="10" t="str">
        <f t="shared" si="272"/>
        <v/>
      </c>
      <c r="BL78" s="13" t="str">
        <f t="shared" si="273"/>
        <v/>
      </c>
      <c r="BM78" s="31" t="str">
        <f t="shared" si="274"/>
        <v/>
      </c>
      <c r="BN78" s="8" t="str">
        <f t="shared" si="275"/>
        <v/>
      </c>
      <c r="BO78" s="25" t="str">
        <f t="shared" si="276"/>
        <v/>
      </c>
      <c r="BQ78" s="5" t="str">
        <f t="shared" si="277"/>
        <v/>
      </c>
      <c r="BR78" t="str">
        <f t="shared" si="278"/>
        <v/>
      </c>
      <c r="BS78" s="8" t="str">
        <f t="shared" si="279"/>
        <v/>
      </c>
      <c r="BT78" t="str">
        <f t="shared" si="280"/>
        <v/>
      </c>
      <c r="BU78" s="25" t="str">
        <f t="shared" si="281"/>
        <v/>
      </c>
      <c r="BW78" s="26" t="str">
        <f t="shared" si="282"/>
        <v/>
      </c>
      <c r="BX78" s="33" t="str">
        <f t="shared" si="283"/>
        <v/>
      </c>
      <c r="BZ78" s="5" t="str">
        <f t="shared" si="284"/>
        <v/>
      </c>
      <c r="CA78" s="6" t="str">
        <f t="shared" si="285"/>
        <v/>
      </c>
      <c r="CC78" s="27" t="str">
        <f t="shared" si="286"/>
        <v/>
      </c>
      <c r="CD78" s="28" t="str">
        <f t="shared" si="287"/>
        <v/>
      </c>
      <c r="CE78" s="21"/>
      <c r="CF78" s="5" t="str">
        <f t="shared" si="288"/>
        <v/>
      </c>
      <c r="CG78" s="5" t="str">
        <f t="shared" si="289"/>
        <v/>
      </c>
      <c r="CH78" s="5">
        <f t="shared" si="290"/>
        <v>59</v>
      </c>
      <c r="CI78" s="45"/>
      <c r="CJ78" s="54">
        <f t="shared" ca="1" si="236"/>
        <v>99999999.999999985</v>
      </c>
      <c r="CK78" s="55">
        <f t="shared" ca="1" si="237"/>
        <v>100000000</v>
      </c>
      <c r="CL78" s="21"/>
      <c r="CM78" s="27" t="str">
        <f t="shared" si="234"/>
        <v/>
      </c>
      <c r="CN78" s="21" t="str">
        <f t="shared" si="235"/>
        <v/>
      </c>
      <c r="CO78" s="21"/>
      <c r="CP78" s="21" t="str">
        <f t="shared" si="164"/>
        <v/>
      </c>
      <c r="CQ78" s="21" t="str">
        <f t="shared" si="165"/>
        <v/>
      </c>
      <c r="CR78" s="21" t="str">
        <f>IF(CQ78="","",IF('XY1'!W83="",0,'XY1'!W83))</f>
        <v/>
      </c>
      <c r="CS78" s="21" t="str">
        <f t="shared" si="65"/>
        <v/>
      </c>
      <c r="CT78" s="5" t="str">
        <f t="shared" si="66"/>
        <v/>
      </c>
      <c r="CU78" s="27" t="str">
        <f>IF(CP78="","",IF('XY1'!$Z$23='CALCUL-XY'!$E$56," "&amp;CP78,","&amp;CP78))</f>
        <v/>
      </c>
      <c r="CV78" s="27" t="str">
        <f>IF(CQ78="","",IF('XY1'!$Z$23='CALCUL-XY'!$E$56," "&amp;CQ78,","&amp;CQ78))</f>
        <v/>
      </c>
      <c r="CW78" s="27" t="str">
        <f>IF(CQ78="","",IF('XY1'!$Z$23='CALCUL-XY'!$E$56," "&amp;CS78,","&amp;CS78))</f>
        <v/>
      </c>
      <c r="CX78" s="27" t="str">
        <f>IF(CQ78="","",IF('XY1'!X83="",'CALCUL-XY'!$CX$18,IF('XY1'!$Z$23='CALCUL-XY'!$E$56," "&amp;'XY1'!X83,","&amp;'XY1'!X83)))</f>
        <v/>
      </c>
      <c r="CY78" s="21"/>
      <c r="CZ78" s="5" t="str">
        <f>IF('XY2'!C82="","",'XY2'!C82)</f>
        <v/>
      </c>
      <c r="DA78" t="str">
        <f>IF('XY2'!D82="","",'XY2'!D82)</f>
        <v/>
      </c>
      <c r="DB78" s="8" t="str">
        <f>IF('XY2'!E82="","",IF(VISEE=AVANT,MOD(CERCLE-'XY2'!E82,CERCLE),MOD('XY2'!E82,CERCLE)))</f>
        <v/>
      </c>
      <c r="DC78" s="6" t="str">
        <f>IF('XY2'!F82="","",'XY2'!F82)</f>
        <v/>
      </c>
      <c r="DE78" s="13" t="str">
        <f t="shared" si="199"/>
        <v/>
      </c>
      <c r="DF78" s="12" t="str">
        <f t="shared" si="200"/>
        <v/>
      </c>
      <c r="DG78" s="19" t="str">
        <f t="shared" si="201"/>
        <v/>
      </c>
      <c r="DI78" s="5" t="str">
        <f>IF('XY2'!C82="","",'XY2'!C82)</f>
        <v/>
      </c>
      <c r="DJ78" t="str">
        <f>IF('XY2'!D82="","",'XY2'!D82)</f>
        <v/>
      </c>
      <c r="DK78" s="8" t="str">
        <f t="shared" si="195"/>
        <v/>
      </c>
      <c r="DL78" s="6" t="str">
        <f>IF('XY2'!F82="","",IF(ECHELLE2="",DC78*1,DC78*ECHELLE2))</f>
        <v/>
      </c>
      <c r="DN78" s="13" t="str">
        <f t="shared" si="202"/>
        <v/>
      </c>
      <c r="DO78" s="12" t="str">
        <f t="shared" si="203"/>
        <v/>
      </c>
      <c r="DP78" s="19" t="str">
        <f t="shared" si="204"/>
        <v/>
      </c>
      <c r="DQ78" s="32"/>
      <c r="DR78" s="5" t="str">
        <f t="shared" si="205"/>
        <v/>
      </c>
      <c r="DS78" t="str">
        <f t="shared" si="206"/>
        <v/>
      </c>
      <c r="DT78" s="12" t="str">
        <f t="shared" si="207"/>
        <v/>
      </c>
      <c r="DU78" s="33" t="str">
        <f t="shared" si="208"/>
        <v/>
      </c>
      <c r="DW78" s="41" t="str">
        <f t="shared" si="209"/>
        <v/>
      </c>
      <c r="DX78" s="20" t="str">
        <f t="shared" si="210"/>
        <v/>
      </c>
      <c r="DY78" t="str">
        <f t="shared" si="211"/>
        <v/>
      </c>
      <c r="DZ78" t="str">
        <f t="shared" si="212"/>
        <v/>
      </c>
      <c r="EA78" t="str">
        <f t="shared" si="213"/>
        <v/>
      </c>
      <c r="EB78" s="6" t="str">
        <f t="shared" si="214"/>
        <v/>
      </c>
      <c r="ED78" s="36" t="str">
        <f t="shared" si="215"/>
        <v/>
      </c>
      <c r="EE78" s="37" t="str">
        <f t="shared" si="216"/>
        <v/>
      </c>
      <c r="EF78" s="32"/>
      <c r="EG78" s="10" t="str">
        <f t="shared" si="217"/>
        <v/>
      </c>
      <c r="EI78" s="13" t="str">
        <f t="shared" si="218"/>
        <v/>
      </c>
      <c r="EJ78" s="30" t="str">
        <f t="shared" si="219"/>
        <v/>
      </c>
      <c r="EK78" s="8" t="str">
        <f t="shared" si="220"/>
        <v/>
      </c>
      <c r="EL78" s="12" t="str">
        <f t="shared" si="221"/>
        <v/>
      </c>
      <c r="EM78" s="33" t="str">
        <f t="shared" si="222"/>
        <v/>
      </c>
      <c r="EO78" s="5" t="str">
        <f t="shared" si="223"/>
        <v/>
      </c>
      <c r="EP78" s="6" t="str">
        <f t="shared" si="224"/>
        <v/>
      </c>
      <c r="ER78" s="5">
        <f t="shared" si="238"/>
        <v>59</v>
      </c>
      <c r="ES78" s="64" t="str">
        <f t="shared" si="239"/>
        <v/>
      </c>
      <c r="ET78" s="27" t="str">
        <f t="shared" si="240"/>
        <v/>
      </c>
      <c r="EU78" s="28" t="str">
        <f t="shared" si="241"/>
        <v/>
      </c>
      <c r="EW78" s="5" t="str">
        <f t="shared" si="225"/>
        <v/>
      </c>
      <c r="EX78" s="5" t="str">
        <f t="shared" si="226"/>
        <v/>
      </c>
      <c r="EZ78" s="45"/>
      <c r="FA78" s="77">
        <f t="shared" ca="1" si="242"/>
        <v>100000150.277</v>
      </c>
      <c r="FB78" s="55">
        <f t="shared" ca="1" si="243"/>
        <v>100000103.27700001</v>
      </c>
      <c r="FD78" s="21" t="str">
        <f t="shared" si="196"/>
        <v/>
      </c>
      <c r="FE78" s="21" t="str">
        <f t="shared" si="197"/>
        <v/>
      </c>
      <c r="FF78" s="21" t="str">
        <f>IF(FE78="","",IF('XY2'!Q82="",0,'XY2'!Q82))</f>
        <v/>
      </c>
      <c r="FG78" s="21" t="str">
        <f t="shared" si="86"/>
        <v/>
      </c>
      <c r="FH78" s="5" t="str">
        <f t="shared" si="198"/>
        <v/>
      </c>
      <c r="FI78" s="27" t="str">
        <f>IF(ET78="","",IF('XY2'!$T$22='CALCUL-XY'!$E$56," "&amp;FD78,","&amp;FD78))</f>
        <v/>
      </c>
      <c r="FJ78" s="27" t="str">
        <f>IF(EU78="","",IF('XY2'!$T$22='CALCUL-XY'!$E$56," "&amp;FE78,","&amp;FE78))</f>
        <v/>
      </c>
      <c r="FK78" s="27" t="str">
        <f>IF(FG78="","",IF('XY2'!$T$22='CALCUL-XY'!$E$56," "&amp;FG78,","&amp;FG78))</f>
        <v/>
      </c>
      <c r="FL78" s="27" t="str">
        <f>IF(FE78="","",IF('XY2'!R82="",$FL$18,IF('XY2'!$T$22='CALCUL-XY'!$E$56," "&amp;'XY2'!R82,","&amp;'XY2'!R82)))</f>
        <v/>
      </c>
    </row>
    <row r="79" spans="1:168" x14ac:dyDescent="0.2">
      <c r="A79">
        <f t="shared" si="87"/>
        <v>60</v>
      </c>
      <c r="C79" s="90" t="s">
        <v>184</v>
      </c>
      <c r="L79">
        <f t="shared" si="245"/>
        <v>60</v>
      </c>
      <c r="M79" s="57" t="str">
        <f>IF('XY1'!C84="","",'XY1'!C84)</f>
        <v/>
      </c>
      <c r="N79" s="57" t="str">
        <f>IF('XY1'!D84="","",'XY1'!D84)</f>
        <v/>
      </c>
      <c r="O79" s="79" t="str">
        <f>IF('XY1'!E84="","",MOD('XY1'!E84,CERCLE))</f>
        <v/>
      </c>
      <c r="P79" s="57" t="str">
        <f>IF('XY1'!F84="","",'XY1'!F84)</f>
        <v/>
      </c>
      <c r="R79" s="13" t="str">
        <f t="shared" si="246"/>
        <v/>
      </c>
      <c r="S79" s="25" t="str">
        <f t="shared" si="247"/>
        <v/>
      </c>
      <c r="U79" s="10" t="str">
        <f t="shared" si="248"/>
        <v/>
      </c>
      <c r="W79" s="5" t="str">
        <f t="shared" si="249"/>
        <v/>
      </c>
      <c r="X79" t="str">
        <f t="shared" si="250"/>
        <v/>
      </c>
      <c r="Y79" s="8" t="str">
        <f t="shared" si="251"/>
        <v/>
      </c>
      <c r="Z79" s="6" t="str">
        <f t="shared" si="252"/>
        <v/>
      </c>
      <c r="AB79" s="5">
        <f t="shared" si="253"/>
        <v>60</v>
      </c>
      <c r="AC79" t="str">
        <f t="shared" si="228"/>
        <v/>
      </c>
      <c r="AD79" s="8" t="str">
        <f t="shared" si="97"/>
        <v/>
      </c>
      <c r="AE79" s="6" t="str">
        <f t="shared" si="254"/>
        <v/>
      </c>
      <c r="AG79" s="13" t="str">
        <f t="shared" si="255"/>
        <v/>
      </c>
      <c r="AH79" s="80" t="str">
        <f t="shared" si="256"/>
        <v/>
      </c>
      <c r="AI79" s="80" t="str">
        <f t="shared" si="257"/>
        <v/>
      </c>
      <c r="AJ79" s="80" t="str">
        <f ca="1">IF(AG79="","",IF(N&lt;AB79,"",SUM(AH79:OFFSET(AH79,(N-1),0))))</f>
        <v/>
      </c>
      <c r="AK79" s="80" t="str">
        <f ca="1">IF(AG79="","",IF(N&lt;AB79,"",SUM(AI79:OFFSET(AI79,(N-1),0))))</f>
        <v/>
      </c>
      <c r="AL79" s="80" t="str">
        <f t="shared" si="229"/>
        <v/>
      </c>
      <c r="AM79" s="81" t="str">
        <f t="shared" si="230"/>
        <v/>
      </c>
      <c r="AN79" s="85" t="str">
        <f t="shared" si="231"/>
        <v/>
      </c>
      <c r="AP79" s="13" t="str">
        <f t="shared" si="258"/>
        <v/>
      </c>
      <c r="AQ79" s="8" t="str">
        <f t="shared" si="259"/>
        <v/>
      </c>
      <c r="AR79" s="12" t="str">
        <f t="shared" si="260"/>
        <v/>
      </c>
      <c r="AS79" s="19" t="str">
        <f t="shared" si="261"/>
        <v/>
      </c>
      <c r="AU79" s="5" t="str">
        <f t="shared" si="232"/>
        <v/>
      </c>
      <c r="AV79" t="str">
        <f t="shared" si="233"/>
        <v/>
      </c>
      <c r="AW79" t="str">
        <f t="shared" si="262"/>
        <v/>
      </c>
      <c r="AX79" s="6" t="str">
        <f t="shared" si="263"/>
        <v/>
      </c>
      <c r="AZ79" s="5" t="str">
        <f t="shared" si="264"/>
        <v/>
      </c>
      <c r="BA79" t="str">
        <f t="shared" si="265"/>
        <v/>
      </c>
      <c r="BB79" s="14" t="str">
        <f t="shared" si="266"/>
        <v/>
      </c>
      <c r="BC79" s="14" t="str">
        <f t="shared" si="267"/>
        <v/>
      </c>
      <c r="BD79" t="str">
        <f t="shared" si="268"/>
        <v/>
      </c>
      <c r="BE79" s="6" t="str">
        <f t="shared" si="269"/>
        <v/>
      </c>
      <c r="BG79" s="26" t="str">
        <f t="shared" si="270"/>
        <v/>
      </c>
      <c r="BH79" s="33" t="str">
        <f t="shared" si="271"/>
        <v/>
      </c>
      <c r="BJ79" s="10" t="str">
        <f t="shared" si="272"/>
        <v/>
      </c>
      <c r="BL79" s="13" t="str">
        <f t="shared" si="273"/>
        <v/>
      </c>
      <c r="BM79" s="31" t="str">
        <f t="shared" si="274"/>
        <v/>
      </c>
      <c r="BN79" s="8" t="str">
        <f t="shared" si="275"/>
        <v/>
      </c>
      <c r="BO79" s="25" t="str">
        <f t="shared" si="276"/>
        <v/>
      </c>
      <c r="BQ79" s="5" t="str">
        <f t="shared" si="277"/>
        <v/>
      </c>
      <c r="BR79" t="str">
        <f t="shared" si="278"/>
        <v/>
      </c>
      <c r="BS79" s="8" t="str">
        <f t="shared" si="279"/>
        <v/>
      </c>
      <c r="BT79" t="str">
        <f t="shared" si="280"/>
        <v/>
      </c>
      <c r="BU79" s="25" t="str">
        <f t="shared" si="281"/>
        <v/>
      </c>
      <c r="BW79" s="26" t="str">
        <f t="shared" si="282"/>
        <v/>
      </c>
      <c r="BX79" s="33" t="str">
        <f t="shared" si="283"/>
        <v/>
      </c>
      <c r="BZ79" s="5" t="str">
        <f t="shared" si="284"/>
        <v/>
      </c>
      <c r="CA79" s="6" t="str">
        <f t="shared" si="285"/>
        <v/>
      </c>
      <c r="CC79" s="27" t="str">
        <f t="shared" si="286"/>
        <v/>
      </c>
      <c r="CD79" s="28" t="str">
        <f t="shared" si="287"/>
        <v/>
      </c>
      <c r="CE79" s="21"/>
      <c r="CF79" s="5" t="str">
        <f t="shared" si="288"/>
        <v/>
      </c>
      <c r="CG79" s="5" t="str">
        <f t="shared" si="289"/>
        <v/>
      </c>
      <c r="CH79" s="5">
        <f t="shared" si="290"/>
        <v>60</v>
      </c>
      <c r="CI79" s="45"/>
      <c r="CJ79" s="54">
        <f t="shared" ca="1" si="236"/>
        <v>99999999.999999985</v>
      </c>
      <c r="CK79" s="55">
        <f t="shared" ca="1" si="237"/>
        <v>100000000</v>
      </c>
      <c r="CL79" s="21"/>
      <c r="CM79" s="27" t="str">
        <f t="shared" si="234"/>
        <v/>
      </c>
      <c r="CN79" s="21" t="str">
        <f t="shared" si="235"/>
        <v/>
      </c>
      <c r="CO79" s="21"/>
      <c r="CP79" s="21" t="str">
        <f t="shared" si="164"/>
        <v/>
      </c>
      <c r="CQ79" s="21" t="str">
        <f t="shared" si="165"/>
        <v/>
      </c>
      <c r="CR79" s="21" t="str">
        <f>IF(CQ79="","",IF('XY1'!W84="",0,'XY1'!W84))</f>
        <v/>
      </c>
      <c r="CS79" s="21" t="str">
        <f t="shared" si="65"/>
        <v/>
      </c>
      <c r="CT79" s="5" t="str">
        <f t="shared" si="66"/>
        <v/>
      </c>
      <c r="CU79" s="27" t="str">
        <f>IF(CP79="","",IF('XY1'!$Z$23='CALCUL-XY'!$E$56," "&amp;CP79,","&amp;CP79))</f>
        <v/>
      </c>
      <c r="CV79" s="27" t="str">
        <f>IF(CQ79="","",IF('XY1'!$Z$23='CALCUL-XY'!$E$56," "&amp;CQ79,","&amp;CQ79))</f>
        <v/>
      </c>
      <c r="CW79" s="27" t="str">
        <f>IF(CQ79="","",IF('XY1'!$Z$23='CALCUL-XY'!$E$56," "&amp;CS79,","&amp;CS79))</f>
        <v/>
      </c>
      <c r="CX79" s="27" t="str">
        <f>IF(CQ79="","",IF('XY1'!X84="",'CALCUL-XY'!$CX$18,IF('XY1'!$Z$23='CALCUL-XY'!$E$56," "&amp;'XY1'!X84,","&amp;'XY1'!X84)))</f>
        <v/>
      </c>
      <c r="CY79" s="21"/>
      <c r="CZ79" s="5" t="str">
        <f>IF('XY2'!C83="","",'XY2'!C83)</f>
        <v/>
      </c>
      <c r="DA79" t="str">
        <f>IF('XY2'!D83="","",'XY2'!D83)</f>
        <v/>
      </c>
      <c r="DB79" s="8" t="str">
        <f>IF('XY2'!E83="","",IF(VISEE=AVANT,MOD(CERCLE-'XY2'!E83,CERCLE),MOD('XY2'!E83,CERCLE)))</f>
        <v/>
      </c>
      <c r="DC79" s="6" t="str">
        <f>IF('XY2'!F83="","",'XY2'!F83)</f>
        <v/>
      </c>
      <c r="DE79" s="13" t="str">
        <f t="shared" si="199"/>
        <v/>
      </c>
      <c r="DF79" s="12" t="str">
        <f t="shared" si="200"/>
        <v/>
      </c>
      <c r="DG79" s="19" t="str">
        <f t="shared" si="201"/>
        <v/>
      </c>
      <c r="DI79" s="5" t="str">
        <f>IF('XY2'!C83="","",'XY2'!C83)</f>
        <v/>
      </c>
      <c r="DJ79" t="str">
        <f>IF('XY2'!D83="","",'XY2'!D83)</f>
        <v/>
      </c>
      <c r="DK79" s="8" t="str">
        <f t="shared" si="195"/>
        <v/>
      </c>
      <c r="DL79" s="6" t="str">
        <f>IF('XY2'!F83="","",IF(ECHELLE2="",DC79*1,DC79*ECHELLE2))</f>
        <v/>
      </c>
      <c r="DN79" s="13" t="str">
        <f t="shared" si="202"/>
        <v/>
      </c>
      <c r="DO79" s="12" t="str">
        <f t="shared" si="203"/>
        <v/>
      </c>
      <c r="DP79" s="19" t="str">
        <f t="shared" si="204"/>
        <v/>
      </c>
      <c r="DQ79" s="32"/>
      <c r="DR79" s="5" t="str">
        <f t="shared" si="205"/>
        <v/>
      </c>
      <c r="DS79" t="str">
        <f t="shared" si="206"/>
        <v/>
      </c>
      <c r="DT79" s="12" t="str">
        <f t="shared" si="207"/>
        <v/>
      </c>
      <c r="DU79" s="33" t="str">
        <f t="shared" si="208"/>
        <v/>
      </c>
      <c r="DW79" s="41" t="str">
        <f t="shared" si="209"/>
        <v/>
      </c>
      <c r="DX79" s="20" t="str">
        <f t="shared" si="210"/>
        <v/>
      </c>
      <c r="DY79" t="str">
        <f t="shared" si="211"/>
        <v/>
      </c>
      <c r="DZ79" t="str">
        <f t="shared" si="212"/>
        <v/>
      </c>
      <c r="EA79" t="str">
        <f t="shared" si="213"/>
        <v/>
      </c>
      <c r="EB79" s="6" t="str">
        <f t="shared" si="214"/>
        <v/>
      </c>
      <c r="ED79" s="36" t="str">
        <f t="shared" si="215"/>
        <v/>
      </c>
      <c r="EE79" s="37" t="str">
        <f t="shared" si="216"/>
        <v/>
      </c>
      <c r="EF79" s="32"/>
      <c r="EG79" s="10" t="str">
        <f t="shared" si="217"/>
        <v/>
      </c>
      <c r="EI79" s="13" t="str">
        <f t="shared" si="218"/>
        <v/>
      </c>
      <c r="EJ79" s="30" t="str">
        <f t="shared" si="219"/>
        <v/>
      </c>
      <c r="EK79" s="8" t="str">
        <f t="shared" si="220"/>
        <v/>
      </c>
      <c r="EL79" s="12" t="str">
        <f t="shared" si="221"/>
        <v/>
      </c>
      <c r="EM79" s="33" t="str">
        <f t="shared" si="222"/>
        <v/>
      </c>
      <c r="EO79" s="5" t="str">
        <f t="shared" si="223"/>
        <v/>
      </c>
      <c r="EP79" s="6" t="str">
        <f t="shared" si="224"/>
        <v/>
      </c>
      <c r="ER79" s="5">
        <f t="shared" si="238"/>
        <v>60</v>
      </c>
      <c r="ES79" s="64" t="str">
        <f t="shared" si="239"/>
        <v/>
      </c>
      <c r="ET79" s="27" t="str">
        <f t="shared" si="240"/>
        <v/>
      </c>
      <c r="EU79" s="28" t="str">
        <f t="shared" si="241"/>
        <v/>
      </c>
      <c r="EW79" s="5" t="str">
        <f t="shared" si="225"/>
        <v/>
      </c>
      <c r="EX79" s="5" t="str">
        <f t="shared" si="226"/>
        <v/>
      </c>
      <c r="EZ79" s="45"/>
      <c r="FA79" s="77">
        <f t="shared" ca="1" si="242"/>
        <v>100000150.277</v>
      </c>
      <c r="FB79" s="55">
        <f t="shared" ca="1" si="243"/>
        <v>100000103.27700001</v>
      </c>
      <c r="FD79" s="21" t="str">
        <f t="shared" si="196"/>
        <v/>
      </c>
      <c r="FE79" s="21" t="str">
        <f t="shared" si="197"/>
        <v/>
      </c>
      <c r="FF79" s="21" t="str">
        <f>IF(FE79="","",IF('XY2'!Q83="",0,'XY2'!Q83))</f>
        <v/>
      </c>
      <c r="FG79" s="21" t="str">
        <f t="shared" si="86"/>
        <v/>
      </c>
      <c r="FH79" s="5" t="str">
        <f t="shared" si="198"/>
        <v/>
      </c>
      <c r="FI79" s="27" t="str">
        <f>IF(ET79="","",IF('XY2'!$T$22='CALCUL-XY'!$E$56," "&amp;FD79,","&amp;FD79))</f>
        <v/>
      </c>
      <c r="FJ79" s="27" t="str">
        <f>IF(EU79="","",IF('XY2'!$T$22='CALCUL-XY'!$E$56," "&amp;FE79,","&amp;FE79))</f>
        <v/>
      </c>
      <c r="FK79" s="27" t="str">
        <f>IF(FG79="","",IF('XY2'!$T$22='CALCUL-XY'!$E$56," "&amp;FG79,","&amp;FG79))</f>
        <v/>
      </c>
      <c r="FL79" s="27" t="str">
        <f>IF(FE79="","",IF('XY2'!R83="",$FL$18,IF('XY2'!$T$22='CALCUL-XY'!$E$56," "&amp;'XY2'!R83,","&amp;'XY2'!R83)))</f>
        <v/>
      </c>
    </row>
    <row r="80" spans="1:168" x14ac:dyDescent="0.2">
      <c r="A80">
        <f t="shared" si="87"/>
        <v>61</v>
      </c>
      <c r="C80" s="90" t="s">
        <v>207</v>
      </c>
      <c r="L80">
        <f t="shared" si="245"/>
        <v>61</v>
      </c>
      <c r="M80" s="57" t="str">
        <f>IF('XY1'!C85="","",'XY1'!C85)</f>
        <v/>
      </c>
      <c r="N80" s="57" t="str">
        <f>IF('XY1'!D85="","",'XY1'!D85)</f>
        <v/>
      </c>
      <c r="O80" s="79" t="str">
        <f>IF('XY1'!E85="","",MOD('XY1'!E85,CERCLE))</f>
        <v/>
      </c>
      <c r="P80" s="57" t="str">
        <f>IF('XY1'!F85="","",'XY1'!F85)</f>
        <v/>
      </c>
      <c r="R80" s="13" t="str">
        <f t="shared" si="246"/>
        <v/>
      </c>
      <c r="S80" s="25" t="str">
        <f t="shared" si="247"/>
        <v/>
      </c>
      <c r="U80" s="10" t="str">
        <f t="shared" si="248"/>
        <v/>
      </c>
      <c r="W80" s="5" t="str">
        <f t="shared" si="249"/>
        <v/>
      </c>
      <c r="X80" t="str">
        <f t="shared" si="250"/>
        <v/>
      </c>
      <c r="Y80" s="8" t="str">
        <f t="shared" si="251"/>
        <v/>
      </c>
      <c r="Z80" s="6" t="str">
        <f t="shared" si="252"/>
        <v/>
      </c>
      <c r="AB80" s="5">
        <f t="shared" si="253"/>
        <v>61</v>
      </c>
      <c r="AC80" t="str">
        <f t="shared" si="228"/>
        <v/>
      </c>
      <c r="AD80" s="8" t="str">
        <f t="shared" si="97"/>
        <v/>
      </c>
      <c r="AE80" s="6" t="str">
        <f t="shared" si="254"/>
        <v/>
      </c>
      <c r="AG80" s="13" t="str">
        <f t="shared" si="255"/>
        <v/>
      </c>
      <c r="AH80" s="80" t="str">
        <f t="shared" si="256"/>
        <v/>
      </c>
      <c r="AI80" s="80" t="str">
        <f t="shared" si="257"/>
        <v/>
      </c>
      <c r="AJ80" s="80" t="str">
        <f ca="1">IF(AG80="","",IF(N&lt;AB80,"",SUM(AH80:OFFSET(AH80,(N-1),0))))</f>
        <v/>
      </c>
      <c r="AK80" s="80" t="str">
        <f ca="1">IF(AG80="","",IF(N&lt;AB80,"",SUM(AI80:OFFSET(AI80,(N-1),0))))</f>
        <v/>
      </c>
      <c r="AL80" s="80" t="str">
        <f t="shared" si="229"/>
        <v/>
      </c>
      <c r="AM80" s="81" t="str">
        <f t="shared" si="230"/>
        <v/>
      </c>
      <c r="AN80" s="85" t="str">
        <f t="shared" si="231"/>
        <v/>
      </c>
      <c r="AP80" s="13" t="str">
        <f t="shared" si="258"/>
        <v/>
      </c>
      <c r="AQ80" s="8" t="str">
        <f t="shared" si="259"/>
        <v/>
      </c>
      <c r="AR80" s="12" t="str">
        <f t="shared" si="260"/>
        <v/>
      </c>
      <c r="AS80" s="19" t="str">
        <f t="shared" si="261"/>
        <v/>
      </c>
      <c r="AU80" s="5" t="str">
        <f t="shared" si="232"/>
        <v/>
      </c>
      <c r="AV80" t="str">
        <f t="shared" si="233"/>
        <v/>
      </c>
      <c r="AW80" t="str">
        <f t="shared" si="262"/>
        <v/>
      </c>
      <c r="AX80" s="6" t="str">
        <f t="shared" si="263"/>
        <v/>
      </c>
      <c r="AZ80" s="5" t="str">
        <f t="shared" si="264"/>
        <v/>
      </c>
      <c r="BA80" t="str">
        <f t="shared" si="265"/>
        <v/>
      </c>
      <c r="BB80" s="14" t="str">
        <f t="shared" si="266"/>
        <v/>
      </c>
      <c r="BC80" s="14" t="str">
        <f t="shared" si="267"/>
        <v/>
      </c>
      <c r="BD80" t="str">
        <f t="shared" si="268"/>
        <v/>
      </c>
      <c r="BE80" s="6" t="str">
        <f t="shared" si="269"/>
        <v/>
      </c>
      <c r="BG80" s="26" t="str">
        <f t="shared" si="270"/>
        <v/>
      </c>
      <c r="BH80" s="33" t="str">
        <f t="shared" si="271"/>
        <v/>
      </c>
      <c r="BJ80" s="10" t="str">
        <f t="shared" si="272"/>
        <v/>
      </c>
      <c r="BL80" s="13" t="str">
        <f t="shared" si="273"/>
        <v/>
      </c>
      <c r="BM80" s="31" t="str">
        <f t="shared" si="274"/>
        <v/>
      </c>
      <c r="BN80" s="8" t="str">
        <f t="shared" si="275"/>
        <v/>
      </c>
      <c r="BO80" s="25" t="str">
        <f t="shared" si="276"/>
        <v/>
      </c>
      <c r="BQ80" s="5" t="str">
        <f t="shared" si="277"/>
        <v/>
      </c>
      <c r="BR80" t="str">
        <f t="shared" si="278"/>
        <v/>
      </c>
      <c r="BS80" s="8" t="str">
        <f t="shared" si="279"/>
        <v/>
      </c>
      <c r="BT80" t="str">
        <f t="shared" si="280"/>
        <v/>
      </c>
      <c r="BU80" s="25" t="str">
        <f t="shared" si="281"/>
        <v/>
      </c>
      <c r="BW80" s="26" t="str">
        <f t="shared" si="282"/>
        <v/>
      </c>
      <c r="BX80" s="33" t="str">
        <f t="shared" si="283"/>
        <v/>
      </c>
      <c r="BZ80" s="5" t="str">
        <f t="shared" si="284"/>
        <v/>
      </c>
      <c r="CA80" s="6" t="str">
        <f t="shared" si="285"/>
        <v/>
      </c>
      <c r="CC80" s="27" t="str">
        <f t="shared" si="286"/>
        <v/>
      </c>
      <c r="CD80" s="28" t="str">
        <f t="shared" si="287"/>
        <v/>
      </c>
      <c r="CE80" s="21"/>
      <c r="CF80" s="5" t="str">
        <f t="shared" si="288"/>
        <v/>
      </c>
      <c r="CG80" s="5" t="str">
        <f t="shared" si="289"/>
        <v/>
      </c>
      <c r="CH80" s="5">
        <f t="shared" si="290"/>
        <v>61</v>
      </c>
      <c r="CI80" s="45"/>
      <c r="CJ80" s="54">
        <f t="shared" ca="1" si="236"/>
        <v>99999999.999999985</v>
      </c>
      <c r="CK80" s="55">
        <f t="shared" ca="1" si="237"/>
        <v>100000000</v>
      </c>
      <c r="CL80" s="21"/>
      <c r="CM80" s="27" t="str">
        <f t="shared" si="234"/>
        <v/>
      </c>
      <c r="CN80" s="21" t="str">
        <f t="shared" si="235"/>
        <v/>
      </c>
      <c r="CO80" s="21"/>
      <c r="CP80" s="21" t="str">
        <f t="shared" si="164"/>
        <v/>
      </c>
      <c r="CQ80" s="21" t="str">
        <f t="shared" si="165"/>
        <v/>
      </c>
      <c r="CR80" s="21" t="str">
        <f>IF(CQ80="","",IF('XY1'!W85="",0,'XY1'!W85))</f>
        <v/>
      </c>
      <c r="CS80" s="21" t="str">
        <f t="shared" si="65"/>
        <v/>
      </c>
      <c r="CT80" s="5" t="str">
        <f t="shared" si="66"/>
        <v/>
      </c>
      <c r="CU80" s="27" t="str">
        <f>IF(CP80="","",IF('XY1'!$Z$23='CALCUL-XY'!$E$56," "&amp;CP80,","&amp;CP80))</f>
        <v/>
      </c>
      <c r="CV80" s="27" t="str">
        <f>IF(CQ80="","",IF('XY1'!$Z$23='CALCUL-XY'!$E$56," "&amp;CQ80,","&amp;CQ80))</f>
        <v/>
      </c>
      <c r="CW80" s="27" t="str">
        <f>IF(CQ80="","",IF('XY1'!$Z$23='CALCUL-XY'!$E$56," "&amp;CS80,","&amp;CS80))</f>
        <v/>
      </c>
      <c r="CX80" s="27" t="str">
        <f>IF(CQ80="","",IF('XY1'!X85="",'CALCUL-XY'!$CX$18,IF('XY1'!$Z$23='CALCUL-XY'!$E$56," "&amp;'XY1'!X85,","&amp;'XY1'!X85)))</f>
        <v/>
      </c>
      <c r="CY80" s="21"/>
      <c r="CZ80" s="5" t="str">
        <f>IF('XY2'!C84="","",'XY2'!C84)</f>
        <v/>
      </c>
      <c r="DA80" t="str">
        <f>IF('XY2'!D84="","",'XY2'!D84)</f>
        <v/>
      </c>
      <c r="DB80" s="8" t="str">
        <f>IF('XY2'!E84="","",IF(VISEE=AVANT,MOD(CERCLE-'XY2'!E84,CERCLE),MOD('XY2'!E84,CERCLE)))</f>
        <v/>
      </c>
      <c r="DC80" s="6" t="str">
        <f>IF('XY2'!F84="","",'XY2'!F84)</f>
        <v/>
      </c>
      <c r="DE80" s="13" t="str">
        <f t="shared" si="199"/>
        <v/>
      </c>
      <c r="DF80" s="12" t="str">
        <f t="shared" si="200"/>
        <v/>
      </c>
      <c r="DG80" s="19" t="str">
        <f t="shared" si="201"/>
        <v/>
      </c>
      <c r="DI80" s="5" t="str">
        <f>IF('XY2'!C84="","",'XY2'!C84)</f>
        <v/>
      </c>
      <c r="DJ80" t="str">
        <f>IF('XY2'!D84="","",'XY2'!D84)</f>
        <v/>
      </c>
      <c r="DK80" s="8" t="str">
        <f t="shared" si="195"/>
        <v/>
      </c>
      <c r="DL80" s="6" t="str">
        <f>IF('XY2'!F84="","",IF(ECHELLE2="",DC80*1,DC80*ECHELLE2))</f>
        <v/>
      </c>
      <c r="DN80" s="13" t="str">
        <f t="shared" si="202"/>
        <v/>
      </c>
      <c r="DO80" s="12" t="str">
        <f t="shared" si="203"/>
        <v/>
      </c>
      <c r="DP80" s="19" t="str">
        <f t="shared" si="204"/>
        <v/>
      </c>
      <c r="DQ80" s="32"/>
      <c r="DR80" s="5" t="str">
        <f t="shared" si="205"/>
        <v/>
      </c>
      <c r="DS80" t="str">
        <f t="shared" si="206"/>
        <v/>
      </c>
      <c r="DT80" s="12" t="str">
        <f t="shared" si="207"/>
        <v/>
      </c>
      <c r="DU80" s="33" t="str">
        <f t="shared" si="208"/>
        <v/>
      </c>
      <c r="DW80" s="41" t="str">
        <f t="shared" si="209"/>
        <v/>
      </c>
      <c r="DX80" s="20" t="str">
        <f t="shared" si="210"/>
        <v/>
      </c>
      <c r="DY80" t="str">
        <f t="shared" si="211"/>
        <v/>
      </c>
      <c r="DZ80" t="str">
        <f t="shared" si="212"/>
        <v/>
      </c>
      <c r="EA80" t="str">
        <f t="shared" si="213"/>
        <v/>
      </c>
      <c r="EB80" s="6" t="str">
        <f t="shared" si="214"/>
        <v/>
      </c>
      <c r="ED80" s="36" t="str">
        <f t="shared" si="215"/>
        <v/>
      </c>
      <c r="EE80" s="37" t="str">
        <f t="shared" si="216"/>
        <v/>
      </c>
      <c r="EF80" s="32"/>
      <c r="EG80" s="10" t="str">
        <f t="shared" si="217"/>
        <v/>
      </c>
      <c r="EI80" s="13" t="str">
        <f t="shared" si="218"/>
        <v/>
      </c>
      <c r="EJ80" s="30" t="str">
        <f t="shared" si="219"/>
        <v/>
      </c>
      <c r="EK80" s="8" t="str">
        <f t="shared" si="220"/>
        <v/>
      </c>
      <c r="EL80" s="12" t="str">
        <f t="shared" si="221"/>
        <v/>
      </c>
      <c r="EM80" s="33" t="str">
        <f t="shared" si="222"/>
        <v/>
      </c>
      <c r="EO80" s="5" t="str">
        <f t="shared" si="223"/>
        <v/>
      </c>
      <c r="EP80" s="6" t="str">
        <f t="shared" si="224"/>
        <v/>
      </c>
      <c r="ER80" s="5">
        <f t="shared" si="238"/>
        <v>61</v>
      </c>
      <c r="ES80" s="64" t="str">
        <f t="shared" si="239"/>
        <v/>
      </c>
      <c r="ET80" s="27" t="str">
        <f t="shared" si="240"/>
        <v/>
      </c>
      <c r="EU80" s="28" t="str">
        <f t="shared" si="241"/>
        <v/>
      </c>
      <c r="EW80" s="5" t="str">
        <f t="shared" si="225"/>
        <v/>
      </c>
      <c r="EX80" s="5" t="str">
        <f t="shared" si="226"/>
        <v/>
      </c>
      <c r="EZ80" s="45"/>
      <c r="FA80" s="77">
        <f t="shared" ca="1" si="242"/>
        <v>100000150.277</v>
      </c>
      <c r="FB80" s="55">
        <f t="shared" ca="1" si="243"/>
        <v>100000103.27700001</v>
      </c>
      <c r="FD80" s="21" t="str">
        <f t="shared" si="196"/>
        <v/>
      </c>
      <c r="FE80" s="21" t="str">
        <f t="shared" si="197"/>
        <v/>
      </c>
      <c r="FF80" s="21" t="str">
        <f>IF(FE80="","",IF('XY2'!Q84="",0,'XY2'!Q84))</f>
        <v/>
      </c>
      <c r="FG80" s="21" t="str">
        <f t="shared" si="86"/>
        <v/>
      </c>
      <c r="FH80" s="5" t="str">
        <f t="shared" si="198"/>
        <v/>
      </c>
      <c r="FI80" s="27" t="str">
        <f>IF(ET80="","",IF('XY2'!$T$22='CALCUL-XY'!$E$56," "&amp;FD80,","&amp;FD80))</f>
        <v/>
      </c>
      <c r="FJ80" s="27" t="str">
        <f>IF(EU80="","",IF('XY2'!$T$22='CALCUL-XY'!$E$56," "&amp;FE80,","&amp;FE80))</f>
        <v/>
      </c>
      <c r="FK80" s="27" t="str">
        <f>IF(FG80="","",IF('XY2'!$T$22='CALCUL-XY'!$E$56," "&amp;FG80,","&amp;FG80))</f>
        <v/>
      </c>
      <c r="FL80" s="27" t="str">
        <f>IF(FE80="","",IF('XY2'!R84="",$FL$18,IF('XY2'!$T$22='CALCUL-XY'!$E$56," "&amp;'XY2'!R84,","&amp;'XY2'!R84)))</f>
        <v/>
      </c>
    </row>
    <row r="81" spans="1:168" x14ac:dyDescent="0.2">
      <c r="A81">
        <f t="shared" si="87"/>
        <v>62</v>
      </c>
      <c r="C81" s="90" t="s">
        <v>208</v>
      </c>
      <c r="L81">
        <f t="shared" si="245"/>
        <v>62</v>
      </c>
      <c r="M81" s="57" t="str">
        <f>IF('XY1'!C86="","",'XY1'!C86)</f>
        <v/>
      </c>
      <c r="N81" s="57" t="str">
        <f>IF('XY1'!D86="","",'XY1'!D86)</f>
        <v/>
      </c>
      <c r="O81" s="79" t="str">
        <f>IF('XY1'!E86="","",MOD('XY1'!E86,CERCLE))</f>
        <v/>
      </c>
      <c r="P81" s="57" t="str">
        <f>IF('XY1'!F86="","",'XY1'!F86)</f>
        <v/>
      </c>
      <c r="R81" s="13" t="str">
        <f t="shared" si="246"/>
        <v/>
      </c>
      <c r="S81" s="25" t="str">
        <f t="shared" si="247"/>
        <v/>
      </c>
      <c r="U81" s="10" t="str">
        <f t="shared" si="248"/>
        <v/>
      </c>
      <c r="W81" s="5" t="str">
        <f t="shared" si="249"/>
        <v/>
      </c>
      <c r="X81" t="str">
        <f t="shared" si="250"/>
        <v/>
      </c>
      <c r="Y81" s="8" t="str">
        <f t="shared" si="251"/>
        <v/>
      </c>
      <c r="Z81" s="6" t="str">
        <f t="shared" si="252"/>
        <v/>
      </c>
      <c r="AB81" s="5">
        <f t="shared" si="253"/>
        <v>62</v>
      </c>
      <c r="AC81" t="str">
        <f t="shared" si="228"/>
        <v/>
      </c>
      <c r="AD81" s="8" t="str">
        <f t="shared" si="97"/>
        <v/>
      </c>
      <c r="AE81" s="6" t="str">
        <f t="shared" si="254"/>
        <v/>
      </c>
      <c r="AG81" s="13" t="str">
        <f t="shared" si="255"/>
        <v/>
      </c>
      <c r="AH81" s="80" t="str">
        <f t="shared" si="256"/>
        <v/>
      </c>
      <c r="AI81" s="80" t="str">
        <f t="shared" si="257"/>
        <v/>
      </c>
      <c r="AJ81" s="80" t="str">
        <f ca="1">IF(AG81="","",IF(N&lt;AB81,"",SUM(AH81:OFFSET(AH81,(N-1),0))))</f>
        <v/>
      </c>
      <c r="AK81" s="80" t="str">
        <f ca="1">IF(AG81="","",IF(N&lt;AB81,"",SUM(AI81:OFFSET(AI81,(N-1),0))))</f>
        <v/>
      </c>
      <c r="AL81" s="80" t="str">
        <f t="shared" si="229"/>
        <v/>
      </c>
      <c r="AM81" s="81" t="str">
        <f t="shared" si="230"/>
        <v/>
      </c>
      <c r="AN81" s="85" t="str">
        <f t="shared" si="231"/>
        <v/>
      </c>
      <c r="AP81" s="13" t="str">
        <f t="shared" si="258"/>
        <v/>
      </c>
      <c r="AQ81" s="8" t="str">
        <f t="shared" si="259"/>
        <v/>
      </c>
      <c r="AR81" s="12" t="str">
        <f t="shared" si="260"/>
        <v/>
      </c>
      <c r="AS81" s="19" t="str">
        <f t="shared" si="261"/>
        <v/>
      </c>
      <c r="AU81" s="5" t="str">
        <f t="shared" si="232"/>
        <v/>
      </c>
      <c r="AV81" t="str">
        <f t="shared" si="233"/>
        <v/>
      </c>
      <c r="AW81" t="str">
        <f t="shared" si="262"/>
        <v/>
      </c>
      <c r="AX81" s="6" t="str">
        <f t="shared" si="263"/>
        <v/>
      </c>
      <c r="AZ81" s="5" t="str">
        <f t="shared" si="264"/>
        <v/>
      </c>
      <c r="BA81" t="str">
        <f t="shared" si="265"/>
        <v/>
      </c>
      <c r="BB81" s="14" t="str">
        <f t="shared" si="266"/>
        <v/>
      </c>
      <c r="BC81" s="14" t="str">
        <f t="shared" si="267"/>
        <v/>
      </c>
      <c r="BD81" t="str">
        <f t="shared" si="268"/>
        <v/>
      </c>
      <c r="BE81" s="6" t="str">
        <f t="shared" si="269"/>
        <v/>
      </c>
      <c r="BG81" s="26" t="str">
        <f t="shared" si="270"/>
        <v/>
      </c>
      <c r="BH81" s="33" t="str">
        <f t="shared" si="271"/>
        <v/>
      </c>
      <c r="BJ81" s="10" t="str">
        <f t="shared" si="272"/>
        <v/>
      </c>
      <c r="BL81" s="13" t="str">
        <f t="shared" si="273"/>
        <v/>
      </c>
      <c r="BM81" s="31" t="str">
        <f t="shared" si="274"/>
        <v/>
      </c>
      <c r="BN81" s="8" t="str">
        <f t="shared" si="275"/>
        <v/>
      </c>
      <c r="BO81" s="25" t="str">
        <f t="shared" si="276"/>
        <v/>
      </c>
      <c r="BQ81" s="5" t="str">
        <f t="shared" si="277"/>
        <v/>
      </c>
      <c r="BR81" t="str">
        <f t="shared" si="278"/>
        <v/>
      </c>
      <c r="BS81" s="8" t="str">
        <f t="shared" si="279"/>
        <v/>
      </c>
      <c r="BT81" t="str">
        <f t="shared" si="280"/>
        <v/>
      </c>
      <c r="BU81" s="25" t="str">
        <f t="shared" si="281"/>
        <v/>
      </c>
      <c r="BW81" s="26" t="str">
        <f t="shared" si="282"/>
        <v/>
      </c>
      <c r="BX81" s="33" t="str">
        <f t="shared" si="283"/>
        <v/>
      </c>
      <c r="BZ81" s="5" t="str">
        <f t="shared" si="284"/>
        <v/>
      </c>
      <c r="CA81" s="6" t="str">
        <f t="shared" si="285"/>
        <v/>
      </c>
      <c r="CC81" s="27" t="str">
        <f t="shared" si="286"/>
        <v/>
      </c>
      <c r="CD81" s="28" t="str">
        <f t="shared" si="287"/>
        <v/>
      </c>
      <c r="CE81" s="21"/>
      <c r="CF81" s="5" t="str">
        <f t="shared" si="288"/>
        <v/>
      </c>
      <c r="CG81" s="5" t="str">
        <f t="shared" si="289"/>
        <v/>
      </c>
      <c r="CH81" s="5">
        <f t="shared" si="290"/>
        <v>62</v>
      </c>
      <c r="CI81" s="45"/>
      <c r="CJ81" s="54">
        <f t="shared" ca="1" si="236"/>
        <v>99999999.999999985</v>
      </c>
      <c r="CK81" s="55">
        <f t="shared" ca="1" si="237"/>
        <v>100000000</v>
      </c>
      <c r="CL81" s="21"/>
      <c r="CM81" s="27" t="str">
        <f t="shared" si="234"/>
        <v/>
      </c>
      <c r="CN81" s="21" t="str">
        <f t="shared" si="235"/>
        <v/>
      </c>
      <c r="CO81" s="21"/>
      <c r="CP81" s="21" t="str">
        <f t="shared" si="164"/>
        <v/>
      </c>
      <c r="CQ81" s="21" t="str">
        <f t="shared" si="165"/>
        <v/>
      </c>
      <c r="CR81" s="21" t="str">
        <f>IF(CQ81="","",IF('XY1'!W86="",0,'XY1'!W86))</f>
        <v/>
      </c>
      <c r="CS81" s="21" t="str">
        <f t="shared" si="65"/>
        <v/>
      </c>
      <c r="CT81" s="5" t="str">
        <f t="shared" si="66"/>
        <v/>
      </c>
      <c r="CU81" s="27" t="str">
        <f>IF(CP81="","",IF('XY1'!$Z$23='CALCUL-XY'!$E$56," "&amp;CP81,","&amp;CP81))</f>
        <v/>
      </c>
      <c r="CV81" s="27" t="str">
        <f>IF(CQ81="","",IF('XY1'!$Z$23='CALCUL-XY'!$E$56," "&amp;CQ81,","&amp;CQ81))</f>
        <v/>
      </c>
      <c r="CW81" s="27" t="str">
        <f>IF(CQ81="","",IF('XY1'!$Z$23='CALCUL-XY'!$E$56," "&amp;CS81,","&amp;CS81))</f>
        <v/>
      </c>
      <c r="CX81" s="27" t="str">
        <f>IF(CQ81="","",IF('XY1'!X86="",'CALCUL-XY'!$CX$18,IF('XY1'!$Z$23='CALCUL-XY'!$E$56," "&amp;'XY1'!X86,","&amp;'XY1'!X86)))</f>
        <v/>
      </c>
      <c r="CY81" s="21"/>
      <c r="CZ81" s="5" t="str">
        <f>IF('XY2'!C85="","",'XY2'!C85)</f>
        <v/>
      </c>
      <c r="DA81" t="str">
        <f>IF('XY2'!D85="","",'XY2'!D85)</f>
        <v/>
      </c>
      <c r="DB81" s="8" t="str">
        <f>IF('XY2'!E85="","",IF(VISEE=AVANT,MOD(CERCLE-'XY2'!E85,CERCLE),MOD('XY2'!E85,CERCLE)))</f>
        <v/>
      </c>
      <c r="DC81" s="6" t="str">
        <f>IF('XY2'!F85="","",'XY2'!F85)</f>
        <v/>
      </c>
      <c r="DE81" s="13" t="str">
        <f t="shared" si="199"/>
        <v/>
      </c>
      <c r="DF81" s="12" t="str">
        <f t="shared" si="200"/>
        <v/>
      </c>
      <c r="DG81" s="19" t="str">
        <f t="shared" si="201"/>
        <v/>
      </c>
      <c r="DI81" s="5" t="str">
        <f>IF('XY2'!C85="","",'XY2'!C85)</f>
        <v/>
      </c>
      <c r="DJ81" t="str">
        <f>IF('XY2'!D85="","",'XY2'!D85)</f>
        <v/>
      </c>
      <c r="DK81" s="8" t="str">
        <f t="shared" si="195"/>
        <v/>
      </c>
      <c r="DL81" s="6" t="str">
        <f>IF('XY2'!F85="","",IF(ECHELLE2="",DC81*1,DC81*ECHELLE2))</f>
        <v/>
      </c>
      <c r="DN81" s="13" t="str">
        <f t="shared" si="202"/>
        <v/>
      </c>
      <c r="DO81" s="12" t="str">
        <f t="shared" si="203"/>
        <v/>
      </c>
      <c r="DP81" s="19" t="str">
        <f t="shared" si="204"/>
        <v/>
      </c>
      <c r="DQ81" s="32"/>
      <c r="DR81" s="5" t="str">
        <f t="shared" si="205"/>
        <v/>
      </c>
      <c r="DS81" t="str">
        <f t="shared" si="206"/>
        <v/>
      </c>
      <c r="DT81" s="12" t="str">
        <f t="shared" si="207"/>
        <v/>
      </c>
      <c r="DU81" s="33" t="str">
        <f t="shared" si="208"/>
        <v/>
      </c>
      <c r="DW81" s="41" t="str">
        <f t="shared" si="209"/>
        <v/>
      </c>
      <c r="DX81" s="20" t="str">
        <f t="shared" si="210"/>
        <v/>
      </c>
      <c r="DY81" t="str">
        <f t="shared" si="211"/>
        <v/>
      </c>
      <c r="DZ81" t="str">
        <f t="shared" si="212"/>
        <v/>
      </c>
      <c r="EA81" t="str">
        <f t="shared" si="213"/>
        <v/>
      </c>
      <c r="EB81" s="6" t="str">
        <f t="shared" si="214"/>
        <v/>
      </c>
      <c r="ED81" s="36" t="str">
        <f t="shared" si="215"/>
        <v/>
      </c>
      <c r="EE81" s="37" t="str">
        <f t="shared" si="216"/>
        <v/>
      </c>
      <c r="EF81" s="32"/>
      <c r="EG81" s="10" t="str">
        <f t="shared" si="217"/>
        <v/>
      </c>
      <c r="EI81" s="13" t="str">
        <f t="shared" si="218"/>
        <v/>
      </c>
      <c r="EJ81" s="30" t="str">
        <f t="shared" si="219"/>
        <v/>
      </c>
      <c r="EK81" s="8" t="str">
        <f t="shared" si="220"/>
        <v/>
      </c>
      <c r="EL81" s="12" t="str">
        <f t="shared" si="221"/>
        <v/>
      </c>
      <c r="EM81" s="33" t="str">
        <f t="shared" si="222"/>
        <v/>
      </c>
      <c r="EO81" s="5" t="str">
        <f t="shared" si="223"/>
        <v/>
      </c>
      <c r="EP81" s="6" t="str">
        <f t="shared" si="224"/>
        <v/>
      </c>
      <c r="ER81" s="5">
        <f t="shared" si="238"/>
        <v>62</v>
      </c>
      <c r="ES81" s="64" t="str">
        <f t="shared" si="239"/>
        <v/>
      </c>
      <c r="ET81" s="27" t="str">
        <f t="shared" si="240"/>
        <v/>
      </c>
      <c r="EU81" s="28" t="str">
        <f t="shared" si="241"/>
        <v/>
      </c>
      <c r="EW81" s="5" t="str">
        <f t="shared" si="225"/>
        <v/>
      </c>
      <c r="EX81" s="5" t="str">
        <f t="shared" si="226"/>
        <v/>
      </c>
      <c r="EZ81" s="45"/>
      <c r="FA81" s="77">
        <f t="shared" ca="1" si="242"/>
        <v>100000150.277</v>
      </c>
      <c r="FB81" s="55">
        <f t="shared" ca="1" si="243"/>
        <v>100000103.27700001</v>
      </c>
      <c r="FD81" s="21" t="str">
        <f t="shared" si="196"/>
        <v/>
      </c>
      <c r="FE81" s="21" t="str">
        <f t="shared" si="197"/>
        <v/>
      </c>
      <c r="FF81" s="21" t="str">
        <f>IF(FE81="","",IF('XY2'!Q85="",0,'XY2'!Q85))</f>
        <v/>
      </c>
      <c r="FG81" s="21" t="str">
        <f t="shared" si="86"/>
        <v/>
      </c>
      <c r="FH81" s="5" t="str">
        <f t="shared" si="198"/>
        <v/>
      </c>
      <c r="FI81" s="27" t="str">
        <f>IF(ET81="","",IF('XY2'!$T$22='CALCUL-XY'!$E$56," "&amp;FD81,","&amp;FD81))</f>
        <v/>
      </c>
      <c r="FJ81" s="27" t="str">
        <f>IF(EU81="","",IF('XY2'!$T$22='CALCUL-XY'!$E$56," "&amp;FE81,","&amp;FE81))</f>
        <v/>
      </c>
      <c r="FK81" s="27" t="str">
        <f>IF(FG81="","",IF('XY2'!$T$22='CALCUL-XY'!$E$56," "&amp;FG81,","&amp;FG81))</f>
        <v/>
      </c>
      <c r="FL81" s="27" t="str">
        <f>IF(FE81="","",IF('XY2'!R85="",$FL$18,IF('XY2'!$T$22='CALCUL-XY'!$E$56," "&amp;'XY2'!R85,","&amp;'XY2'!R85)))</f>
        <v/>
      </c>
    </row>
    <row r="82" spans="1:168" x14ac:dyDescent="0.2">
      <c r="A82">
        <f t="shared" si="87"/>
        <v>63</v>
      </c>
      <c r="C82" s="90" t="s">
        <v>209</v>
      </c>
      <c r="L82">
        <f t="shared" si="245"/>
        <v>63</v>
      </c>
      <c r="M82" s="57" t="str">
        <f>IF('XY1'!C87="","",'XY1'!C87)</f>
        <v/>
      </c>
      <c r="N82" s="57" t="str">
        <f>IF('XY1'!D87="","",'XY1'!D87)</f>
        <v/>
      </c>
      <c r="O82" s="79" t="str">
        <f>IF('XY1'!E87="","",MOD('XY1'!E87,CERCLE))</f>
        <v/>
      </c>
      <c r="P82" s="57" t="str">
        <f>IF('XY1'!F87="","",'XY1'!F87)</f>
        <v/>
      </c>
      <c r="R82" s="13" t="str">
        <f t="shared" si="246"/>
        <v/>
      </c>
      <c r="S82" s="25" t="str">
        <f t="shared" si="247"/>
        <v/>
      </c>
      <c r="U82" s="10" t="str">
        <f t="shared" si="248"/>
        <v/>
      </c>
      <c r="W82" s="5" t="str">
        <f t="shared" si="249"/>
        <v/>
      </c>
      <c r="X82" t="str">
        <f t="shared" si="250"/>
        <v/>
      </c>
      <c r="Y82" s="8" t="str">
        <f t="shared" si="251"/>
        <v/>
      </c>
      <c r="Z82" s="6" t="str">
        <f t="shared" si="252"/>
        <v/>
      </c>
      <c r="AB82" s="5">
        <f t="shared" si="253"/>
        <v>63</v>
      </c>
      <c r="AC82" t="str">
        <f t="shared" si="228"/>
        <v/>
      </c>
      <c r="AD82" s="8" t="str">
        <f t="shared" si="97"/>
        <v/>
      </c>
      <c r="AE82" s="6" t="str">
        <f t="shared" si="254"/>
        <v/>
      </c>
      <c r="AG82" s="13" t="str">
        <f t="shared" si="255"/>
        <v/>
      </c>
      <c r="AH82" s="80" t="str">
        <f t="shared" si="256"/>
        <v/>
      </c>
      <c r="AI82" s="80" t="str">
        <f t="shared" si="257"/>
        <v/>
      </c>
      <c r="AJ82" s="80" t="str">
        <f ca="1">IF(AG82="","",IF(N&lt;AB82,"",SUM(AH82:OFFSET(AH82,(N-1),0))))</f>
        <v/>
      </c>
      <c r="AK82" s="80" t="str">
        <f ca="1">IF(AG82="","",IF(N&lt;AB82,"",SUM(AI82:OFFSET(AI82,(N-1),0))))</f>
        <v/>
      </c>
      <c r="AL82" s="80" t="str">
        <f t="shared" si="229"/>
        <v/>
      </c>
      <c r="AM82" s="81" t="str">
        <f t="shared" si="230"/>
        <v/>
      </c>
      <c r="AN82" s="85" t="str">
        <f t="shared" si="231"/>
        <v/>
      </c>
      <c r="AP82" s="13" t="str">
        <f t="shared" si="258"/>
        <v/>
      </c>
      <c r="AQ82" s="8" t="str">
        <f t="shared" si="259"/>
        <v/>
      </c>
      <c r="AR82" s="12" t="str">
        <f t="shared" si="260"/>
        <v/>
      </c>
      <c r="AS82" s="19" t="str">
        <f t="shared" si="261"/>
        <v/>
      </c>
      <c r="AU82" s="5" t="str">
        <f t="shared" si="232"/>
        <v/>
      </c>
      <c r="AV82" t="str">
        <f t="shared" si="233"/>
        <v/>
      </c>
      <c r="AW82" t="str">
        <f t="shared" si="262"/>
        <v/>
      </c>
      <c r="AX82" s="6" t="str">
        <f t="shared" si="263"/>
        <v/>
      </c>
      <c r="AZ82" s="5" t="str">
        <f t="shared" si="264"/>
        <v/>
      </c>
      <c r="BA82" t="str">
        <f t="shared" si="265"/>
        <v/>
      </c>
      <c r="BB82" s="14" t="str">
        <f t="shared" si="266"/>
        <v/>
      </c>
      <c r="BC82" s="14" t="str">
        <f t="shared" si="267"/>
        <v/>
      </c>
      <c r="BD82" t="str">
        <f t="shared" si="268"/>
        <v/>
      </c>
      <c r="BE82" s="6" t="str">
        <f t="shared" si="269"/>
        <v/>
      </c>
      <c r="BG82" s="26" t="str">
        <f t="shared" si="270"/>
        <v/>
      </c>
      <c r="BH82" s="33" t="str">
        <f t="shared" si="271"/>
        <v/>
      </c>
      <c r="BJ82" s="10" t="str">
        <f t="shared" si="272"/>
        <v/>
      </c>
      <c r="BL82" s="13" t="str">
        <f t="shared" si="273"/>
        <v/>
      </c>
      <c r="BM82" s="31" t="str">
        <f t="shared" si="274"/>
        <v/>
      </c>
      <c r="BN82" s="8" t="str">
        <f t="shared" si="275"/>
        <v/>
      </c>
      <c r="BO82" s="25" t="str">
        <f t="shared" si="276"/>
        <v/>
      </c>
      <c r="BQ82" s="5" t="str">
        <f t="shared" si="277"/>
        <v/>
      </c>
      <c r="BR82" t="str">
        <f t="shared" si="278"/>
        <v/>
      </c>
      <c r="BS82" s="8" t="str">
        <f t="shared" si="279"/>
        <v/>
      </c>
      <c r="BT82" t="str">
        <f t="shared" si="280"/>
        <v/>
      </c>
      <c r="BU82" s="25" t="str">
        <f t="shared" si="281"/>
        <v/>
      </c>
      <c r="BW82" s="26" t="str">
        <f t="shared" si="282"/>
        <v/>
      </c>
      <c r="BX82" s="33" t="str">
        <f t="shared" si="283"/>
        <v/>
      </c>
      <c r="BZ82" s="5" t="str">
        <f t="shared" si="284"/>
        <v/>
      </c>
      <c r="CA82" s="6" t="str">
        <f t="shared" si="285"/>
        <v/>
      </c>
      <c r="CC82" s="27" t="str">
        <f t="shared" si="286"/>
        <v/>
      </c>
      <c r="CD82" s="28" t="str">
        <f t="shared" si="287"/>
        <v/>
      </c>
      <c r="CE82" s="21"/>
      <c r="CF82" s="5" t="str">
        <f t="shared" si="288"/>
        <v/>
      </c>
      <c r="CG82" s="5" t="str">
        <f t="shared" si="289"/>
        <v/>
      </c>
      <c r="CH82" s="5">
        <f t="shared" si="290"/>
        <v>63</v>
      </c>
      <c r="CI82" s="45"/>
      <c r="CJ82" s="54">
        <f t="shared" ca="1" si="236"/>
        <v>99999999.999999985</v>
      </c>
      <c r="CK82" s="55">
        <f t="shared" ca="1" si="237"/>
        <v>100000000</v>
      </c>
      <c r="CL82" s="21"/>
      <c r="CM82" s="27" t="str">
        <f t="shared" si="234"/>
        <v/>
      </c>
      <c r="CN82" s="21" t="str">
        <f t="shared" si="235"/>
        <v/>
      </c>
      <c r="CO82" s="21"/>
      <c r="CP82" s="21" t="str">
        <f t="shared" si="164"/>
        <v/>
      </c>
      <c r="CQ82" s="21" t="str">
        <f t="shared" si="165"/>
        <v/>
      </c>
      <c r="CR82" s="21" t="str">
        <f>IF(CQ82="","",IF('XY1'!W87="",0,'XY1'!W87))</f>
        <v/>
      </c>
      <c r="CS82" s="21" t="str">
        <f t="shared" si="65"/>
        <v/>
      </c>
      <c r="CT82" s="5" t="str">
        <f t="shared" si="66"/>
        <v/>
      </c>
      <c r="CU82" s="27" t="str">
        <f>IF(CP82="","",IF('XY1'!$Z$23='CALCUL-XY'!$E$56," "&amp;CP82,","&amp;CP82))</f>
        <v/>
      </c>
      <c r="CV82" s="27" t="str">
        <f>IF(CQ82="","",IF('XY1'!$Z$23='CALCUL-XY'!$E$56," "&amp;CQ82,","&amp;CQ82))</f>
        <v/>
      </c>
      <c r="CW82" s="27" t="str">
        <f>IF(CQ82="","",IF('XY1'!$Z$23='CALCUL-XY'!$E$56," "&amp;CS82,","&amp;CS82))</f>
        <v/>
      </c>
      <c r="CX82" s="27" t="str">
        <f>IF(CQ82="","",IF('XY1'!X87="",'CALCUL-XY'!$CX$18,IF('XY1'!$Z$23='CALCUL-XY'!$E$56," "&amp;'XY1'!X87,","&amp;'XY1'!X87)))</f>
        <v/>
      </c>
      <c r="CY82" s="21"/>
      <c r="CZ82" s="5" t="str">
        <f>IF('XY2'!C86="","",'XY2'!C86)</f>
        <v/>
      </c>
      <c r="DA82" t="str">
        <f>IF('XY2'!D86="","",'XY2'!D86)</f>
        <v/>
      </c>
      <c r="DB82" s="8" t="str">
        <f>IF('XY2'!E86="","",IF(VISEE=AVANT,MOD(CERCLE-'XY2'!E86,CERCLE),MOD('XY2'!E86,CERCLE)))</f>
        <v/>
      </c>
      <c r="DC82" s="6" t="str">
        <f>IF('XY2'!F86="","",'XY2'!F86)</f>
        <v/>
      </c>
      <c r="DE82" s="13" t="str">
        <f t="shared" si="199"/>
        <v/>
      </c>
      <c r="DF82" s="12" t="str">
        <f t="shared" si="200"/>
        <v/>
      </c>
      <c r="DG82" s="19" t="str">
        <f t="shared" si="201"/>
        <v/>
      </c>
      <c r="DI82" s="5" t="str">
        <f>IF('XY2'!C86="","",'XY2'!C86)</f>
        <v/>
      </c>
      <c r="DJ82" t="str">
        <f>IF('XY2'!D86="","",'XY2'!D86)</f>
        <v/>
      </c>
      <c r="DK82" s="8" t="str">
        <f t="shared" si="195"/>
        <v/>
      </c>
      <c r="DL82" s="6" t="str">
        <f>IF('XY2'!F86="","",IF(ECHELLE2="",DC82*1,DC82*ECHELLE2))</f>
        <v/>
      </c>
      <c r="DN82" s="13" t="str">
        <f t="shared" si="202"/>
        <v/>
      </c>
      <c r="DO82" s="12" t="str">
        <f t="shared" si="203"/>
        <v/>
      </c>
      <c r="DP82" s="19" t="str">
        <f t="shared" si="204"/>
        <v/>
      </c>
      <c r="DQ82" s="32"/>
      <c r="DR82" s="5" t="str">
        <f t="shared" si="205"/>
        <v/>
      </c>
      <c r="DS82" t="str">
        <f t="shared" si="206"/>
        <v/>
      </c>
      <c r="DT82" s="12" t="str">
        <f t="shared" si="207"/>
        <v/>
      </c>
      <c r="DU82" s="33" t="str">
        <f t="shared" si="208"/>
        <v/>
      </c>
      <c r="DW82" s="41" t="str">
        <f t="shared" si="209"/>
        <v/>
      </c>
      <c r="DX82" s="20" t="str">
        <f t="shared" si="210"/>
        <v/>
      </c>
      <c r="DY82" t="str">
        <f t="shared" si="211"/>
        <v/>
      </c>
      <c r="DZ82" t="str">
        <f t="shared" si="212"/>
        <v/>
      </c>
      <c r="EA82" t="str">
        <f t="shared" si="213"/>
        <v/>
      </c>
      <c r="EB82" s="6" t="str">
        <f t="shared" si="214"/>
        <v/>
      </c>
      <c r="ED82" s="36" t="str">
        <f t="shared" si="215"/>
        <v/>
      </c>
      <c r="EE82" s="37" t="str">
        <f t="shared" si="216"/>
        <v/>
      </c>
      <c r="EF82" s="32"/>
      <c r="EG82" s="10" t="str">
        <f t="shared" si="217"/>
        <v/>
      </c>
      <c r="EI82" s="13" t="str">
        <f t="shared" si="218"/>
        <v/>
      </c>
      <c r="EJ82" s="30" t="str">
        <f t="shared" si="219"/>
        <v/>
      </c>
      <c r="EK82" s="8" t="str">
        <f t="shared" si="220"/>
        <v/>
      </c>
      <c r="EL82" s="12" t="str">
        <f t="shared" si="221"/>
        <v/>
      </c>
      <c r="EM82" s="33" t="str">
        <f t="shared" si="222"/>
        <v/>
      </c>
      <c r="EO82" s="5" t="str">
        <f t="shared" si="223"/>
        <v/>
      </c>
      <c r="EP82" s="6" t="str">
        <f t="shared" si="224"/>
        <v/>
      </c>
      <c r="ER82" s="5">
        <f t="shared" si="238"/>
        <v>63</v>
      </c>
      <c r="ES82" s="64" t="str">
        <f t="shared" si="239"/>
        <v/>
      </c>
      <c r="ET82" s="27" t="str">
        <f t="shared" si="240"/>
        <v/>
      </c>
      <c r="EU82" s="28" t="str">
        <f t="shared" si="241"/>
        <v/>
      </c>
      <c r="EW82" s="5" t="str">
        <f t="shared" si="225"/>
        <v/>
      </c>
      <c r="EX82" s="5" t="str">
        <f t="shared" si="226"/>
        <v/>
      </c>
      <c r="EZ82" s="45"/>
      <c r="FA82" s="77">
        <f t="shared" ca="1" si="242"/>
        <v>100000150.277</v>
      </c>
      <c r="FB82" s="55">
        <f t="shared" ca="1" si="243"/>
        <v>100000103.27700001</v>
      </c>
      <c r="FD82" s="21" t="str">
        <f t="shared" si="196"/>
        <v/>
      </c>
      <c r="FE82" s="21" t="str">
        <f t="shared" si="197"/>
        <v/>
      </c>
      <c r="FF82" s="21" t="str">
        <f>IF(FE82="","",IF('XY2'!Q86="",0,'XY2'!Q86))</f>
        <v/>
      </c>
      <c r="FG82" s="21" t="str">
        <f t="shared" si="86"/>
        <v/>
      </c>
      <c r="FH82" s="5" t="str">
        <f t="shared" si="198"/>
        <v/>
      </c>
      <c r="FI82" s="27" t="str">
        <f>IF(ET82="","",IF('XY2'!$T$22='CALCUL-XY'!$E$56," "&amp;FD82,","&amp;FD82))</f>
        <v/>
      </c>
      <c r="FJ82" s="27" t="str">
        <f>IF(EU82="","",IF('XY2'!$T$22='CALCUL-XY'!$E$56," "&amp;FE82,","&amp;FE82))</f>
        <v/>
      </c>
      <c r="FK82" s="27" t="str">
        <f>IF(FG82="","",IF('XY2'!$T$22='CALCUL-XY'!$E$56," "&amp;FG82,","&amp;FG82))</f>
        <v/>
      </c>
      <c r="FL82" s="27" t="str">
        <f>IF(FE82="","",IF('XY2'!R86="",$FL$18,IF('XY2'!$T$22='CALCUL-XY'!$E$56," "&amp;'XY2'!R86,","&amp;'XY2'!R86)))</f>
        <v/>
      </c>
    </row>
    <row r="83" spans="1:168" x14ac:dyDescent="0.2">
      <c r="A83">
        <f t="shared" si="87"/>
        <v>64</v>
      </c>
      <c r="C83" s="90" t="s">
        <v>256</v>
      </c>
      <c r="L83">
        <f t="shared" si="245"/>
        <v>64</v>
      </c>
      <c r="M83" s="57" t="str">
        <f>IF('XY1'!C88="","",'XY1'!C88)</f>
        <v/>
      </c>
      <c r="N83" s="57" t="str">
        <f>IF('XY1'!D88="","",'XY1'!D88)</f>
        <v/>
      </c>
      <c r="O83" s="79" t="str">
        <f>IF('XY1'!E88="","",MOD('XY1'!E88,CERCLE))</f>
        <v/>
      </c>
      <c r="P83" s="57" t="str">
        <f>IF('XY1'!F88="","",'XY1'!F88)</f>
        <v/>
      </c>
      <c r="R83" s="13" t="str">
        <f t="shared" si="246"/>
        <v/>
      </c>
      <c r="S83" s="25" t="str">
        <f t="shared" si="247"/>
        <v/>
      </c>
      <c r="U83" s="10" t="str">
        <f t="shared" si="248"/>
        <v/>
      </c>
      <c r="W83" s="5" t="str">
        <f t="shared" si="249"/>
        <v/>
      </c>
      <c r="X83" t="str">
        <f t="shared" si="250"/>
        <v/>
      </c>
      <c r="Y83" s="8" t="str">
        <f t="shared" si="251"/>
        <v/>
      </c>
      <c r="Z83" s="6" t="str">
        <f t="shared" si="252"/>
        <v/>
      </c>
      <c r="AB83" s="5">
        <f t="shared" si="253"/>
        <v>64</v>
      </c>
      <c r="AC83" t="str">
        <f t="shared" si="228"/>
        <v/>
      </c>
      <c r="AD83" s="8" t="str">
        <f t="shared" si="97"/>
        <v/>
      </c>
      <c r="AE83" s="6" t="str">
        <f t="shared" si="254"/>
        <v/>
      </c>
      <c r="AG83" s="13" t="str">
        <f t="shared" si="255"/>
        <v/>
      </c>
      <c r="AH83" s="80" t="str">
        <f t="shared" si="256"/>
        <v/>
      </c>
      <c r="AI83" s="80" t="str">
        <f t="shared" si="257"/>
        <v/>
      </c>
      <c r="AJ83" s="80" t="str">
        <f ca="1">IF(AG83="","",IF(N&lt;AB83,"",SUM(AH83:OFFSET(AH83,(N-1),0))))</f>
        <v/>
      </c>
      <c r="AK83" s="80" t="str">
        <f ca="1">IF(AG83="","",IF(N&lt;AB83,"",SUM(AI83:OFFSET(AI83,(N-1),0))))</f>
        <v/>
      </c>
      <c r="AL83" s="80" t="str">
        <f t="shared" si="229"/>
        <v/>
      </c>
      <c r="AM83" s="81" t="str">
        <f t="shared" si="230"/>
        <v/>
      </c>
      <c r="AN83" s="85" t="str">
        <f t="shared" si="231"/>
        <v/>
      </c>
      <c r="AP83" s="13" t="str">
        <f t="shared" si="258"/>
        <v/>
      </c>
      <c r="AQ83" s="8" t="str">
        <f t="shared" si="259"/>
        <v/>
      </c>
      <c r="AR83" s="12" t="str">
        <f t="shared" si="260"/>
        <v/>
      </c>
      <c r="AS83" s="19" t="str">
        <f t="shared" si="261"/>
        <v/>
      </c>
      <c r="AU83" s="5" t="str">
        <f t="shared" si="232"/>
        <v/>
      </c>
      <c r="AV83" t="str">
        <f t="shared" si="233"/>
        <v/>
      </c>
      <c r="AW83" t="str">
        <f t="shared" si="262"/>
        <v/>
      </c>
      <c r="AX83" s="6" t="str">
        <f t="shared" si="263"/>
        <v/>
      </c>
      <c r="AZ83" s="5" t="str">
        <f t="shared" si="264"/>
        <v/>
      </c>
      <c r="BA83" t="str">
        <f t="shared" si="265"/>
        <v/>
      </c>
      <c r="BB83" s="14" t="str">
        <f t="shared" si="266"/>
        <v/>
      </c>
      <c r="BC83" s="14" t="str">
        <f t="shared" si="267"/>
        <v/>
      </c>
      <c r="BD83" t="str">
        <f t="shared" si="268"/>
        <v/>
      </c>
      <c r="BE83" s="6" t="str">
        <f t="shared" si="269"/>
        <v/>
      </c>
      <c r="BG83" s="26" t="str">
        <f t="shared" si="270"/>
        <v/>
      </c>
      <c r="BH83" s="33" t="str">
        <f t="shared" si="271"/>
        <v/>
      </c>
      <c r="BJ83" s="10" t="str">
        <f t="shared" si="272"/>
        <v/>
      </c>
      <c r="BL83" s="13" t="str">
        <f t="shared" si="273"/>
        <v/>
      </c>
      <c r="BM83" s="31" t="str">
        <f t="shared" si="274"/>
        <v/>
      </c>
      <c r="BN83" s="8" t="str">
        <f t="shared" si="275"/>
        <v/>
      </c>
      <c r="BO83" s="25" t="str">
        <f t="shared" si="276"/>
        <v/>
      </c>
      <c r="BQ83" s="5" t="str">
        <f t="shared" si="277"/>
        <v/>
      </c>
      <c r="BR83" t="str">
        <f t="shared" si="278"/>
        <v/>
      </c>
      <c r="BS83" s="8" t="str">
        <f t="shared" si="279"/>
        <v/>
      </c>
      <c r="BT83" t="str">
        <f t="shared" si="280"/>
        <v/>
      </c>
      <c r="BU83" s="25" t="str">
        <f t="shared" si="281"/>
        <v/>
      </c>
      <c r="BW83" s="26" t="str">
        <f t="shared" si="282"/>
        <v/>
      </c>
      <c r="BX83" s="33" t="str">
        <f t="shared" si="283"/>
        <v/>
      </c>
      <c r="BZ83" s="5" t="str">
        <f t="shared" si="284"/>
        <v/>
      </c>
      <c r="CA83" s="6" t="str">
        <f t="shared" si="285"/>
        <v/>
      </c>
      <c r="CC83" s="27" t="str">
        <f t="shared" si="286"/>
        <v/>
      </c>
      <c r="CD83" s="28" t="str">
        <f t="shared" si="287"/>
        <v/>
      </c>
      <c r="CE83" s="21"/>
      <c r="CF83" s="5" t="str">
        <f t="shared" si="288"/>
        <v/>
      </c>
      <c r="CG83" s="5" t="str">
        <f t="shared" si="289"/>
        <v/>
      </c>
      <c r="CH83" s="5">
        <f t="shared" si="290"/>
        <v>64</v>
      </c>
      <c r="CI83" s="45"/>
      <c r="CJ83" s="54">
        <f t="shared" ca="1" si="236"/>
        <v>99999999.999999985</v>
      </c>
      <c r="CK83" s="55">
        <f t="shared" ca="1" si="237"/>
        <v>100000000</v>
      </c>
      <c r="CL83" s="21"/>
      <c r="CM83" s="27" t="str">
        <f t="shared" si="234"/>
        <v/>
      </c>
      <c r="CN83" s="21" t="str">
        <f t="shared" si="235"/>
        <v/>
      </c>
      <c r="CO83" s="21"/>
      <c r="CP83" s="21" t="str">
        <f t="shared" si="164"/>
        <v/>
      </c>
      <c r="CQ83" s="21" t="str">
        <f t="shared" si="165"/>
        <v/>
      </c>
      <c r="CR83" s="21" t="str">
        <f>IF(CQ83="","",IF('XY1'!W88="",0,'XY1'!W88))</f>
        <v/>
      </c>
      <c r="CS83" s="21" t="str">
        <f t="shared" si="65"/>
        <v/>
      </c>
      <c r="CT83" s="5" t="str">
        <f t="shared" si="66"/>
        <v/>
      </c>
      <c r="CU83" s="27" t="str">
        <f>IF(CP83="","",IF('XY1'!$Z$23='CALCUL-XY'!$E$56," "&amp;CP83,","&amp;CP83))</f>
        <v/>
      </c>
      <c r="CV83" s="27" t="str">
        <f>IF(CQ83="","",IF('XY1'!$Z$23='CALCUL-XY'!$E$56," "&amp;CQ83,","&amp;CQ83))</f>
        <v/>
      </c>
      <c r="CW83" s="27" t="str">
        <f>IF(CQ83="","",IF('XY1'!$Z$23='CALCUL-XY'!$E$56," "&amp;CS83,","&amp;CS83))</f>
        <v/>
      </c>
      <c r="CX83" s="27" t="str">
        <f>IF(CQ83="","",IF('XY1'!X88="",'CALCUL-XY'!$CX$18,IF('XY1'!$Z$23='CALCUL-XY'!$E$56," "&amp;'XY1'!X88,","&amp;'XY1'!X88)))</f>
        <v/>
      </c>
      <c r="CY83" s="21"/>
      <c r="CZ83" s="5" t="str">
        <f>IF('XY2'!C87="","",'XY2'!C87)</f>
        <v/>
      </c>
      <c r="DA83" t="str">
        <f>IF('XY2'!D87="","",'XY2'!D87)</f>
        <v/>
      </c>
      <c r="DB83" s="8" t="str">
        <f>IF('XY2'!E87="","",IF(VISEE=AVANT,MOD(CERCLE-'XY2'!E87,CERCLE),MOD('XY2'!E87,CERCLE)))</f>
        <v/>
      </c>
      <c r="DC83" s="6" t="str">
        <f>IF('XY2'!F87="","",'XY2'!F87)</f>
        <v/>
      </c>
      <c r="DE83" s="13" t="str">
        <f t="shared" si="199"/>
        <v/>
      </c>
      <c r="DF83" s="12" t="str">
        <f t="shared" si="200"/>
        <v/>
      </c>
      <c r="DG83" s="19" t="str">
        <f t="shared" si="201"/>
        <v/>
      </c>
      <c r="DI83" s="5" t="str">
        <f>IF('XY2'!C87="","",'XY2'!C87)</f>
        <v/>
      </c>
      <c r="DJ83" t="str">
        <f>IF('XY2'!D87="","",'XY2'!D87)</f>
        <v/>
      </c>
      <c r="DK83" s="8" t="str">
        <f t="shared" si="195"/>
        <v/>
      </c>
      <c r="DL83" s="6" t="str">
        <f>IF('XY2'!F87="","",IF(ECHELLE2="",DC83*1,DC83*ECHELLE2))</f>
        <v/>
      </c>
      <c r="DN83" s="13" t="str">
        <f t="shared" si="202"/>
        <v/>
      </c>
      <c r="DO83" s="12" t="str">
        <f t="shared" si="203"/>
        <v/>
      </c>
      <c r="DP83" s="19" t="str">
        <f t="shared" si="204"/>
        <v/>
      </c>
      <c r="DQ83" s="32"/>
      <c r="DR83" s="5" t="str">
        <f t="shared" si="205"/>
        <v/>
      </c>
      <c r="DS83" t="str">
        <f t="shared" si="206"/>
        <v/>
      </c>
      <c r="DT83" s="12" t="str">
        <f t="shared" si="207"/>
        <v/>
      </c>
      <c r="DU83" s="33" t="str">
        <f t="shared" si="208"/>
        <v/>
      </c>
      <c r="DW83" s="41" t="str">
        <f t="shared" si="209"/>
        <v/>
      </c>
      <c r="DX83" s="20" t="str">
        <f t="shared" si="210"/>
        <v/>
      </c>
      <c r="DY83" t="str">
        <f t="shared" si="211"/>
        <v/>
      </c>
      <c r="DZ83" t="str">
        <f t="shared" si="212"/>
        <v/>
      </c>
      <c r="EA83" t="str">
        <f t="shared" si="213"/>
        <v/>
      </c>
      <c r="EB83" s="6" t="str">
        <f t="shared" si="214"/>
        <v/>
      </c>
      <c r="ED83" s="36" t="str">
        <f t="shared" si="215"/>
        <v/>
      </c>
      <c r="EE83" s="37" t="str">
        <f t="shared" si="216"/>
        <v/>
      </c>
      <c r="EF83" s="32"/>
      <c r="EG83" s="10" t="str">
        <f t="shared" si="217"/>
        <v/>
      </c>
      <c r="EI83" s="13" t="str">
        <f t="shared" si="218"/>
        <v/>
      </c>
      <c r="EJ83" s="30" t="str">
        <f t="shared" si="219"/>
        <v/>
      </c>
      <c r="EK83" s="8" t="str">
        <f t="shared" si="220"/>
        <v/>
      </c>
      <c r="EL83" s="12" t="str">
        <f t="shared" si="221"/>
        <v/>
      </c>
      <c r="EM83" s="33" t="str">
        <f t="shared" si="222"/>
        <v/>
      </c>
      <c r="EO83" s="5" t="str">
        <f t="shared" si="223"/>
        <v/>
      </c>
      <c r="EP83" s="6" t="str">
        <f t="shared" si="224"/>
        <v/>
      </c>
      <c r="ER83" s="5">
        <f t="shared" si="238"/>
        <v>64</v>
      </c>
      <c r="ES83" s="64" t="str">
        <f t="shared" si="239"/>
        <v/>
      </c>
      <c r="ET83" s="27" t="str">
        <f t="shared" si="240"/>
        <v/>
      </c>
      <c r="EU83" s="28" t="str">
        <f t="shared" si="241"/>
        <v/>
      </c>
      <c r="EW83" s="5" t="str">
        <f t="shared" si="225"/>
        <v/>
      </c>
      <c r="EX83" s="5" t="str">
        <f t="shared" si="226"/>
        <v/>
      </c>
      <c r="EZ83" s="45"/>
      <c r="FA83" s="77">
        <f t="shared" ca="1" si="242"/>
        <v>100000150.277</v>
      </c>
      <c r="FB83" s="55">
        <f t="shared" ca="1" si="243"/>
        <v>100000103.27700001</v>
      </c>
      <c r="FD83" s="21" t="str">
        <f t="shared" si="196"/>
        <v/>
      </c>
      <c r="FE83" s="21" t="str">
        <f t="shared" si="197"/>
        <v/>
      </c>
      <c r="FF83" s="21" t="str">
        <f>IF(FE83="","",IF('XY2'!Q87="",0,'XY2'!Q87))</f>
        <v/>
      </c>
      <c r="FG83" s="21" t="str">
        <f t="shared" si="86"/>
        <v/>
      </c>
      <c r="FH83" s="5" t="str">
        <f t="shared" si="198"/>
        <v/>
      </c>
      <c r="FI83" s="27" t="str">
        <f>IF(ET83="","",IF('XY2'!$T$22='CALCUL-XY'!$E$56," "&amp;FD83,","&amp;FD83))</f>
        <v/>
      </c>
      <c r="FJ83" s="27" t="str">
        <f>IF(EU83="","",IF('XY2'!$T$22='CALCUL-XY'!$E$56," "&amp;FE83,","&amp;FE83))</f>
        <v/>
      </c>
      <c r="FK83" s="27" t="str">
        <f>IF(FG83="","",IF('XY2'!$T$22='CALCUL-XY'!$E$56," "&amp;FG83,","&amp;FG83))</f>
        <v/>
      </c>
      <c r="FL83" s="27" t="str">
        <f>IF(FE83="","",IF('XY2'!R87="",$FL$18,IF('XY2'!$T$22='CALCUL-XY'!$E$56," "&amp;'XY2'!R87,","&amp;'XY2'!R87)))</f>
        <v/>
      </c>
    </row>
    <row r="84" spans="1:168" x14ac:dyDescent="0.2">
      <c r="A84">
        <f t="shared" si="87"/>
        <v>65</v>
      </c>
      <c r="C84" s="90"/>
      <c r="L84">
        <f t="shared" si="245"/>
        <v>65</v>
      </c>
      <c r="M84" s="57" t="str">
        <f>IF('XY1'!C89="","",'XY1'!C89)</f>
        <v/>
      </c>
      <c r="N84" s="57" t="str">
        <f>IF('XY1'!D89="","",'XY1'!D89)</f>
        <v/>
      </c>
      <c r="O84" s="79" t="str">
        <f>IF('XY1'!E89="","",MOD('XY1'!E89,CERCLE))</f>
        <v/>
      </c>
      <c r="P84" s="57" t="str">
        <f>IF('XY1'!F89="","",'XY1'!F89)</f>
        <v/>
      </c>
      <c r="R84" s="13" t="str">
        <f t="shared" si="246"/>
        <v/>
      </c>
      <c r="S84" s="25" t="str">
        <f t="shared" si="247"/>
        <v/>
      </c>
      <c r="U84" s="10" t="str">
        <f t="shared" si="248"/>
        <v/>
      </c>
      <c r="W84" s="5" t="str">
        <f t="shared" si="249"/>
        <v/>
      </c>
      <c r="X84" t="str">
        <f t="shared" si="250"/>
        <v/>
      </c>
      <c r="Y84" s="8" t="str">
        <f t="shared" si="251"/>
        <v/>
      </c>
      <c r="Z84" s="6" t="str">
        <f t="shared" si="252"/>
        <v/>
      </c>
      <c r="AB84" s="5">
        <f t="shared" si="253"/>
        <v>65</v>
      </c>
      <c r="AC84" t="str">
        <f t="shared" ref="AC84:AC115" si="291">IF((N*2)-1&lt;AB84,"",IF(AB84&lt;=N,AB84,AB84-N))</f>
        <v/>
      </c>
      <c r="AD84" s="8" t="str">
        <f t="shared" si="97"/>
        <v/>
      </c>
      <c r="AE84" s="6" t="str">
        <f t="shared" si="254"/>
        <v/>
      </c>
      <c r="AG84" s="13" t="str">
        <f t="shared" si="255"/>
        <v/>
      </c>
      <c r="AH84" s="80" t="str">
        <f t="shared" si="256"/>
        <v/>
      </c>
      <c r="AI84" s="80" t="str">
        <f t="shared" si="257"/>
        <v/>
      </c>
      <c r="AJ84" s="80" t="str">
        <f ca="1">IF(AG84="","",IF(N&lt;AB84,"",SUM(AH84:OFFSET(AH84,(N-1),0))))</f>
        <v/>
      </c>
      <c r="AK84" s="80" t="str">
        <f ca="1">IF(AG84="","",IF(N&lt;AB84,"",SUM(AI84:OFFSET(AI84,(N-1),0))))</f>
        <v/>
      </c>
      <c r="AL84" s="80" t="str">
        <f t="shared" ref="AL84:AL115" si="292">IF(AG84="","",IF(N&lt;AB84,"",SQRT(AJ84^2+AK84^2)))</f>
        <v/>
      </c>
      <c r="AM84" s="81" t="str">
        <f t="shared" ref="AM84:AM115" si="293">IFERROR(IF(N&lt;AB84,"",SUMA/AL84),"")</f>
        <v/>
      </c>
      <c r="AN84" s="85" t="str">
        <f t="shared" ref="AN84:AN115" si="294">IFERROR(IF(N&lt;AB84,"",IF(AM84&gt;OVER,$A$16,AM84)),"")</f>
        <v/>
      </c>
      <c r="AP84" s="13" t="str">
        <f t="shared" si="258"/>
        <v/>
      </c>
      <c r="AQ84" s="8" t="str">
        <f t="shared" si="259"/>
        <v/>
      </c>
      <c r="AR84" s="12" t="str">
        <f t="shared" si="260"/>
        <v/>
      </c>
      <c r="AS84" s="19" t="str">
        <f t="shared" si="261"/>
        <v/>
      </c>
      <c r="AU84" s="5" t="str">
        <f t="shared" ref="AU84:AU119" si="295">IFERROR(-AR$120*($U84/SUMA),"")</f>
        <v/>
      </c>
      <c r="AV84" t="str">
        <f t="shared" ref="AV84:AV119" si="296">IFERROR(-AS$120*($U84/SUMA),"")</f>
        <v/>
      </c>
      <c r="AW84" t="str">
        <f t="shared" si="262"/>
        <v/>
      </c>
      <c r="AX84" s="6" t="str">
        <f t="shared" si="263"/>
        <v/>
      </c>
      <c r="AZ84" s="5" t="str">
        <f t="shared" si="264"/>
        <v/>
      </c>
      <c r="BA84" t="str">
        <f t="shared" si="265"/>
        <v/>
      </c>
      <c r="BB84" s="14" t="str">
        <f t="shared" si="266"/>
        <v/>
      </c>
      <c r="BC84" s="14" t="str">
        <f t="shared" si="267"/>
        <v/>
      </c>
      <c r="BD84" t="str">
        <f t="shared" si="268"/>
        <v/>
      </c>
      <c r="BE84" s="6" t="str">
        <f t="shared" si="269"/>
        <v/>
      </c>
      <c r="BG84" s="26" t="str">
        <f t="shared" si="270"/>
        <v/>
      </c>
      <c r="BH84" s="33" t="str">
        <f t="shared" si="271"/>
        <v/>
      </c>
      <c r="BJ84" s="10" t="str">
        <f t="shared" si="272"/>
        <v/>
      </c>
      <c r="BL84" s="13" t="str">
        <f t="shared" si="273"/>
        <v/>
      </c>
      <c r="BM84" s="31" t="str">
        <f t="shared" si="274"/>
        <v/>
      </c>
      <c r="BN84" s="8" t="str">
        <f t="shared" si="275"/>
        <v/>
      </c>
      <c r="BO84" s="25" t="str">
        <f t="shared" si="276"/>
        <v/>
      </c>
      <c r="BQ84" s="5" t="str">
        <f t="shared" si="277"/>
        <v/>
      </c>
      <c r="BR84" t="str">
        <f t="shared" si="278"/>
        <v/>
      </c>
      <c r="BS84" s="8" t="str">
        <f t="shared" si="279"/>
        <v/>
      </c>
      <c r="BT84" t="str">
        <f t="shared" si="280"/>
        <v/>
      </c>
      <c r="BU84" s="25" t="str">
        <f t="shared" si="281"/>
        <v/>
      </c>
      <c r="BW84" s="26" t="str">
        <f t="shared" si="282"/>
        <v/>
      </c>
      <c r="BX84" s="33" t="str">
        <f t="shared" si="283"/>
        <v/>
      </c>
      <c r="BZ84" s="5" t="str">
        <f t="shared" si="284"/>
        <v/>
      </c>
      <c r="CA84" s="6" t="str">
        <f t="shared" si="285"/>
        <v/>
      </c>
      <c r="CC84" s="27" t="str">
        <f t="shared" si="286"/>
        <v/>
      </c>
      <c r="CD84" s="28" t="str">
        <f t="shared" si="287"/>
        <v/>
      </c>
      <c r="CE84" s="21"/>
      <c r="CF84" s="5" t="str">
        <f t="shared" si="288"/>
        <v/>
      </c>
      <c r="CG84" s="5" t="str">
        <f t="shared" si="289"/>
        <v/>
      </c>
      <c r="CH84" s="5">
        <f t="shared" si="290"/>
        <v>65</v>
      </c>
      <c r="CI84" s="45"/>
      <c r="CJ84" s="54">
        <f t="shared" ca="1" si="236"/>
        <v>99999999.999999985</v>
      </c>
      <c r="CK84" s="55">
        <f t="shared" ca="1" si="237"/>
        <v>100000000</v>
      </c>
      <c r="CL84" s="21"/>
      <c r="CM84" s="27" t="str">
        <f t="shared" ref="CM84:CM119" si="297">IFERROR(IF(N=$AB84,$BZ$20*$CA$120,BZ85*CA84),"")</f>
        <v/>
      </c>
      <c r="CN84" s="21" t="str">
        <f t="shared" ref="CN84:CN119" si="298">IFERROR(IF(N=$AB84,$BZ$120*$CA$20,BZ84*CA85),"")</f>
        <v/>
      </c>
      <c r="CO84" s="21"/>
      <c r="CP84" s="21" t="str">
        <f t="shared" si="164"/>
        <v/>
      </c>
      <c r="CQ84" s="21" t="str">
        <f t="shared" si="165"/>
        <v/>
      </c>
      <c r="CR84" s="21" t="str">
        <f>IF(CQ84="","",IF('XY1'!W89="",0,'XY1'!W89))</f>
        <v/>
      </c>
      <c r="CS84" s="21" t="str">
        <f t="shared" si="65"/>
        <v/>
      </c>
      <c r="CT84" s="5" t="str">
        <f t="shared" si="66"/>
        <v/>
      </c>
      <c r="CU84" s="27" t="str">
        <f>IF(CP84="","",IF('XY1'!$Z$23='CALCUL-XY'!$E$56," "&amp;CP84,","&amp;CP84))</f>
        <v/>
      </c>
      <c r="CV84" s="27" t="str">
        <f>IF(CQ84="","",IF('XY1'!$Z$23='CALCUL-XY'!$E$56," "&amp;CQ84,","&amp;CQ84))</f>
        <v/>
      </c>
      <c r="CW84" s="27" t="str">
        <f>IF(CQ84="","",IF('XY1'!$Z$23='CALCUL-XY'!$E$56," "&amp;CS84,","&amp;CS84))</f>
        <v/>
      </c>
      <c r="CX84" s="27" t="str">
        <f>IF(CQ84="","",IF('XY1'!X89="",'CALCUL-XY'!$CX$18,IF('XY1'!$Z$23='CALCUL-XY'!$E$56," "&amp;'XY1'!X89,","&amp;'XY1'!X89)))</f>
        <v/>
      </c>
      <c r="CY84" s="21"/>
      <c r="CZ84" s="5" t="str">
        <f>IF('XY2'!C88="","",'XY2'!C88)</f>
        <v/>
      </c>
      <c r="DA84" t="str">
        <f>IF('XY2'!D88="","",'XY2'!D88)</f>
        <v/>
      </c>
      <c r="DB84" s="8" t="str">
        <f>IF('XY2'!E88="","",IF(VISEE=AVANT,MOD(CERCLE-'XY2'!E88,CERCLE),MOD('XY2'!E88,CERCLE)))</f>
        <v/>
      </c>
      <c r="DC84" s="6" t="str">
        <f>IF('XY2'!F88="","",'XY2'!F88)</f>
        <v/>
      </c>
      <c r="DE84" s="13" t="str">
        <f t="shared" si="199"/>
        <v/>
      </c>
      <c r="DF84" s="12" t="str">
        <f t="shared" si="200"/>
        <v/>
      </c>
      <c r="DG84" s="19" t="str">
        <f t="shared" si="201"/>
        <v/>
      </c>
      <c r="DI84" s="5" t="str">
        <f>IF('XY2'!C88="","",'XY2'!C88)</f>
        <v/>
      </c>
      <c r="DJ84" t="str">
        <f>IF('XY2'!D88="","",'XY2'!D88)</f>
        <v/>
      </c>
      <c r="DK84" s="8" t="str">
        <f t="shared" si="195"/>
        <v/>
      </c>
      <c r="DL84" s="6" t="str">
        <f>IF('XY2'!F88="","",IF(ECHELLE2="",DC84*1,DC84*ECHELLE2))</f>
        <v/>
      </c>
      <c r="DN84" s="13" t="str">
        <f t="shared" si="202"/>
        <v/>
      </c>
      <c r="DO84" s="12" t="str">
        <f t="shared" si="203"/>
        <v/>
      </c>
      <c r="DP84" s="19" t="str">
        <f t="shared" si="204"/>
        <v/>
      </c>
      <c r="DQ84" s="32"/>
      <c r="DR84" s="5" t="str">
        <f t="shared" si="205"/>
        <v/>
      </c>
      <c r="DS84" t="str">
        <f t="shared" si="206"/>
        <v/>
      </c>
      <c r="DT84" s="12" t="str">
        <f t="shared" si="207"/>
        <v/>
      </c>
      <c r="DU84" s="33" t="str">
        <f t="shared" si="208"/>
        <v/>
      </c>
      <c r="DW84" s="41" t="str">
        <f t="shared" si="209"/>
        <v/>
      </c>
      <c r="DX84" s="20" t="str">
        <f t="shared" si="210"/>
        <v/>
      </c>
      <c r="DY84" t="str">
        <f t="shared" si="211"/>
        <v/>
      </c>
      <c r="DZ84" t="str">
        <f t="shared" si="212"/>
        <v/>
      </c>
      <c r="EA84" t="str">
        <f t="shared" si="213"/>
        <v/>
      </c>
      <c r="EB84" s="6" t="str">
        <f t="shared" si="214"/>
        <v/>
      </c>
      <c r="ED84" s="36" t="str">
        <f t="shared" si="215"/>
        <v/>
      </c>
      <c r="EE84" s="37" t="str">
        <f t="shared" si="216"/>
        <v/>
      </c>
      <c r="EF84" s="32"/>
      <c r="EG84" s="10" t="str">
        <f t="shared" si="217"/>
        <v/>
      </c>
      <c r="EI84" s="13" t="str">
        <f t="shared" si="218"/>
        <v/>
      </c>
      <c r="EJ84" s="30" t="str">
        <f t="shared" si="219"/>
        <v/>
      </c>
      <c r="EK84" s="8" t="str">
        <f t="shared" si="220"/>
        <v/>
      </c>
      <c r="EL84" s="12" t="str">
        <f t="shared" si="221"/>
        <v/>
      </c>
      <c r="EM84" s="33" t="str">
        <f t="shared" si="222"/>
        <v/>
      </c>
      <c r="EO84" s="5" t="str">
        <f t="shared" si="223"/>
        <v/>
      </c>
      <c r="EP84" s="6" t="str">
        <f t="shared" si="224"/>
        <v/>
      </c>
      <c r="ER84" s="5">
        <f t="shared" si="238"/>
        <v>65</v>
      </c>
      <c r="ES84" s="64" t="str">
        <f t="shared" si="239"/>
        <v/>
      </c>
      <c r="ET84" s="27" t="str">
        <f t="shared" si="240"/>
        <v/>
      </c>
      <c r="EU84" s="28" t="str">
        <f t="shared" si="241"/>
        <v/>
      </c>
      <c r="EW84" s="5" t="str">
        <f t="shared" si="225"/>
        <v/>
      </c>
      <c r="EX84" s="5" t="str">
        <f t="shared" si="226"/>
        <v/>
      </c>
      <c r="EZ84" s="45"/>
      <c r="FA84" s="77">
        <f t="shared" ca="1" si="242"/>
        <v>100000150.277</v>
      </c>
      <c r="FB84" s="55">
        <f t="shared" ca="1" si="243"/>
        <v>100000103.27700001</v>
      </c>
      <c r="FD84" s="21" t="str">
        <f t="shared" si="196"/>
        <v/>
      </c>
      <c r="FE84" s="21" t="str">
        <f t="shared" si="197"/>
        <v/>
      </c>
      <c r="FF84" s="21" t="str">
        <f>IF(FE84="","",IF('XY2'!Q88="",0,'XY2'!Q88))</f>
        <v/>
      </c>
      <c r="FG84" s="21" t="str">
        <f t="shared" si="86"/>
        <v/>
      </c>
      <c r="FH84" s="5" t="str">
        <f t="shared" si="198"/>
        <v/>
      </c>
      <c r="FI84" s="27" t="str">
        <f>IF(ET84="","",IF('XY2'!$T$22='CALCUL-XY'!$E$56," "&amp;FD84,","&amp;FD84))</f>
        <v/>
      </c>
      <c r="FJ84" s="27" t="str">
        <f>IF(EU84="","",IF('XY2'!$T$22='CALCUL-XY'!$E$56," "&amp;FE84,","&amp;FE84))</f>
        <v/>
      </c>
      <c r="FK84" s="27" t="str">
        <f>IF(FG84="","",IF('XY2'!$T$22='CALCUL-XY'!$E$56," "&amp;FG84,","&amp;FG84))</f>
        <v/>
      </c>
      <c r="FL84" s="27" t="str">
        <f>IF(FE84="","",IF('XY2'!R88="",$FL$18,IF('XY2'!$T$22='CALCUL-XY'!$E$56," "&amp;'XY2'!R88,","&amp;'XY2'!R88)))</f>
        <v/>
      </c>
    </row>
    <row r="85" spans="1:168" x14ac:dyDescent="0.2">
      <c r="A85">
        <f t="shared" si="87"/>
        <v>66</v>
      </c>
      <c r="C85" s="90" t="s">
        <v>239</v>
      </c>
      <c r="L85">
        <f t="shared" si="245"/>
        <v>66</v>
      </c>
      <c r="M85" s="57" t="str">
        <f>IF('XY1'!C90="","",'XY1'!C90)</f>
        <v/>
      </c>
      <c r="N85" s="57" t="str">
        <f>IF('XY1'!D90="","",'XY1'!D90)</f>
        <v/>
      </c>
      <c r="O85" s="79" t="str">
        <f>IF('XY1'!E90="","",MOD('XY1'!E90,CERCLE))</f>
        <v/>
      </c>
      <c r="P85" s="57" t="str">
        <f>IF('XY1'!F90="","",'XY1'!F90)</f>
        <v/>
      </c>
      <c r="R85" s="13" t="str">
        <f t="shared" si="246"/>
        <v/>
      </c>
      <c r="S85" s="25" t="str">
        <f t="shared" si="247"/>
        <v/>
      </c>
      <c r="U85" s="10" t="str">
        <f t="shared" si="248"/>
        <v/>
      </c>
      <c r="W85" s="5" t="str">
        <f t="shared" si="249"/>
        <v/>
      </c>
      <c r="X85" t="str">
        <f t="shared" si="250"/>
        <v/>
      </c>
      <c r="Y85" s="8" t="str">
        <f t="shared" si="251"/>
        <v/>
      </c>
      <c r="Z85" s="6" t="str">
        <f t="shared" si="252"/>
        <v/>
      </c>
      <c r="AB85" s="5">
        <f t="shared" si="253"/>
        <v>66</v>
      </c>
      <c r="AC85" t="str">
        <f t="shared" si="291"/>
        <v/>
      </c>
      <c r="AD85" s="8" t="str">
        <f t="shared" si="97"/>
        <v/>
      </c>
      <c r="AE85" s="6" t="str">
        <f t="shared" si="254"/>
        <v/>
      </c>
      <c r="AG85" s="13" t="str">
        <f t="shared" si="255"/>
        <v/>
      </c>
      <c r="AH85" s="80" t="str">
        <f t="shared" si="256"/>
        <v/>
      </c>
      <c r="AI85" s="80" t="str">
        <f t="shared" si="257"/>
        <v/>
      </c>
      <c r="AJ85" s="80" t="str">
        <f ca="1">IF(AG85="","",IF(N&lt;AB85,"",SUM(AH85:OFFSET(AH85,(N-1),0))))</f>
        <v/>
      </c>
      <c r="AK85" s="80" t="str">
        <f ca="1">IF(AG85="","",IF(N&lt;AB85,"",SUM(AI85:OFFSET(AI85,(N-1),0))))</f>
        <v/>
      </c>
      <c r="AL85" s="80" t="str">
        <f t="shared" si="292"/>
        <v/>
      </c>
      <c r="AM85" s="81" t="str">
        <f t="shared" si="293"/>
        <v/>
      </c>
      <c r="AN85" s="85" t="str">
        <f t="shared" si="294"/>
        <v/>
      </c>
      <c r="AP85" s="13" t="str">
        <f t="shared" si="258"/>
        <v/>
      </c>
      <c r="AQ85" s="8" t="str">
        <f t="shared" si="259"/>
        <v/>
      </c>
      <c r="AR85" s="12" t="str">
        <f t="shared" si="260"/>
        <v/>
      </c>
      <c r="AS85" s="19" t="str">
        <f t="shared" si="261"/>
        <v/>
      </c>
      <c r="AU85" s="5" t="str">
        <f t="shared" si="295"/>
        <v/>
      </c>
      <c r="AV85" t="str">
        <f t="shared" si="296"/>
        <v/>
      </c>
      <c r="AW85" t="str">
        <f t="shared" si="262"/>
        <v/>
      </c>
      <c r="AX85" s="6" t="str">
        <f t="shared" si="263"/>
        <v/>
      </c>
      <c r="AZ85" s="5" t="str">
        <f t="shared" si="264"/>
        <v/>
      </c>
      <c r="BA85" t="str">
        <f t="shared" si="265"/>
        <v/>
      </c>
      <c r="BB85" s="14" t="str">
        <f t="shared" si="266"/>
        <v/>
      </c>
      <c r="BC85" s="14" t="str">
        <f t="shared" si="267"/>
        <v/>
      </c>
      <c r="BD85" t="str">
        <f t="shared" si="268"/>
        <v/>
      </c>
      <c r="BE85" s="6" t="str">
        <f t="shared" si="269"/>
        <v/>
      </c>
      <c r="BG85" s="26" t="str">
        <f t="shared" si="270"/>
        <v/>
      </c>
      <c r="BH85" s="33" t="str">
        <f t="shared" si="271"/>
        <v/>
      </c>
      <c r="BJ85" s="10" t="str">
        <f t="shared" si="272"/>
        <v/>
      </c>
      <c r="BL85" s="13" t="str">
        <f t="shared" si="273"/>
        <v/>
      </c>
      <c r="BM85" s="31" t="str">
        <f t="shared" si="274"/>
        <v/>
      </c>
      <c r="BN85" s="8" t="str">
        <f t="shared" si="275"/>
        <v/>
      </c>
      <c r="BO85" s="25" t="str">
        <f t="shared" si="276"/>
        <v/>
      </c>
      <c r="BQ85" s="5" t="str">
        <f t="shared" si="277"/>
        <v/>
      </c>
      <c r="BR85" t="str">
        <f t="shared" si="278"/>
        <v/>
      </c>
      <c r="BS85" s="8" t="str">
        <f t="shared" si="279"/>
        <v/>
      </c>
      <c r="BT85" t="str">
        <f t="shared" si="280"/>
        <v/>
      </c>
      <c r="BU85" s="25" t="str">
        <f t="shared" si="281"/>
        <v/>
      </c>
      <c r="BW85" s="26" t="str">
        <f t="shared" si="282"/>
        <v/>
      </c>
      <c r="BX85" s="33" t="str">
        <f t="shared" si="283"/>
        <v/>
      </c>
      <c r="BZ85" s="5" t="str">
        <f t="shared" si="284"/>
        <v/>
      </c>
      <c r="CA85" s="6" t="str">
        <f t="shared" si="285"/>
        <v/>
      </c>
      <c r="CC85" s="27" t="str">
        <f t="shared" si="286"/>
        <v/>
      </c>
      <c r="CD85" s="28" t="str">
        <f t="shared" si="287"/>
        <v/>
      </c>
      <c r="CE85" s="21"/>
      <c r="CF85" s="5" t="str">
        <f t="shared" si="288"/>
        <v/>
      </c>
      <c r="CG85" s="5" t="str">
        <f t="shared" si="289"/>
        <v/>
      </c>
      <c r="CH85" s="5">
        <f t="shared" si="290"/>
        <v>66</v>
      </c>
      <c r="CI85" s="45"/>
      <c r="CJ85" s="54">
        <f t="shared" ref="CJ85:CJ119" ca="1" si="299">IF(CODE1=1,0,IF($CH85&lt;=N,CF85,CF$122))</f>
        <v>99999999.999999985</v>
      </c>
      <c r="CK85" s="55">
        <f t="shared" ref="CK85:CK119" ca="1" si="300">IF(CODE1=1,0,IF($CH85&lt;=N,CG85,CG$122))</f>
        <v>100000000</v>
      </c>
      <c r="CL85" s="21"/>
      <c r="CM85" s="27" t="str">
        <f t="shared" si="297"/>
        <v/>
      </c>
      <c r="CN85" s="21" t="str">
        <f t="shared" si="298"/>
        <v/>
      </c>
      <c r="CO85" s="21"/>
      <c r="CP85" s="21" t="str">
        <f t="shared" si="164"/>
        <v/>
      </c>
      <c r="CQ85" s="21" t="str">
        <f t="shared" si="165"/>
        <v/>
      </c>
      <c r="CR85" s="21" t="str">
        <f>IF(CQ85="","",IF('XY1'!W90="",0,'XY1'!W90))</f>
        <v/>
      </c>
      <c r="CS85" s="21" t="str">
        <f t="shared" ref="CS85:CS119" si="301">SUBSTITUTE(CR85,",",".")</f>
        <v/>
      </c>
      <c r="CT85" s="5" t="str">
        <f t="shared" ref="CT85:CT119" si="302">IF(CQ85="","",IF(M85="",L85,M85))</f>
        <v/>
      </c>
      <c r="CU85" s="27" t="str">
        <f>IF(CP85="","",IF('XY1'!$Z$23='CALCUL-XY'!$E$56," "&amp;CP85,","&amp;CP85))</f>
        <v/>
      </c>
      <c r="CV85" s="27" t="str">
        <f>IF(CQ85="","",IF('XY1'!$Z$23='CALCUL-XY'!$E$56," "&amp;CQ85,","&amp;CQ85))</f>
        <v/>
      </c>
      <c r="CW85" s="27" t="str">
        <f>IF(CQ85="","",IF('XY1'!$Z$23='CALCUL-XY'!$E$56," "&amp;CS85,","&amp;CS85))</f>
        <v/>
      </c>
      <c r="CX85" s="27" t="str">
        <f>IF(CQ85="","",IF('XY1'!X90="",'CALCUL-XY'!$CX$18,IF('XY1'!$Z$23='CALCUL-XY'!$E$56," "&amp;'XY1'!X90,","&amp;'XY1'!X90)))</f>
        <v/>
      </c>
      <c r="CY85" s="21"/>
      <c r="CZ85" s="5" t="str">
        <f>IF('XY2'!C89="","",'XY2'!C89)</f>
        <v/>
      </c>
      <c r="DA85" t="str">
        <f>IF('XY2'!D89="","",'XY2'!D89)</f>
        <v/>
      </c>
      <c r="DB85" s="8" t="str">
        <f>IF('XY2'!E89="","",IF(VISEE=AVANT,MOD(CERCLE-'XY2'!E89,CERCLE),MOD('XY2'!E89,CERCLE)))</f>
        <v/>
      </c>
      <c r="DC85" s="6" t="str">
        <f>IF('XY2'!F89="","",'XY2'!F89)</f>
        <v/>
      </c>
      <c r="DE85" s="13" t="str">
        <f t="shared" si="199"/>
        <v/>
      </c>
      <c r="DF85" s="12" t="str">
        <f t="shared" si="200"/>
        <v/>
      </c>
      <c r="DG85" s="19" t="str">
        <f t="shared" si="201"/>
        <v/>
      </c>
      <c r="DI85" s="5" t="str">
        <f>IF('XY2'!C89="","",'XY2'!C89)</f>
        <v/>
      </c>
      <c r="DJ85" t="str">
        <f>IF('XY2'!D89="","",'XY2'!D89)</f>
        <v/>
      </c>
      <c r="DK85" s="8" t="str">
        <f t="shared" si="195"/>
        <v/>
      </c>
      <c r="DL85" s="6" t="str">
        <f>IF('XY2'!F89="","",IF(ECHELLE2="",DC85*1,DC85*ECHELLE2))</f>
        <v/>
      </c>
      <c r="DN85" s="13" t="str">
        <f t="shared" si="202"/>
        <v/>
      </c>
      <c r="DO85" s="12" t="str">
        <f t="shared" si="203"/>
        <v/>
      </c>
      <c r="DP85" s="19" t="str">
        <f t="shared" si="204"/>
        <v/>
      </c>
      <c r="DQ85" s="32"/>
      <c r="DR85" s="5" t="str">
        <f t="shared" si="205"/>
        <v/>
      </c>
      <c r="DS85" t="str">
        <f t="shared" si="206"/>
        <v/>
      </c>
      <c r="DT85" s="12" t="str">
        <f t="shared" si="207"/>
        <v/>
      </c>
      <c r="DU85" s="33" t="str">
        <f t="shared" si="208"/>
        <v/>
      </c>
      <c r="DW85" s="41" t="str">
        <f t="shared" si="209"/>
        <v/>
      </c>
      <c r="DX85" s="20" t="str">
        <f t="shared" si="210"/>
        <v/>
      </c>
      <c r="DY85" t="str">
        <f t="shared" si="211"/>
        <v/>
      </c>
      <c r="DZ85" t="str">
        <f t="shared" si="212"/>
        <v/>
      </c>
      <c r="EA85" t="str">
        <f t="shared" si="213"/>
        <v/>
      </c>
      <c r="EB85" s="6" t="str">
        <f t="shared" si="214"/>
        <v/>
      </c>
      <c r="ED85" s="36" t="str">
        <f t="shared" si="215"/>
        <v/>
      </c>
      <c r="EE85" s="37" t="str">
        <f t="shared" si="216"/>
        <v/>
      </c>
      <c r="EF85" s="32"/>
      <c r="EG85" s="10" t="str">
        <f t="shared" si="217"/>
        <v/>
      </c>
      <c r="EI85" s="13" t="str">
        <f t="shared" si="218"/>
        <v/>
      </c>
      <c r="EJ85" s="30" t="str">
        <f t="shared" si="219"/>
        <v/>
      </c>
      <c r="EK85" s="8" t="str">
        <f t="shared" si="220"/>
        <v/>
      </c>
      <c r="EL85" s="12" t="str">
        <f t="shared" si="221"/>
        <v/>
      </c>
      <c r="EM85" s="33" t="str">
        <f t="shared" si="222"/>
        <v/>
      </c>
      <c r="EO85" s="5" t="str">
        <f t="shared" si="223"/>
        <v/>
      </c>
      <c r="EP85" s="6" t="str">
        <f t="shared" si="224"/>
        <v/>
      </c>
      <c r="ER85" s="5">
        <f t="shared" ref="ER85:ER120" si="303">ER84+1</f>
        <v>66</v>
      </c>
      <c r="ES85" s="64" t="str">
        <f t="shared" ref="ES85:ES116" si="304">IF(ER85=NA+1,DJ84,IF(DI85="","",DI85))</f>
        <v/>
      </c>
      <c r="ET85" s="27" t="str">
        <f t="shared" ref="ET85:ET119" si="305">IF(ER85=NA+1,IF($ET$19="X",$EO$122,$EP$122),IF($ET$19="X",EO85,EP85))</f>
        <v/>
      </c>
      <c r="EU85" s="28" t="str">
        <f t="shared" ref="EU85:EU119" si="306">IF(ER85=NA+1,IF($ET$19="X",$EP$122,$EO$122),IF($ET$19="X",EP85,EO85))</f>
        <v/>
      </c>
      <c r="EW85" s="5" t="str">
        <f t="shared" si="225"/>
        <v/>
      </c>
      <c r="EX85" s="5" t="str">
        <f t="shared" si="226"/>
        <v/>
      </c>
      <c r="EZ85" s="45"/>
      <c r="FA85" s="77">
        <f t="shared" ref="FA85:FA119" ca="1" si="307">IF(CODE2=1,0,IFERROR(IF($ER85&lt;=NA,EW85,EW$122),""))</f>
        <v>100000150.277</v>
      </c>
      <c r="FB85" s="55">
        <f t="shared" ref="FB85:FB119" ca="1" si="308">IF(CODE2=1,0,IFERROR(IF($ER85&lt;=NA,EX85,EX$122),""))</f>
        <v>100000103.27700001</v>
      </c>
      <c r="FD85" s="21" t="str">
        <f t="shared" si="196"/>
        <v/>
      </c>
      <c r="FE85" s="21" t="str">
        <f t="shared" si="197"/>
        <v/>
      </c>
      <c r="FF85" s="21" t="str">
        <f>IF(FE85="","",IF('XY2'!Q89="",0,'XY2'!Q89))</f>
        <v/>
      </c>
      <c r="FG85" s="21" t="str">
        <f t="shared" ref="FG85:FG120" si="309">SUBSTITUTE(FF85,",",".")</f>
        <v/>
      </c>
      <c r="FH85" s="5" t="str">
        <f t="shared" si="198"/>
        <v/>
      </c>
      <c r="FI85" s="27" t="str">
        <f>IF(ET85="","",IF('XY2'!$T$22='CALCUL-XY'!$E$56," "&amp;FD85,","&amp;FD85))</f>
        <v/>
      </c>
      <c r="FJ85" s="27" t="str">
        <f>IF(EU85="","",IF('XY2'!$T$22='CALCUL-XY'!$E$56," "&amp;FE85,","&amp;FE85))</f>
        <v/>
      </c>
      <c r="FK85" s="27" t="str">
        <f>IF(FG85="","",IF('XY2'!$T$22='CALCUL-XY'!$E$56," "&amp;FG85,","&amp;FG85))</f>
        <v/>
      </c>
      <c r="FL85" s="27" t="str">
        <f>IF(FE85="","",IF('XY2'!R89="",$FL$18,IF('XY2'!$T$22='CALCUL-XY'!$E$56," "&amp;'XY2'!R89,","&amp;'XY2'!R89)))</f>
        <v/>
      </c>
    </row>
    <row r="86" spans="1:168" x14ac:dyDescent="0.2">
      <c r="A86">
        <f t="shared" ref="A86:A120" si="310">A85+1</f>
        <v>67</v>
      </c>
      <c r="C86" s="90" t="s">
        <v>199</v>
      </c>
      <c r="L86">
        <f t="shared" si="245"/>
        <v>67</v>
      </c>
      <c r="M86" s="57" t="str">
        <f>IF('XY1'!C91="","",'XY1'!C91)</f>
        <v/>
      </c>
      <c r="N86" s="57" t="str">
        <f>IF('XY1'!D91="","",'XY1'!D91)</f>
        <v/>
      </c>
      <c r="O86" s="79" t="str">
        <f>IF('XY1'!E91="","",MOD('XY1'!E91,CERCLE))</f>
        <v/>
      </c>
      <c r="P86" s="57" t="str">
        <f>IF('XY1'!F91="","",'XY1'!F91)</f>
        <v/>
      </c>
      <c r="R86" s="13" t="str">
        <f t="shared" si="246"/>
        <v/>
      </c>
      <c r="S86" s="25" t="str">
        <f t="shared" si="247"/>
        <v/>
      </c>
      <c r="U86" s="10" t="str">
        <f t="shared" si="248"/>
        <v/>
      </c>
      <c r="W86" s="5" t="str">
        <f t="shared" si="249"/>
        <v/>
      </c>
      <c r="X86" t="str">
        <f t="shared" si="250"/>
        <v/>
      </c>
      <c r="Y86" s="8" t="str">
        <f t="shared" si="251"/>
        <v/>
      </c>
      <c r="Z86" s="6" t="str">
        <f t="shared" si="252"/>
        <v/>
      </c>
      <c r="AB86" s="5">
        <f t="shared" si="253"/>
        <v>67</v>
      </c>
      <c r="AC86" t="str">
        <f t="shared" si="291"/>
        <v/>
      </c>
      <c r="AD86" s="8" t="str">
        <f t="shared" ref="AD86:AD118" si="311">IF(AC86="","",INDEX($Y$20:$Y$119,MATCH(AC86,$AB$20:$AB$119,0)))</f>
        <v/>
      </c>
      <c r="AE86" s="6" t="str">
        <f t="shared" si="254"/>
        <v/>
      </c>
      <c r="AG86" s="13" t="str">
        <f t="shared" si="255"/>
        <v/>
      </c>
      <c r="AH86" s="80" t="str">
        <f t="shared" si="256"/>
        <v/>
      </c>
      <c r="AI86" s="80" t="str">
        <f t="shared" si="257"/>
        <v/>
      </c>
      <c r="AJ86" s="80" t="str">
        <f ca="1">IF(AG86="","",IF(N&lt;AB86,"",SUM(AH86:OFFSET(AH86,(N-1),0))))</f>
        <v/>
      </c>
      <c r="AK86" s="80" t="str">
        <f ca="1">IF(AG86="","",IF(N&lt;AB86,"",SUM(AI86:OFFSET(AI86,(N-1),0))))</f>
        <v/>
      </c>
      <c r="AL86" s="80" t="str">
        <f t="shared" si="292"/>
        <v/>
      </c>
      <c r="AM86" s="81" t="str">
        <f t="shared" si="293"/>
        <v/>
      </c>
      <c r="AN86" s="85" t="str">
        <f t="shared" si="294"/>
        <v/>
      </c>
      <c r="AP86" s="13" t="str">
        <f t="shared" si="258"/>
        <v/>
      </c>
      <c r="AQ86" s="8" t="str">
        <f t="shared" si="259"/>
        <v/>
      </c>
      <c r="AR86" s="12" t="str">
        <f t="shared" si="260"/>
        <v/>
      </c>
      <c r="AS86" s="19" t="str">
        <f t="shared" si="261"/>
        <v/>
      </c>
      <c r="AU86" s="5" t="str">
        <f t="shared" si="295"/>
        <v/>
      </c>
      <c r="AV86" t="str">
        <f t="shared" si="296"/>
        <v/>
      </c>
      <c r="AW86" t="str">
        <f t="shared" si="262"/>
        <v/>
      </c>
      <c r="AX86" s="6" t="str">
        <f t="shared" si="263"/>
        <v/>
      </c>
      <c r="AZ86" s="5" t="str">
        <f t="shared" si="264"/>
        <v/>
      </c>
      <c r="BA86" t="str">
        <f t="shared" si="265"/>
        <v/>
      </c>
      <c r="BB86" s="14" t="str">
        <f t="shared" si="266"/>
        <v/>
      </c>
      <c r="BC86" s="14" t="str">
        <f t="shared" si="267"/>
        <v/>
      </c>
      <c r="BD86" t="str">
        <f t="shared" si="268"/>
        <v/>
      </c>
      <c r="BE86" s="6" t="str">
        <f t="shared" si="269"/>
        <v/>
      </c>
      <c r="BG86" s="26" t="str">
        <f t="shared" si="270"/>
        <v/>
      </c>
      <c r="BH86" s="33" t="str">
        <f t="shared" si="271"/>
        <v/>
      </c>
      <c r="BJ86" s="10" t="str">
        <f t="shared" si="272"/>
        <v/>
      </c>
      <c r="BL86" s="13" t="str">
        <f t="shared" si="273"/>
        <v/>
      </c>
      <c r="BM86" s="31" t="str">
        <f t="shared" si="274"/>
        <v/>
      </c>
      <c r="BN86" s="8" t="str">
        <f t="shared" si="275"/>
        <v/>
      </c>
      <c r="BO86" s="25" t="str">
        <f t="shared" si="276"/>
        <v/>
      </c>
      <c r="BQ86" s="5" t="str">
        <f t="shared" si="277"/>
        <v/>
      </c>
      <c r="BR86" t="str">
        <f t="shared" si="278"/>
        <v/>
      </c>
      <c r="BS86" s="8" t="str">
        <f t="shared" si="279"/>
        <v/>
      </c>
      <c r="BT86" t="str">
        <f t="shared" si="280"/>
        <v/>
      </c>
      <c r="BU86" s="25" t="str">
        <f t="shared" si="281"/>
        <v/>
      </c>
      <c r="BW86" s="26" t="str">
        <f t="shared" si="282"/>
        <v/>
      </c>
      <c r="BX86" s="33" t="str">
        <f t="shared" si="283"/>
        <v/>
      </c>
      <c r="BZ86" s="5" t="str">
        <f t="shared" si="284"/>
        <v/>
      </c>
      <c r="CA86" s="6" t="str">
        <f t="shared" si="285"/>
        <v/>
      </c>
      <c r="CC86" s="27" t="str">
        <f t="shared" si="286"/>
        <v/>
      </c>
      <c r="CD86" s="28" t="str">
        <f t="shared" si="287"/>
        <v/>
      </c>
      <c r="CE86" s="21"/>
      <c r="CF86" s="5" t="str">
        <f t="shared" si="288"/>
        <v/>
      </c>
      <c r="CG86" s="5" t="str">
        <f t="shared" si="289"/>
        <v/>
      </c>
      <c r="CH86" s="5">
        <f t="shared" si="290"/>
        <v>67</v>
      </c>
      <c r="CI86" s="45"/>
      <c r="CJ86" s="54">
        <f t="shared" ca="1" si="299"/>
        <v>99999999.999999985</v>
      </c>
      <c r="CK86" s="55">
        <f t="shared" ca="1" si="300"/>
        <v>100000000</v>
      </c>
      <c r="CL86" s="21"/>
      <c r="CM86" s="27" t="str">
        <f t="shared" si="297"/>
        <v/>
      </c>
      <c r="CN86" s="21" t="str">
        <f t="shared" si="298"/>
        <v/>
      </c>
      <c r="CO86" s="21"/>
      <c r="CP86" s="21" t="str">
        <f t="shared" si="164"/>
        <v/>
      </c>
      <c r="CQ86" s="21" t="str">
        <f t="shared" si="165"/>
        <v/>
      </c>
      <c r="CR86" s="21" t="str">
        <f>IF(CQ86="","",IF('XY1'!W91="",0,'XY1'!W91))</f>
        <v/>
      </c>
      <c r="CS86" s="21" t="str">
        <f t="shared" si="301"/>
        <v/>
      </c>
      <c r="CT86" s="5" t="str">
        <f t="shared" si="302"/>
        <v/>
      </c>
      <c r="CU86" s="27" t="str">
        <f>IF(CP86="","",IF('XY1'!$Z$23='CALCUL-XY'!$E$56," "&amp;CP86,","&amp;CP86))</f>
        <v/>
      </c>
      <c r="CV86" s="27" t="str">
        <f>IF(CQ86="","",IF('XY1'!$Z$23='CALCUL-XY'!$E$56," "&amp;CQ86,","&amp;CQ86))</f>
        <v/>
      </c>
      <c r="CW86" s="27" t="str">
        <f>IF(CQ86="","",IF('XY1'!$Z$23='CALCUL-XY'!$E$56," "&amp;CS86,","&amp;CS86))</f>
        <v/>
      </c>
      <c r="CX86" s="27" t="str">
        <f>IF(CQ86="","",IF('XY1'!X91="",'CALCUL-XY'!$CX$18,IF('XY1'!$Z$23='CALCUL-XY'!$E$56," "&amp;'XY1'!X91,","&amp;'XY1'!X91)))</f>
        <v/>
      </c>
      <c r="CY86" s="21"/>
      <c r="CZ86" s="5" t="str">
        <f>IF('XY2'!C90="","",'XY2'!C90)</f>
        <v/>
      </c>
      <c r="DA86" t="str">
        <f>IF('XY2'!D90="","",'XY2'!D90)</f>
        <v/>
      </c>
      <c r="DB86" s="8" t="str">
        <f>IF('XY2'!E90="","",IF(VISEE=AVANT,MOD(CERCLE-'XY2'!E90,CERCLE),MOD('XY2'!E90,CERCLE)))</f>
        <v/>
      </c>
      <c r="DC86" s="6" t="str">
        <f>IF('XY2'!F90="","",'XY2'!F90)</f>
        <v/>
      </c>
      <c r="DE86" s="13" t="str">
        <f t="shared" si="199"/>
        <v/>
      </c>
      <c r="DF86" s="12" t="str">
        <f t="shared" si="200"/>
        <v/>
      </c>
      <c r="DG86" s="19" t="str">
        <f t="shared" si="201"/>
        <v/>
      </c>
      <c r="DI86" s="5" t="str">
        <f>IF('XY2'!C90="","",'XY2'!C90)</f>
        <v/>
      </c>
      <c r="DJ86" t="str">
        <f>IF('XY2'!D90="","",'XY2'!D90)</f>
        <v/>
      </c>
      <c r="DK86" s="8" t="str">
        <f t="shared" si="195"/>
        <v/>
      </c>
      <c r="DL86" s="6" t="str">
        <f>IF('XY2'!F90="","",IF(ECHELLE2="",DC86*1,DC86*ECHELLE2))</f>
        <v/>
      </c>
      <c r="DN86" s="13" t="str">
        <f t="shared" si="202"/>
        <v/>
      </c>
      <c r="DO86" s="12" t="str">
        <f t="shared" si="203"/>
        <v/>
      </c>
      <c r="DP86" s="19" t="str">
        <f t="shared" si="204"/>
        <v/>
      </c>
      <c r="DQ86" s="32"/>
      <c r="DR86" s="5" t="str">
        <f t="shared" si="205"/>
        <v/>
      </c>
      <c r="DS86" t="str">
        <f t="shared" si="206"/>
        <v/>
      </c>
      <c r="DT86" s="12" t="str">
        <f t="shared" si="207"/>
        <v/>
      </c>
      <c r="DU86" s="33" t="str">
        <f t="shared" si="208"/>
        <v/>
      </c>
      <c r="DW86" s="41" t="str">
        <f t="shared" si="209"/>
        <v/>
      </c>
      <c r="DX86" s="20" t="str">
        <f t="shared" si="210"/>
        <v/>
      </c>
      <c r="DY86" t="str">
        <f t="shared" si="211"/>
        <v/>
      </c>
      <c r="DZ86" t="str">
        <f t="shared" si="212"/>
        <v/>
      </c>
      <c r="EA86" t="str">
        <f t="shared" si="213"/>
        <v/>
      </c>
      <c r="EB86" s="6" t="str">
        <f t="shared" si="214"/>
        <v/>
      </c>
      <c r="ED86" s="36" t="str">
        <f t="shared" si="215"/>
        <v/>
      </c>
      <c r="EE86" s="37" t="str">
        <f t="shared" si="216"/>
        <v/>
      </c>
      <c r="EF86" s="32"/>
      <c r="EG86" s="10" t="str">
        <f t="shared" si="217"/>
        <v/>
      </c>
      <c r="EI86" s="13" t="str">
        <f t="shared" si="218"/>
        <v/>
      </c>
      <c r="EJ86" s="30" t="str">
        <f t="shared" si="219"/>
        <v/>
      </c>
      <c r="EK86" s="8" t="str">
        <f t="shared" si="220"/>
        <v/>
      </c>
      <c r="EL86" s="12" t="str">
        <f t="shared" si="221"/>
        <v/>
      </c>
      <c r="EM86" s="33" t="str">
        <f t="shared" si="222"/>
        <v/>
      </c>
      <c r="EO86" s="5" t="str">
        <f t="shared" si="223"/>
        <v/>
      </c>
      <c r="EP86" s="6" t="str">
        <f t="shared" si="224"/>
        <v/>
      </c>
      <c r="ER86" s="5">
        <f t="shared" si="303"/>
        <v>67</v>
      </c>
      <c r="ES86" s="64" t="str">
        <f t="shared" si="304"/>
        <v/>
      </c>
      <c r="ET86" s="27" t="str">
        <f t="shared" si="305"/>
        <v/>
      </c>
      <c r="EU86" s="28" t="str">
        <f t="shared" si="306"/>
        <v/>
      </c>
      <c r="EW86" s="5" t="str">
        <f t="shared" si="225"/>
        <v/>
      </c>
      <c r="EX86" s="5" t="str">
        <f t="shared" si="226"/>
        <v/>
      </c>
      <c r="EZ86" s="45"/>
      <c r="FA86" s="77">
        <f t="shared" ca="1" si="307"/>
        <v>100000150.277</v>
      </c>
      <c r="FB86" s="55">
        <f t="shared" ca="1" si="308"/>
        <v>100000103.27700001</v>
      </c>
      <c r="FD86" s="21" t="str">
        <f t="shared" si="196"/>
        <v/>
      </c>
      <c r="FE86" s="21" t="str">
        <f t="shared" si="197"/>
        <v/>
      </c>
      <c r="FF86" s="21" t="str">
        <f>IF(FE86="","",IF('XY2'!Q90="",0,'XY2'!Q90))</f>
        <v/>
      </c>
      <c r="FG86" s="21" t="str">
        <f t="shared" si="309"/>
        <v/>
      </c>
      <c r="FH86" s="5" t="str">
        <f t="shared" si="198"/>
        <v/>
      </c>
      <c r="FI86" s="27" t="str">
        <f>IF(ET86="","",IF('XY2'!$T$22='CALCUL-XY'!$E$56," "&amp;FD86,","&amp;FD86))</f>
        <v/>
      </c>
      <c r="FJ86" s="27" t="str">
        <f>IF(EU86="","",IF('XY2'!$T$22='CALCUL-XY'!$E$56," "&amp;FE86,","&amp;FE86))</f>
        <v/>
      </c>
      <c r="FK86" s="27" t="str">
        <f>IF(FG86="","",IF('XY2'!$T$22='CALCUL-XY'!$E$56," "&amp;FG86,","&amp;FG86))</f>
        <v/>
      </c>
      <c r="FL86" s="27" t="str">
        <f>IF(FE86="","",IF('XY2'!R90="",$FL$18,IF('XY2'!$T$22='CALCUL-XY'!$E$56," "&amp;'XY2'!R90,","&amp;'XY2'!R90)))</f>
        <v/>
      </c>
    </row>
    <row r="87" spans="1:168" x14ac:dyDescent="0.2">
      <c r="A87">
        <f t="shared" si="310"/>
        <v>68</v>
      </c>
      <c r="C87" s="90" t="s">
        <v>200</v>
      </c>
      <c r="L87">
        <f t="shared" si="245"/>
        <v>68</v>
      </c>
      <c r="M87" s="57" t="str">
        <f>IF('XY1'!C92="","",'XY1'!C92)</f>
        <v/>
      </c>
      <c r="N87" s="57" t="str">
        <f>IF('XY1'!D92="","",'XY1'!D92)</f>
        <v/>
      </c>
      <c r="O87" s="79" t="str">
        <f>IF('XY1'!E92="","",MOD('XY1'!E92,CERCLE))</f>
        <v/>
      </c>
      <c r="P87" s="57" t="str">
        <f>IF('XY1'!F92="","",'XY1'!F92)</f>
        <v/>
      </c>
      <c r="R87" s="13" t="str">
        <f t="shared" si="246"/>
        <v/>
      </c>
      <c r="S87" s="25" t="str">
        <f t="shared" si="247"/>
        <v/>
      </c>
      <c r="U87" s="10" t="str">
        <f t="shared" si="248"/>
        <v/>
      </c>
      <c r="W87" s="5" t="str">
        <f t="shared" si="249"/>
        <v/>
      </c>
      <c r="X87" t="str">
        <f t="shared" si="250"/>
        <v/>
      </c>
      <c r="Y87" s="8" t="str">
        <f t="shared" si="251"/>
        <v/>
      </c>
      <c r="Z87" s="6" t="str">
        <f t="shared" si="252"/>
        <v/>
      </c>
      <c r="AB87" s="5">
        <f t="shared" si="253"/>
        <v>68</v>
      </c>
      <c r="AC87" t="str">
        <f t="shared" si="291"/>
        <v/>
      </c>
      <c r="AD87" s="8" t="str">
        <f t="shared" si="311"/>
        <v/>
      </c>
      <c r="AE87" s="6" t="str">
        <f t="shared" si="254"/>
        <v/>
      </c>
      <c r="AG87" s="13" t="str">
        <f t="shared" si="255"/>
        <v/>
      </c>
      <c r="AH87" s="80" t="str">
        <f t="shared" si="256"/>
        <v/>
      </c>
      <c r="AI87" s="80" t="str">
        <f t="shared" si="257"/>
        <v/>
      </c>
      <c r="AJ87" s="80" t="str">
        <f ca="1">IF(AG87="","",IF(N&lt;AB87,"",SUM(AH87:OFFSET(AH87,(N-1),0))))</f>
        <v/>
      </c>
      <c r="AK87" s="80" t="str">
        <f ca="1">IF(AG87="","",IF(N&lt;AB87,"",SUM(AI87:OFFSET(AI87,(N-1),0))))</f>
        <v/>
      </c>
      <c r="AL87" s="80" t="str">
        <f t="shared" si="292"/>
        <v/>
      </c>
      <c r="AM87" s="81" t="str">
        <f t="shared" si="293"/>
        <v/>
      </c>
      <c r="AN87" s="85" t="str">
        <f t="shared" si="294"/>
        <v/>
      </c>
      <c r="AP87" s="13" t="str">
        <f t="shared" si="258"/>
        <v/>
      </c>
      <c r="AQ87" s="8" t="str">
        <f t="shared" si="259"/>
        <v/>
      </c>
      <c r="AR87" s="12" t="str">
        <f t="shared" si="260"/>
        <v/>
      </c>
      <c r="AS87" s="19" t="str">
        <f t="shared" si="261"/>
        <v/>
      </c>
      <c r="AU87" s="5" t="str">
        <f t="shared" si="295"/>
        <v/>
      </c>
      <c r="AV87" t="str">
        <f t="shared" si="296"/>
        <v/>
      </c>
      <c r="AW87" t="str">
        <f t="shared" si="262"/>
        <v/>
      </c>
      <c r="AX87" s="6" t="str">
        <f t="shared" si="263"/>
        <v/>
      </c>
      <c r="AZ87" s="5" t="str">
        <f t="shared" si="264"/>
        <v/>
      </c>
      <c r="BA87" t="str">
        <f t="shared" si="265"/>
        <v/>
      </c>
      <c r="BB87" s="14" t="str">
        <f t="shared" si="266"/>
        <v/>
      </c>
      <c r="BC87" s="14" t="str">
        <f t="shared" si="267"/>
        <v/>
      </c>
      <c r="BD87" t="str">
        <f t="shared" si="268"/>
        <v/>
      </c>
      <c r="BE87" s="6" t="str">
        <f t="shared" si="269"/>
        <v/>
      </c>
      <c r="BG87" s="26" t="str">
        <f t="shared" si="270"/>
        <v/>
      </c>
      <c r="BH87" s="33" t="str">
        <f t="shared" si="271"/>
        <v/>
      </c>
      <c r="BJ87" s="10" t="str">
        <f t="shared" si="272"/>
        <v/>
      </c>
      <c r="BL87" s="13" t="str">
        <f t="shared" si="273"/>
        <v/>
      </c>
      <c r="BM87" s="31" t="str">
        <f t="shared" si="274"/>
        <v/>
      </c>
      <c r="BN87" s="8" t="str">
        <f t="shared" si="275"/>
        <v/>
      </c>
      <c r="BO87" s="25" t="str">
        <f t="shared" si="276"/>
        <v/>
      </c>
      <c r="BQ87" s="5" t="str">
        <f t="shared" si="277"/>
        <v/>
      </c>
      <c r="BR87" t="str">
        <f t="shared" si="278"/>
        <v/>
      </c>
      <c r="BS87" s="8" t="str">
        <f t="shared" si="279"/>
        <v/>
      </c>
      <c r="BT87" t="str">
        <f t="shared" si="280"/>
        <v/>
      </c>
      <c r="BU87" s="25" t="str">
        <f t="shared" si="281"/>
        <v/>
      </c>
      <c r="BW87" s="26" t="str">
        <f t="shared" si="282"/>
        <v/>
      </c>
      <c r="BX87" s="33" t="str">
        <f t="shared" si="283"/>
        <v/>
      </c>
      <c r="BZ87" s="5" t="str">
        <f t="shared" si="284"/>
        <v/>
      </c>
      <c r="CA87" s="6" t="str">
        <f t="shared" si="285"/>
        <v/>
      </c>
      <c r="CC87" s="27" t="str">
        <f t="shared" si="286"/>
        <v/>
      </c>
      <c r="CD87" s="28" t="str">
        <f t="shared" si="287"/>
        <v/>
      </c>
      <c r="CE87" s="21"/>
      <c r="CF87" s="5" t="str">
        <f t="shared" si="288"/>
        <v/>
      </c>
      <c r="CG87" s="5" t="str">
        <f t="shared" si="289"/>
        <v/>
      </c>
      <c r="CH87" s="5">
        <f t="shared" si="290"/>
        <v>68</v>
      </c>
      <c r="CI87" s="45"/>
      <c r="CJ87" s="54">
        <f t="shared" ca="1" si="299"/>
        <v>99999999.999999985</v>
      </c>
      <c r="CK87" s="55">
        <f t="shared" ca="1" si="300"/>
        <v>100000000</v>
      </c>
      <c r="CL87" s="21"/>
      <c r="CM87" s="27" t="str">
        <f t="shared" si="297"/>
        <v/>
      </c>
      <c r="CN87" s="21" t="str">
        <f t="shared" si="298"/>
        <v/>
      </c>
      <c r="CO87" s="21"/>
      <c r="CP87" s="21" t="str">
        <f t="shared" ref="CP87:CP117" si="312">SUBSTITUTE(CC87,",",".")</f>
        <v/>
      </c>
      <c r="CQ87" s="21" t="str">
        <f t="shared" ref="CQ87:CQ117" si="313">SUBSTITUTE(CD87,",",".")</f>
        <v/>
      </c>
      <c r="CR87" s="21" t="str">
        <f>IF(CQ87="","",IF('XY1'!W92="",0,'XY1'!W92))</f>
        <v/>
      </c>
      <c r="CS87" s="21" t="str">
        <f t="shared" si="301"/>
        <v/>
      </c>
      <c r="CT87" s="5" t="str">
        <f t="shared" si="302"/>
        <v/>
      </c>
      <c r="CU87" s="27" t="str">
        <f>IF(CP87="","",IF('XY1'!$Z$23='CALCUL-XY'!$E$56," "&amp;CP87,","&amp;CP87))</f>
        <v/>
      </c>
      <c r="CV87" s="27" t="str">
        <f>IF(CQ87="","",IF('XY1'!$Z$23='CALCUL-XY'!$E$56," "&amp;CQ87,","&amp;CQ87))</f>
        <v/>
      </c>
      <c r="CW87" s="27" t="str">
        <f>IF(CQ87="","",IF('XY1'!$Z$23='CALCUL-XY'!$E$56," "&amp;CS87,","&amp;CS87))</f>
        <v/>
      </c>
      <c r="CX87" s="27" t="str">
        <f>IF(CQ87="","",IF('XY1'!X92="",'CALCUL-XY'!$CX$18,IF('XY1'!$Z$23='CALCUL-XY'!$E$56," "&amp;'XY1'!X92,","&amp;'XY1'!X92)))</f>
        <v/>
      </c>
      <c r="CY87" s="21"/>
      <c r="CZ87" s="5" t="str">
        <f>IF('XY2'!C91="","",'XY2'!C91)</f>
        <v/>
      </c>
      <c r="DA87" t="str">
        <f>IF('XY2'!D91="","",'XY2'!D91)</f>
        <v/>
      </c>
      <c r="DB87" s="8" t="str">
        <f>IF('XY2'!E91="","",IF(VISEE=AVANT,MOD(CERCLE-'XY2'!E91,CERCLE),MOD('XY2'!E91,CERCLE)))</f>
        <v/>
      </c>
      <c r="DC87" s="6" t="str">
        <f>IF('XY2'!F91="","",'XY2'!F91)</f>
        <v/>
      </c>
      <c r="DE87" s="13" t="str">
        <f t="shared" si="199"/>
        <v/>
      </c>
      <c r="DF87" s="12" t="str">
        <f t="shared" si="200"/>
        <v/>
      </c>
      <c r="DG87" s="19" t="str">
        <f t="shared" si="201"/>
        <v/>
      </c>
      <c r="DI87" s="5" t="str">
        <f>IF('XY2'!C91="","",'XY2'!C91)</f>
        <v/>
      </c>
      <c r="DJ87" t="str">
        <f>IF('XY2'!D91="","",'XY2'!D91)</f>
        <v/>
      </c>
      <c r="DK87" s="8" t="str">
        <f t="shared" si="195"/>
        <v/>
      </c>
      <c r="DL87" s="6" t="str">
        <f>IF('XY2'!F91="","",IF(ECHELLE2="",DC87*1,DC87*ECHELLE2))</f>
        <v/>
      </c>
      <c r="DN87" s="13" t="str">
        <f t="shared" si="202"/>
        <v/>
      </c>
      <c r="DO87" s="12" t="str">
        <f t="shared" si="203"/>
        <v/>
      </c>
      <c r="DP87" s="19" t="str">
        <f t="shared" si="204"/>
        <v/>
      </c>
      <c r="DQ87" s="32"/>
      <c r="DR87" s="5" t="str">
        <f t="shared" si="205"/>
        <v/>
      </c>
      <c r="DS87" t="str">
        <f t="shared" si="206"/>
        <v/>
      </c>
      <c r="DT87" s="12" t="str">
        <f t="shared" si="207"/>
        <v/>
      </c>
      <c r="DU87" s="33" t="str">
        <f t="shared" si="208"/>
        <v/>
      </c>
      <c r="DW87" s="41" t="str">
        <f t="shared" si="209"/>
        <v/>
      </c>
      <c r="DX87" s="20" t="str">
        <f t="shared" si="210"/>
        <v/>
      </c>
      <c r="DY87" t="str">
        <f t="shared" si="211"/>
        <v/>
      </c>
      <c r="DZ87" t="str">
        <f t="shared" si="212"/>
        <v/>
      </c>
      <c r="EA87" t="str">
        <f t="shared" si="213"/>
        <v/>
      </c>
      <c r="EB87" s="6" t="str">
        <f t="shared" si="214"/>
        <v/>
      </c>
      <c r="ED87" s="36" t="str">
        <f t="shared" si="215"/>
        <v/>
      </c>
      <c r="EE87" s="37" t="str">
        <f t="shared" si="216"/>
        <v/>
      </c>
      <c r="EF87" s="32"/>
      <c r="EG87" s="10" t="str">
        <f t="shared" si="217"/>
        <v/>
      </c>
      <c r="EI87" s="13" t="str">
        <f t="shared" si="218"/>
        <v/>
      </c>
      <c r="EJ87" s="30" t="str">
        <f t="shared" si="219"/>
        <v/>
      </c>
      <c r="EK87" s="8" t="str">
        <f t="shared" si="220"/>
        <v/>
      </c>
      <c r="EL87" s="12" t="str">
        <f t="shared" si="221"/>
        <v/>
      </c>
      <c r="EM87" s="33" t="str">
        <f t="shared" si="222"/>
        <v/>
      </c>
      <c r="EO87" s="5" t="str">
        <f t="shared" si="223"/>
        <v/>
      </c>
      <c r="EP87" s="6" t="str">
        <f t="shared" si="224"/>
        <v/>
      </c>
      <c r="ER87" s="5">
        <f t="shared" si="303"/>
        <v>68</v>
      </c>
      <c r="ES87" s="64" t="str">
        <f t="shared" si="304"/>
        <v/>
      </c>
      <c r="ET87" s="27" t="str">
        <f t="shared" si="305"/>
        <v/>
      </c>
      <c r="EU87" s="28" t="str">
        <f t="shared" si="306"/>
        <v/>
      </c>
      <c r="EW87" s="5" t="str">
        <f t="shared" si="225"/>
        <v/>
      </c>
      <c r="EX87" s="5" t="str">
        <f t="shared" si="226"/>
        <v/>
      </c>
      <c r="EZ87" s="45"/>
      <c r="FA87" s="77">
        <f t="shared" ca="1" si="307"/>
        <v>100000150.277</v>
      </c>
      <c r="FB87" s="55">
        <f t="shared" ca="1" si="308"/>
        <v>100000103.27700001</v>
      </c>
      <c r="FD87" s="21" t="str">
        <f t="shared" si="196"/>
        <v/>
      </c>
      <c r="FE87" s="21" t="str">
        <f t="shared" si="197"/>
        <v/>
      </c>
      <c r="FF87" s="21" t="str">
        <f>IF(FE87="","",IF('XY2'!Q91="",0,'XY2'!Q91))</f>
        <v/>
      </c>
      <c r="FG87" s="21" t="str">
        <f t="shared" si="309"/>
        <v/>
      </c>
      <c r="FH87" s="5" t="str">
        <f t="shared" si="198"/>
        <v/>
      </c>
      <c r="FI87" s="27" t="str">
        <f>IF(ET87="","",IF('XY2'!$T$22='CALCUL-XY'!$E$56," "&amp;FD87,","&amp;FD87))</f>
        <v/>
      </c>
      <c r="FJ87" s="27" t="str">
        <f>IF(EU87="","",IF('XY2'!$T$22='CALCUL-XY'!$E$56," "&amp;FE87,","&amp;FE87))</f>
        <v/>
      </c>
      <c r="FK87" s="27" t="str">
        <f>IF(FG87="","",IF('XY2'!$T$22='CALCUL-XY'!$E$56," "&amp;FG87,","&amp;FG87))</f>
        <v/>
      </c>
      <c r="FL87" s="27" t="str">
        <f>IF(FE87="","",IF('XY2'!R91="",$FL$18,IF('XY2'!$T$22='CALCUL-XY'!$E$56," "&amp;'XY2'!R91,","&amp;'XY2'!R91)))</f>
        <v/>
      </c>
    </row>
    <row r="88" spans="1:168" x14ac:dyDescent="0.2">
      <c r="A88">
        <f t="shared" si="310"/>
        <v>69</v>
      </c>
      <c r="C88" s="90" t="s">
        <v>334</v>
      </c>
      <c r="L88">
        <f t="shared" si="245"/>
        <v>69</v>
      </c>
      <c r="M88" s="57" t="str">
        <f>IF('XY1'!C93="","",'XY1'!C93)</f>
        <v/>
      </c>
      <c r="N88" s="57" t="str">
        <f>IF('XY1'!D93="","",'XY1'!D93)</f>
        <v/>
      </c>
      <c r="O88" s="79" t="str">
        <f>IF('XY1'!E93="","",MOD('XY1'!E93,CERCLE))</f>
        <v/>
      </c>
      <c r="P88" s="57" t="str">
        <f>IF('XY1'!F93="","",'XY1'!F93)</f>
        <v/>
      </c>
      <c r="R88" s="13" t="str">
        <f t="shared" si="246"/>
        <v/>
      </c>
      <c r="S88" s="25" t="str">
        <f t="shared" si="247"/>
        <v/>
      </c>
      <c r="U88" s="10" t="str">
        <f t="shared" si="248"/>
        <v/>
      </c>
      <c r="W88" s="5" t="str">
        <f t="shared" si="249"/>
        <v/>
      </c>
      <c r="X88" t="str">
        <f t="shared" si="250"/>
        <v/>
      </c>
      <c r="Y88" s="8" t="str">
        <f t="shared" si="251"/>
        <v/>
      </c>
      <c r="Z88" s="6" t="str">
        <f t="shared" si="252"/>
        <v/>
      </c>
      <c r="AB88" s="5">
        <f t="shared" si="253"/>
        <v>69</v>
      </c>
      <c r="AC88" t="str">
        <f t="shared" si="291"/>
        <v/>
      </c>
      <c r="AD88" s="8" t="str">
        <f t="shared" si="311"/>
        <v/>
      </c>
      <c r="AE88" s="6" t="str">
        <f t="shared" si="254"/>
        <v/>
      </c>
      <c r="AG88" s="13" t="str">
        <f t="shared" si="255"/>
        <v/>
      </c>
      <c r="AH88" s="80" t="str">
        <f t="shared" si="256"/>
        <v/>
      </c>
      <c r="AI88" s="80" t="str">
        <f t="shared" si="257"/>
        <v/>
      </c>
      <c r="AJ88" s="80" t="str">
        <f ca="1">IF(AG88="","",IF(N&lt;AB88,"",SUM(AH88:OFFSET(AH88,(N-1),0))))</f>
        <v/>
      </c>
      <c r="AK88" s="80" t="str">
        <f ca="1">IF(AG88="","",IF(N&lt;AB88,"",SUM(AI88:OFFSET(AI88,(N-1),0))))</f>
        <v/>
      </c>
      <c r="AL88" s="80" t="str">
        <f t="shared" si="292"/>
        <v/>
      </c>
      <c r="AM88" s="81" t="str">
        <f t="shared" si="293"/>
        <v/>
      </c>
      <c r="AN88" s="85" t="str">
        <f t="shared" si="294"/>
        <v/>
      </c>
      <c r="AP88" s="13" t="str">
        <f t="shared" si="258"/>
        <v/>
      </c>
      <c r="AQ88" s="8" t="str">
        <f t="shared" si="259"/>
        <v/>
      </c>
      <c r="AR88" s="12" t="str">
        <f t="shared" si="260"/>
        <v/>
      </c>
      <c r="AS88" s="19" t="str">
        <f t="shared" si="261"/>
        <v/>
      </c>
      <c r="AU88" s="5" t="str">
        <f t="shared" si="295"/>
        <v/>
      </c>
      <c r="AV88" t="str">
        <f t="shared" si="296"/>
        <v/>
      </c>
      <c r="AW88" t="str">
        <f t="shared" si="262"/>
        <v/>
      </c>
      <c r="AX88" s="6" t="str">
        <f t="shared" si="263"/>
        <v/>
      </c>
      <c r="AZ88" s="5" t="str">
        <f t="shared" si="264"/>
        <v/>
      </c>
      <c r="BA88" t="str">
        <f t="shared" si="265"/>
        <v/>
      </c>
      <c r="BB88" s="14" t="str">
        <f t="shared" si="266"/>
        <v/>
      </c>
      <c r="BC88" s="14" t="str">
        <f t="shared" si="267"/>
        <v/>
      </c>
      <c r="BD88" t="str">
        <f t="shared" si="268"/>
        <v/>
      </c>
      <c r="BE88" s="6" t="str">
        <f t="shared" si="269"/>
        <v/>
      </c>
      <c r="BG88" s="26" t="str">
        <f t="shared" si="270"/>
        <v/>
      </c>
      <c r="BH88" s="33" t="str">
        <f t="shared" si="271"/>
        <v/>
      </c>
      <c r="BJ88" s="10" t="str">
        <f t="shared" si="272"/>
        <v/>
      </c>
      <c r="BL88" s="13" t="str">
        <f t="shared" si="273"/>
        <v/>
      </c>
      <c r="BM88" s="31" t="str">
        <f t="shared" si="274"/>
        <v/>
      </c>
      <c r="BN88" s="8" t="str">
        <f t="shared" si="275"/>
        <v/>
      </c>
      <c r="BO88" s="25" t="str">
        <f t="shared" si="276"/>
        <v/>
      </c>
      <c r="BQ88" s="5" t="str">
        <f t="shared" si="277"/>
        <v/>
      </c>
      <c r="BR88" t="str">
        <f t="shared" si="278"/>
        <v/>
      </c>
      <c r="BS88" s="8" t="str">
        <f t="shared" si="279"/>
        <v/>
      </c>
      <c r="BT88" t="str">
        <f t="shared" si="280"/>
        <v/>
      </c>
      <c r="BU88" s="25" t="str">
        <f t="shared" si="281"/>
        <v/>
      </c>
      <c r="BW88" s="26" t="str">
        <f t="shared" si="282"/>
        <v/>
      </c>
      <c r="BX88" s="33" t="str">
        <f t="shared" si="283"/>
        <v/>
      </c>
      <c r="BZ88" s="5" t="str">
        <f t="shared" si="284"/>
        <v/>
      </c>
      <c r="CA88" s="6" t="str">
        <f t="shared" si="285"/>
        <v/>
      </c>
      <c r="CC88" s="27" t="str">
        <f t="shared" si="286"/>
        <v/>
      </c>
      <c r="CD88" s="28" t="str">
        <f t="shared" si="287"/>
        <v/>
      </c>
      <c r="CE88" s="21"/>
      <c r="CF88" s="5" t="str">
        <f t="shared" si="288"/>
        <v/>
      </c>
      <c r="CG88" s="5" t="str">
        <f t="shared" si="289"/>
        <v/>
      </c>
      <c r="CH88" s="5">
        <f t="shared" si="290"/>
        <v>69</v>
      </c>
      <c r="CI88" s="45"/>
      <c r="CJ88" s="54">
        <f t="shared" ca="1" si="299"/>
        <v>99999999.999999985</v>
      </c>
      <c r="CK88" s="55">
        <f t="shared" ca="1" si="300"/>
        <v>100000000</v>
      </c>
      <c r="CL88" s="21"/>
      <c r="CM88" s="27" t="str">
        <f t="shared" si="297"/>
        <v/>
      </c>
      <c r="CN88" s="21" t="str">
        <f t="shared" si="298"/>
        <v/>
      </c>
      <c r="CO88" s="21"/>
      <c r="CP88" s="21" t="str">
        <f t="shared" si="312"/>
        <v/>
      </c>
      <c r="CQ88" s="21" t="str">
        <f t="shared" si="313"/>
        <v/>
      </c>
      <c r="CR88" s="21" t="str">
        <f>IF(CQ88="","",IF('XY1'!W93="",0,'XY1'!W93))</f>
        <v/>
      </c>
      <c r="CS88" s="21" t="str">
        <f t="shared" si="301"/>
        <v/>
      </c>
      <c r="CT88" s="5" t="str">
        <f t="shared" si="302"/>
        <v/>
      </c>
      <c r="CU88" s="27" t="str">
        <f>IF(CP88="","",IF('XY1'!$Z$23='CALCUL-XY'!$E$56," "&amp;CP88,","&amp;CP88))</f>
        <v/>
      </c>
      <c r="CV88" s="27" t="str">
        <f>IF(CQ88="","",IF('XY1'!$Z$23='CALCUL-XY'!$E$56," "&amp;CQ88,","&amp;CQ88))</f>
        <v/>
      </c>
      <c r="CW88" s="27" t="str">
        <f>IF(CQ88="","",IF('XY1'!$Z$23='CALCUL-XY'!$E$56," "&amp;CS88,","&amp;CS88))</f>
        <v/>
      </c>
      <c r="CX88" s="27" t="str">
        <f>IF(CQ88="","",IF('XY1'!X93="",'CALCUL-XY'!$CX$18,IF('XY1'!$Z$23='CALCUL-XY'!$E$56," "&amp;'XY1'!X93,","&amp;'XY1'!X93)))</f>
        <v/>
      </c>
      <c r="CY88" s="21"/>
      <c r="CZ88" s="5" t="str">
        <f>IF('XY2'!C92="","",'XY2'!C92)</f>
        <v/>
      </c>
      <c r="DA88" t="str">
        <f>IF('XY2'!D92="","",'XY2'!D92)</f>
        <v/>
      </c>
      <c r="DB88" s="8" t="str">
        <f>IF('XY2'!E92="","",IF(VISEE=AVANT,MOD(CERCLE-'XY2'!E92,CERCLE),MOD('XY2'!E92,CERCLE)))</f>
        <v/>
      </c>
      <c r="DC88" s="6" t="str">
        <f>IF('XY2'!F92="","",'XY2'!F92)</f>
        <v/>
      </c>
      <c r="DE88" s="13" t="str">
        <f t="shared" si="199"/>
        <v/>
      </c>
      <c r="DF88" s="12" t="str">
        <f t="shared" si="200"/>
        <v/>
      </c>
      <c r="DG88" s="19" t="str">
        <f t="shared" si="201"/>
        <v/>
      </c>
      <c r="DI88" s="5" t="str">
        <f>IF('XY2'!C92="","",'XY2'!C92)</f>
        <v/>
      </c>
      <c r="DJ88" t="str">
        <f>IF('XY2'!D92="","",'XY2'!D92)</f>
        <v/>
      </c>
      <c r="DK88" s="8" t="str">
        <f t="shared" ref="DK88:DK118" si="314">IF(DB88="","",DB88)</f>
        <v/>
      </c>
      <c r="DL88" s="6" t="str">
        <f>IF('XY2'!F92="","",IF(ECHELLE2="",DC88*1,DC88*ECHELLE2))</f>
        <v/>
      </c>
      <c r="DN88" s="13" t="str">
        <f t="shared" si="202"/>
        <v/>
      </c>
      <c r="DO88" s="12" t="str">
        <f t="shared" si="203"/>
        <v/>
      </c>
      <c r="DP88" s="19" t="str">
        <f t="shared" si="204"/>
        <v/>
      </c>
      <c r="DQ88" s="32"/>
      <c r="DR88" s="5" t="str">
        <f t="shared" si="205"/>
        <v/>
      </c>
      <c r="DS88" t="str">
        <f t="shared" si="206"/>
        <v/>
      </c>
      <c r="DT88" s="12" t="str">
        <f t="shared" si="207"/>
        <v/>
      </c>
      <c r="DU88" s="33" t="str">
        <f t="shared" si="208"/>
        <v/>
      </c>
      <c r="DW88" s="41" t="str">
        <f t="shared" si="209"/>
        <v/>
      </c>
      <c r="DX88" s="20" t="str">
        <f t="shared" si="210"/>
        <v/>
      </c>
      <c r="DY88" t="str">
        <f t="shared" si="211"/>
        <v/>
      </c>
      <c r="DZ88" t="str">
        <f t="shared" si="212"/>
        <v/>
      </c>
      <c r="EA88" t="str">
        <f t="shared" si="213"/>
        <v/>
      </c>
      <c r="EB88" s="6" t="str">
        <f t="shared" si="214"/>
        <v/>
      </c>
      <c r="ED88" s="36" t="str">
        <f t="shared" si="215"/>
        <v/>
      </c>
      <c r="EE88" s="37" t="str">
        <f t="shared" si="216"/>
        <v/>
      </c>
      <c r="EF88" s="32"/>
      <c r="EG88" s="10" t="str">
        <f t="shared" si="217"/>
        <v/>
      </c>
      <c r="EI88" s="13" t="str">
        <f t="shared" si="218"/>
        <v/>
      </c>
      <c r="EJ88" s="30" t="str">
        <f t="shared" si="219"/>
        <v/>
      </c>
      <c r="EK88" s="8" t="str">
        <f t="shared" si="220"/>
        <v/>
      </c>
      <c r="EL88" s="12" t="str">
        <f t="shared" si="221"/>
        <v/>
      </c>
      <c r="EM88" s="33" t="str">
        <f t="shared" si="222"/>
        <v/>
      </c>
      <c r="EO88" s="5" t="str">
        <f t="shared" si="223"/>
        <v/>
      </c>
      <c r="EP88" s="6" t="str">
        <f t="shared" si="224"/>
        <v/>
      </c>
      <c r="ER88" s="5">
        <f t="shared" si="303"/>
        <v>69</v>
      </c>
      <c r="ES88" s="64" t="str">
        <f t="shared" si="304"/>
        <v/>
      </c>
      <c r="ET88" s="27" t="str">
        <f t="shared" si="305"/>
        <v/>
      </c>
      <c r="EU88" s="28" t="str">
        <f t="shared" si="306"/>
        <v/>
      </c>
      <c r="EW88" s="5" t="str">
        <f t="shared" si="225"/>
        <v/>
      </c>
      <c r="EX88" s="5" t="str">
        <f t="shared" si="226"/>
        <v/>
      </c>
      <c r="EZ88" s="45"/>
      <c r="FA88" s="77">
        <f t="shared" ca="1" si="307"/>
        <v>100000150.277</v>
      </c>
      <c r="FB88" s="55">
        <f t="shared" ca="1" si="308"/>
        <v>100000103.27700001</v>
      </c>
      <c r="FD88" s="21" t="str">
        <f t="shared" ref="FD88:FD119" si="315">SUBSTITUTE(ET88,",",".")</f>
        <v/>
      </c>
      <c r="FE88" s="21" t="str">
        <f t="shared" ref="FE88:FE119" si="316">SUBSTITUTE(EU88,",",".")</f>
        <v/>
      </c>
      <c r="FF88" s="21" t="str">
        <f>IF(FE88="","",IF('XY2'!Q92="",0,'XY2'!Q92))</f>
        <v/>
      </c>
      <c r="FG88" s="21" t="str">
        <f t="shared" si="309"/>
        <v/>
      </c>
      <c r="FH88" s="5" t="str">
        <f t="shared" ref="FH88:FH120" si="317">IF(FE88="","",IF(ES88="",A88,ES88))</f>
        <v/>
      </c>
      <c r="FI88" s="27" t="str">
        <f>IF(ET88="","",IF('XY2'!$T$22='CALCUL-XY'!$E$56," "&amp;FD88,","&amp;FD88))</f>
        <v/>
      </c>
      <c r="FJ88" s="27" t="str">
        <f>IF(EU88="","",IF('XY2'!$T$22='CALCUL-XY'!$E$56," "&amp;FE88,","&amp;FE88))</f>
        <v/>
      </c>
      <c r="FK88" s="27" t="str">
        <f>IF(FG88="","",IF('XY2'!$T$22='CALCUL-XY'!$E$56," "&amp;FG88,","&amp;FG88))</f>
        <v/>
      </c>
      <c r="FL88" s="27" t="str">
        <f>IF(FE88="","",IF('XY2'!R92="",$FL$18,IF('XY2'!$T$22='CALCUL-XY'!$E$56," "&amp;'XY2'!R92,","&amp;'XY2'!R92)))</f>
        <v/>
      </c>
    </row>
    <row r="89" spans="1:168" x14ac:dyDescent="0.2">
      <c r="A89">
        <f t="shared" si="310"/>
        <v>70</v>
      </c>
      <c r="C89" s="90" t="s">
        <v>254</v>
      </c>
      <c r="L89">
        <f t="shared" si="245"/>
        <v>70</v>
      </c>
      <c r="M89" s="57" t="str">
        <f>IF('XY1'!C94="","",'XY1'!C94)</f>
        <v/>
      </c>
      <c r="N89" s="57" t="str">
        <f>IF('XY1'!D94="","",'XY1'!D94)</f>
        <v/>
      </c>
      <c r="O89" s="79" t="str">
        <f>IF('XY1'!E94="","",MOD('XY1'!E94,CERCLE))</f>
        <v/>
      </c>
      <c r="P89" s="57" t="str">
        <f>IF('XY1'!F94="","",'XY1'!F94)</f>
        <v/>
      </c>
      <c r="R89" s="13" t="str">
        <f t="shared" si="246"/>
        <v/>
      </c>
      <c r="S89" s="25" t="str">
        <f t="shared" si="247"/>
        <v/>
      </c>
      <c r="U89" s="10" t="str">
        <f t="shared" si="248"/>
        <v/>
      </c>
      <c r="W89" s="5" t="str">
        <f t="shared" si="249"/>
        <v/>
      </c>
      <c r="X89" t="str">
        <f t="shared" si="250"/>
        <v/>
      </c>
      <c r="Y89" s="8" t="str">
        <f t="shared" si="251"/>
        <v/>
      </c>
      <c r="Z89" s="6" t="str">
        <f t="shared" si="252"/>
        <v/>
      </c>
      <c r="AB89" s="5">
        <f t="shared" si="253"/>
        <v>70</v>
      </c>
      <c r="AC89" t="str">
        <f t="shared" si="291"/>
        <v/>
      </c>
      <c r="AD89" s="8" t="str">
        <f t="shared" si="311"/>
        <v/>
      </c>
      <c r="AE89" s="6" t="str">
        <f t="shared" si="254"/>
        <v/>
      </c>
      <c r="AG89" s="13" t="str">
        <f t="shared" si="255"/>
        <v/>
      </c>
      <c r="AH89" s="80" t="str">
        <f t="shared" si="256"/>
        <v/>
      </c>
      <c r="AI89" s="80" t="str">
        <f t="shared" si="257"/>
        <v/>
      </c>
      <c r="AJ89" s="80" t="str">
        <f ca="1">IF(AG89="","",IF(N&lt;AB89,"",SUM(AH89:OFFSET(AH89,(N-1),0))))</f>
        <v/>
      </c>
      <c r="AK89" s="80" t="str">
        <f ca="1">IF(AG89="","",IF(N&lt;AB89,"",SUM(AI89:OFFSET(AI89,(N-1),0))))</f>
        <v/>
      </c>
      <c r="AL89" s="80" t="str">
        <f t="shared" si="292"/>
        <v/>
      </c>
      <c r="AM89" s="81" t="str">
        <f t="shared" si="293"/>
        <v/>
      </c>
      <c r="AN89" s="85" t="str">
        <f t="shared" si="294"/>
        <v/>
      </c>
      <c r="AP89" s="13" t="str">
        <f t="shared" si="258"/>
        <v/>
      </c>
      <c r="AQ89" s="8" t="str">
        <f t="shared" si="259"/>
        <v/>
      </c>
      <c r="AR89" s="12" t="str">
        <f t="shared" si="260"/>
        <v/>
      </c>
      <c r="AS89" s="19" t="str">
        <f t="shared" si="261"/>
        <v/>
      </c>
      <c r="AU89" s="5" t="str">
        <f t="shared" si="295"/>
        <v/>
      </c>
      <c r="AV89" t="str">
        <f t="shared" si="296"/>
        <v/>
      </c>
      <c r="AW89" t="str">
        <f t="shared" si="262"/>
        <v/>
      </c>
      <c r="AX89" s="6" t="str">
        <f t="shared" si="263"/>
        <v/>
      </c>
      <c r="AZ89" s="5" t="str">
        <f t="shared" si="264"/>
        <v/>
      </c>
      <c r="BA89" t="str">
        <f t="shared" si="265"/>
        <v/>
      </c>
      <c r="BB89" s="14" t="str">
        <f t="shared" si="266"/>
        <v/>
      </c>
      <c r="BC89" s="14" t="str">
        <f t="shared" si="267"/>
        <v/>
      </c>
      <c r="BD89" t="str">
        <f t="shared" si="268"/>
        <v/>
      </c>
      <c r="BE89" s="6" t="str">
        <f t="shared" si="269"/>
        <v/>
      </c>
      <c r="BG89" s="26" t="str">
        <f t="shared" si="270"/>
        <v/>
      </c>
      <c r="BH89" s="33" t="str">
        <f t="shared" si="271"/>
        <v/>
      </c>
      <c r="BJ89" s="10" t="str">
        <f t="shared" si="272"/>
        <v/>
      </c>
      <c r="BL89" s="13" t="str">
        <f t="shared" si="273"/>
        <v/>
      </c>
      <c r="BM89" s="31" t="str">
        <f t="shared" si="274"/>
        <v/>
      </c>
      <c r="BN89" s="8" t="str">
        <f t="shared" si="275"/>
        <v/>
      </c>
      <c r="BO89" s="25" t="str">
        <f t="shared" si="276"/>
        <v/>
      </c>
      <c r="BQ89" s="5" t="str">
        <f t="shared" si="277"/>
        <v/>
      </c>
      <c r="BR89" t="str">
        <f t="shared" si="278"/>
        <v/>
      </c>
      <c r="BS89" s="8" t="str">
        <f t="shared" si="279"/>
        <v/>
      </c>
      <c r="BT89" t="str">
        <f t="shared" si="280"/>
        <v/>
      </c>
      <c r="BU89" s="25" t="str">
        <f t="shared" si="281"/>
        <v/>
      </c>
      <c r="BW89" s="26" t="str">
        <f t="shared" si="282"/>
        <v/>
      </c>
      <c r="BX89" s="33" t="str">
        <f t="shared" si="283"/>
        <v/>
      </c>
      <c r="BZ89" s="5" t="str">
        <f t="shared" si="284"/>
        <v/>
      </c>
      <c r="CA89" s="6" t="str">
        <f t="shared" si="285"/>
        <v/>
      </c>
      <c r="CC89" s="27" t="str">
        <f t="shared" si="286"/>
        <v/>
      </c>
      <c r="CD89" s="28" t="str">
        <f t="shared" si="287"/>
        <v/>
      </c>
      <c r="CE89" s="21"/>
      <c r="CF89" s="5" t="str">
        <f t="shared" si="288"/>
        <v/>
      </c>
      <c r="CG89" s="5" t="str">
        <f t="shared" si="289"/>
        <v/>
      </c>
      <c r="CH89" s="5">
        <f t="shared" si="290"/>
        <v>70</v>
      </c>
      <c r="CI89" s="45"/>
      <c r="CJ89" s="54">
        <f t="shared" ca="1" si="299"/>
        <v>99999999.999999985</v>
      </c>
      <c r="CK89" s="55">
        <f t="shared" ca="1" si="300"/>
        <v>100000000</v>
      </c>
      <c r="CL89" s="21"/>
      <c r="CM89" s="27" t="str">
        <f t="shared" si="297"/>
        <v/>
      </c>
      <c r="CN89" s="21" t="str">
        <f t="shared" si="298"/>
        <v/>
      </c>
      <c r="CO89" s="21"/>
      <c r="CP89" s="21" t="str">
        <f t="shared" si="312"/>
        <v/>
      </c>
      <c r="CQ89" s="21" t="str">
        <f t="shared" si="313"/>
        <v/>
      </c>
      <c r="CR89" s="21" t="str">
        <f>IF(CQ89="","",IF('XY1'!W94="",0,'XY1'!W94))</f>
        <v/>
      </c>
      <c r="CS89" s="21" t="str">
        <f t="shared" si="301"/>
        <v/>
      </c>
      <c r="CT89" s="5" t="str">
        <f t="shared" si="302"/>
        <v/>
      </c>
      <c r="CU89" s="27" t="str">
        <f>IF(CP89="","",IF('XY1'!$Z$23='CALCUL-XY'!$E$56," "&amp;CP89,","&amp;CP89))</f>
        <v/>
      </c>
      <c r="CV89" s="27" t="str">
        <f>IF(CQ89="","",IF('XY1'!$Z$23='CALCUL-XY'!$E$56," "&amp;CQ89,","&amp;CQ89))</f>
        <v/>
      </c>
      <c r="CW89" s="27" t="str">
        <f>IF(CQ89="","",IF('XY1'!$Z$23='CALCUL-XY'!$E$56," "&amp;CS89,","&amp;CS89))</f>
        <v/>
      </c>
      <c r="CX89" s="27" t="str">
        <f>IF(CQ89="","",IF('XY1'!X94="",'CALCUL-XY'!$CX$18,IF('XY1'!$Z$23='CALCUL-XY'!$E$56," "&amp;'XY1'!X94,","&amp;'XY1'!X94)))</f>
        <v/>
      </c>
      <c r="CY89" s="21"/>
      <c r="CZ89" s="5" t="str">
        <f>IF('XY2'!C93="","",'XY2'!C93)</f>
        <v/>
      </c>
      <c r="DA89" t="str">
        <f>IF('XY2'!D93="","",'XY2'!D93)</f>
        <v/>
      </c>
      <c r="DB89" s="8" t="str">
        <f>IF('XY2'!E93="","",IF(VISEE=AVANT,MOD(CERCLE-'XY2'!E93,CERCLE),MOD('XY2'!E93,CERCLE)))</f>
        <v/>
      </c>
      <c r="DC89" s="6" t="str">
        <f>IF('XY2'!F93="","",'XY2'!F93)</f>
        <v/>
      </c>
      <c r="DE89" s="13" t="str">
        <f t="shared" si="199"/>
        <v/>
      </c>
      <c r="DF89" s="12" t="str">
        <f t="shared" si="200"/>
        <v/>
      </c>
      <c r="DG89" s="19" t="str">
        <f t="shared" si="201"/>
        <v/>
      </c>
      <c r="DI89" s="5" t="str">
        <f>IF('XY2'!C93="","",'XY2'!C93)</f>
        <v/>
      </c>
      <c r="DJ89" t="str">
        <f>IF('XY2'!D93="","",'XY2'!D93)</f>
        <v/>
      </c>
      <c r="DK89" s="8" t="str">
        <f t="shared" si="314"/>
        <v/>
      </c>
      <c r="DL89" s="6" t="str">
        <f>IF('XY2'!F93="","",IF(ECHELLE2="",DC89*1,DC89*ECHELLE2))</f>
        <v/>
      </c>
      <c r="DN89" s="13" t="str">
        <f t="shared" si="202"/>
        <v/>
      </c>
      <c r="DO89" s="12" t="str">
        <f t="shared" si="203"/>
        <v/>
      </c>
      <c r="DP89" s="19" t="str">
        <f t="shared" si="204"/>
        <v/>
      </c>
      <c r="DQ89" s="32"/>
      <c r="DR89" s="5" t="str">
        <f t="shared" si="205"/>
        <v/>
      </c>
      <c r="DS89" t="str">
        <f t="shared" si="206"/>
        <v/>
      </c>
      <c r="DT89" s="12" t="str">
        <f t="shared" si="207"/>
        <v/>
      </c>
      <c r="DU89" s="33" t="str">
        <f t="shared" si="208"/>
        <v/>
      </c>
      <c r="DW89" s="41" t="str">
        <f t="shared" si="209"/>
        <v/>
      </c>
      <c r="DX89" s="20" t="str">
        <f t="shared" si="210"/>
        <v/>
      </c>
      <c r="DY89" t="str">
        <f t="shared" si="211"/>
        <v/>
      </c>
      <c r="DZ89" t="str">
        <f t="shared" si="212"/>
        <v/>
      </c>
      <c r="EA89" t="str">
        <f t="shared" si="213"/>
        <v/>
      </c>
      <c r="EB89" s="6" t="str">
        <f t="shared" si="214"/>
        <v/>
      </c>
      <c r="ED89" s="36" t="str">
        <f t="shared" si="215"/>
        <v/>
      </c>
      <c r="EE89" s="37" t="str">
        <f t="shared" si="216"/>
        <v/>
      </c>
      <c r="EF89" s="32"/>
      <c r="EG89" s="10" t="str">
        <f t="shared" si="217"/>
        <v/>
      </c>
      <c r="EI89" s="13" t="str">
        <f t="shared" si="218"/>
        <v/>
      </c>
      <c r="EJ89" s="30" t="str">
        <f t="shared" si="219"/>
        <v/>
      </c>
      <c r="EK89" s="8" t="str">
        <f t="shared" si="220"/>
        <v/>
      </c>
      <c r="EL89" s="12" t="str">
        <f t="shared" si="221"/>
        <v/>
      </c>
      <c r="EM89" s="33" t="str">
        <f t="shared" si="222"/>
        <v/>
      </c>
      <c r="EO89" s="5" t="str">
        <f t="shared" si="223"/>
        <v/>
      </c>
      <c r="EP89" s="6" t="str">
        <f t="shared" si="224"/>
        <v/>
      </c>
      <c r="ER89" s="5">
        <f t="shared" si="303"/>
        <v>70</v>
      </c>
      <c r="ES89" s="64" t="str">
        <f t="shared" si="304"/>
        <v/>
      </c>
      <c r="ET89" s="27" t="str">
        <f t="shared" si="305"/>
        <v/>
      </c>
      <c r="EU89" s="28" t="str">
        <f t="shared" si="306"/>
        <v/>
      </c>
      <c r="EW89" s="5" t="str">
        <f t="shared" si="225"/>
        <v/>
      </c>
      <c r="EX89" s="5" t="str">
        <f t="shared" si="226"/>
        <v/>
      </c>
      <c r="EZ89" s="45"/>
      <c r="FA89" s="77">
        <f t="shared" ca="1" si="307"/>
        <v>100000150.277</v>
      </c>
      <c r="FB89" s="55">
        <f t="shared" ca="1" si="308"/>
        <v>100000103.27700001</v>
      </c>
      <c r="FD89" s="21" t="str">
        <f t="shared" si="315"/>
        <v/>
      </c>
      <c r="FE89" s="21" t="str">
        <f t="shared" si="316"/>
        <v/>
      </c>
      <c r="FF89" s="21" t="str">
        <f>IF(FE89="","",IF('XY2'!Q93="",0,'XY2'!Q93))</f>
        <v/>
      </c>
      <c r="FG89" s="21" t="str">
        <f t="shared" si="309"/>
        <v/>
      </c>
      <c r="FH89" s="5" t="str">
        <f t="shared" si="317"/>
        <v/>
      </c>
      <c r="FI89" s="27" t="str">
        <f>IF(ET89="","",IF('XY2'!$T$22='CALCUL-XY'!$E$56," "&amp;FD89,","&amp;FD89))</f>
        <v/>
      </c>
      <c r="FJ89" s="27" t="str">
        <f>IF(EU89="","",IF('XY2'!$T$22='CALCUL-XY'!$E$56," "&amp;FE89,","&amp;FE89))</f>
        <v/>
      </c>
      <c r="FK89" s="27" t="str">
        <f>IF(FG89="","",IF('XY2'!$T$22='CALCUL-XY'!$E$56," "&amp;FG89,","&amp;FG89))</f>
        <v/>
      </c>
      <c r="FL89" s="27" t="str">
        <f>IF(FE89="","",IF('XY2'!R93="",$FL$18,IF('XY2'!$T$22='CALCUL-XY'!$E$56," "&amp;'XY2'!R93,","&amp;'XY2'!R93)))</f>
        <v/>
      </c>
    </row>
    <row r="90" spans="1:168" x14ac:dyDescent="0.2">
      <c r="A90">
        <f t="shared" si="310"/>
        <v>71</v>
      </c>
      <c r="C90" s="90" t="s">
        <v>257</v>
      </c>
      <c r="L90">
        <f t="shared" si="245"/>
        <v>71</v>
      </c>
      <c r="M90" s="57" t="str">
        <f>IF('XY1'!C95="","",'XY1'!C95)</f>
        <v/>
      </c>
      <c r="N90" s="57" t="str">
        <f>IF('XY1'!D95="","",'XY1'!D95)</f>
        <v/>
      </c>
      <c r="O90" s="79" t="str">
        <f>IF('XY1'!E95="","",MOD('XY1'!E95,CERCLE))</f>
        <v/>
      </c>
      <c r="P90" s="57" t="str">
        <f>IF('XY1'!F95="","",'XY1'!F95)</f>
        <v/>
      </c>
      <c r="R90" s="13" t="str">
        <f t="shared" si="246"/>
        <v/>
      </c>
      <c r="S90" s="25" t="str">
        <f t="shared" si="247"/>
        <v/>
      </c>
      <c r="U90" s="10" t="str">
        <f t="shared" si="248"/>
        <v/>
      </c>
      <c r="W90" s="5" t="str">
        <f t="shared" si="249"/>
        <v/>
      </c>
      <c r="X90" t="str">
        <f t="shared" si="250"/>
        <v/>
      </c>
      <c r="Y90" s="8" t="str">
        <f t="shared" si="251"/>
        <v/>
      </c>
      <c r="Z90" s="6" t="str">
        <f t="shared" si="252"/>
        <v/>
      </c>
      <c r="AB90" s="5">
        <f t="shared" si="253"/>
        <v>71</v>
      </c>
      <c r="AC90" t="str">
        <f t="shared" si="291"/>
        <v/>
      </c>
      <c r="AD90" s="8" t="str">
        <f t="shared" si="311"/>
        <v/>
      </c>
      <c r="AE90" s="6" t="str">
        <f t="shared" si="254"/>
        <v/>
      </c>
      <c r="AG90" s="13" t="str">
        <f t="shared" si="255"/>
        <v/>
      </c>
      <c r="AH90" s="80" t="str">
        <f t="shared" si="256"/>
        <v/>
      </c>
      <c r="AI90" s="80" t="str">
        <f t="shared" si="257"/>
        <v/>
      </c>
      <c r="AJ90" s="80" t="str">
        <f ca="1">IF(AG90="","",IF(N&lt;AB90,"",SUM(AH90:OFFSET(AH90,(N-1),0))))</f>
        <v/>
      </c>
      <c r="AK90" s="80" t="str">
        <f ca="1">IF(AG90="","",IF(N&lt;AB90,"",SUM(AI90:OFFSET(AI90,(N-1),0))))</f>
        <v/>
      </c>
      <c r="AL90" s="80" t="str">
        <f t="shared" si="292"/>
        <v/>
      </c>
      <c r="AM90" s="81" t="str">
        <f t="shared" si="293"/>
        <v/>
      </c>
      <c r="AN90" s="85" t="str">
        <f t="shared" si="294"/>
        <v/>
      </c>
      <c r="AP90" s="13" t="str">
        <f t="shared" si="258"/>
        <v/>
      </c>
      <c r="AQ90" s="8" t="str">
        <f t="shared" si="259"/>
        <v/>
      </c>
      <c r="AR90" s="12" t="str">
        <f t="shared" si="260"/>
        <v/>
      </c>
      <c r="AS90" s="19" t="str">
        <f t="shared" si="261"/>
        <v/>
      </c>
      <c r="AU90" s="5" t="str">
        <f t="shared" si="295"/>
        <v/>
      </c>
      <c r="AV90" t="str">
        <f t="shared" si="296"/>
        <v/>
      </c>
      <c r="AW90" t="str">
        <f t="shared" si="262"/>
        <v/>
      </c>
      <c r="AX90" s="6" t="str">
        <f t="shared" si="263"/>
        <v/>
      </c>
      <c r="AZ90" s="5" t="str">
        <f t="shared" si="264"/>
        <v/>
      </c>
      <c r="BA90" t="str">
        <f t="shared" si="265"/>
        <v/>
      </c>
      <c r="BB90" s="14" t="str">
        <f t="shared" si="266"/>
        <v/>
      </c>
      <c r="BC90" s="14" t="str">
        <f t="shared" si="267"/>
        <v/>
      </c>
      <c r="BD90" t="str">
        <f t="shared" si="268"/>
        <v/>
      </c>
      <c r="BE90" s="6" t="str">
        <f t="shared" si="269"/>
        <v/>
      </c>
      <c r="BG90" s="26" t="str">
        <f t="shared" si="270"/>
        <v/>
      </c>
      <c r="BH90" s="33" t="str">
        <f t="shared" si="271"/>
        <v/>
      </c>
      <c r="BJ90" s="10" t="str">
        <f t="shared" si="272"/>
        <v/>
      </c>
      <c r="BL90" s="13" t="str">
        <f t="shared" si="273"/>
        <v/>
      </c>
      <c r="BM90" s="31" t="str">
        <f t="shared" si="274"/>
        <v/>
      </c>
      <c r="BN90" s="8" t="str">
        <f t="shared" si="275"/>
        <v/>
      </c>
      <c r="BO90" s="25" t="str">
        <f t="shared" si="276"/>
        <v/>
      </c>
      <c r="BQ90" s="5" t="str">
        <f t="shared" si="277"/>
        <v/>
      </c>
      <c r="BR90" t="str">
        <f t="shared" si="278"/>
        <v/>
      </c>
      <c r="BS90" s="8" t="str">
        <f t="shared" si="279"/>
        <v/>
      </c>
      <c r="BT90" t="str">
        <f t="shared" si="280"/>
        <v/>
      </c>
      <c r="BU90" s="25" t="str">
        <f t="shared" si="281"/>
        <v/>
      </c>
      <c r="BW90" s="26" t="str">
        <f t="shared" si="282"/>
        <v/>
      </c>
      <c r="BX90" s="33" t="str">
        <f t="shared" si="283"/>
        <v/>
      </c>
      <c r="BZ90" s="5" t="str">
        <f t="shared" si="284"/>
        <v/>
      </c>
      <c r="CA90" s="6" t="str">
        <f t="shared" si="285"/>
        <v/>
      </c>
      <c r="CC90" s="27" t="str">
        <f t="shared" si="286"/>
        <v/>
      </c>
      <c r="CD90" s="28" t="str">
        <f t="shared" si="287"/>
        <v/>
      </c>
      <c r="CE90" s="21"/>
      <c r="CF90" s="5" t="str">
        <f t="shared" si="288"/>
        <v/>
      </c>
      <c r="CG90" s="5" t="str">
        <f t="shared" si="289"/>
        <v/>
      </c>
      <c r="CH90" s="5">
        <f t="shared" si="290"/>
        <v>71</v>
      </c>
      <c r="CI90" s="45"/>
      <c r="CJ90" s="54">
        <f t="shared" ca="1" si="299"/>
        <v>99999999.999999985</v>
      </c>
      <c r="CK90" s="55">
        <f t="shared" ca="1" si="300"/>
        <v>100000000</v>
      </c>
      <c r="CL90" s="21"/>
      <c r="CM90" s="27" t="str">
        <f t="shared" si="297"/>
        <v/>
      </c>
      <c r="CN90" s="21" t="str">
        <f t="shared" si="298"/>
        <v/>
      </c>
      <c r="CO90" s="21"/>
      <c r="CP90" s="21" t="str">
        <f t="shared" si="312"/>
        <v/>
      </c>
      <c r="CQ90" s="21" t="str">
        <f t="shared" si="313"/>
        <v/>
      </c>
      <c r="CR90" s="21" t="str">
        <f>IF(CQ90="","",IF('XY1'!W95="",0,'XY1'!W95))</f>
        <v/>
      </c>
      <c r="CS90" s="21" t="str">
        <f t="shared" si="301"/>
        <v/>
      </c>
      <c r="CT90" s="5" t="str">
        <f t="shared" si="302"/>
        <v/>
      </c>
      <c r="CU90" s="27" t="str">
        <f>IF(CP90="","",IF('XY1'!$Z$23='CALCUL-XY'!$E$56," "&amp;CP90,","&amp;CP90))</f>
        <v/>
      </c>
      <c r="CV90" s="27" t="str">
        <f>IF(CQ90="","",IF('XY1'!$Z$23='CALCUL-XY'!$E$56," "&amp;CQ90,","&amp;CQ90))</f>
        <v/>
      </c>
      <c r="CW90" s="27" t="str">
        <f>IF(CQ90="","",IF('XY1'!$Z$23='CALCUL-XY'!$E$56," "&amp;CS90,","&amp;CS90))</f>
        <v/>
      </c>
      <c r="CX90" s="27" t="str">
        <f>IF(CQ90="","",IF('XY1'!X95="",'CALCUL-XY'!$CX$18,IF('XY1'!$Z$23='CALCUL-XY'!$E$56," "&amp;'XY1'!X95,","&amp;'XY1'!X95)))</f>
        <v/>
      </c>
      <c r="CY90" s="21"/>
      <c r="CZ90" s="5" t="str">
        <f>IF('XY2'!C94="","",'XY2'!C94)</f>
        <v/>
      </c>
      <c r="DA90" t="str">
        <f>IF('XY2'!D94="","",'XY2'!D94)</f>
        <v/>
      </c>
      <c r="DB90" s="8" t="str">
        <f>IF('XY2'!E94="","",IF(VISEE=AVANT,MOD(CERCLE-'XY2'!E94,CERCLE),MOD('XY2'!E94,CERCLE)))</f>
        <v/>
      </c>
      <c r="DC90" s="6" t="str">
        <f>IF('XY2'!F94="","",'XY2'!F94)</f>
        <v/>
      </c>
      <c r="DE90" s="13" t="str">
        <f t="shared" si="199"/>
        <v/>
      </c>
      <c r="DF90" s="12" t="str">
        <f t="shared" si="200"/>
        <v/>
      </c>
      <c r="DG90" s="19" t="str">
        <f t="shared" si="201"/>
        <v/>
      </c>
      <c r="DI90" s="5" t="str">
        <f>IF('XY2'!C94="","",'XY2'!C94)</f>
        <v/>
      </c>
      <c r="DJ90" t="str">
        <f>IF('XY2'!D94="","",'XY2'!D94)</f>
        <v/>
      </c>
      <c r="DK90" s="8" t="str">
        <f t="shared" si="314"/>
        <v/>
      </c>
      <c r="DL90" s="6" t="str">
        <f>IF('XY2'!F94="","",IF(ECHELLE2="",DC90*1,DC90*ECHELLE2))</f>
        <v/>
      </c>
      <c r="DN90" s="13" t="str">
        <f t="shared" si="202"/>
        <v/>
      </c>
      <c r="DO90" s="12" t="str">
        <f t="shared" si="203"/>
        <v/>
      </c>
      <c r="DP90" s="19" t="str">
        <f t="shared" si="204"/>
        <v/>
      </c>
      <c r="DQ90" s="32"/>
      <c r="DR90" s="5" t="str">
        <f t="shared" si="205"/>
        <v/>
      </c>
      <c r="DS90" t="str">
        <f t="shared" si="206"/>
        <v/>
      </c>
      <c r="DT90" s="12" t="str">
        <f t="shared" si="207"/>
        <v/>
      </c>
      <c r="DU90" s="33" t="str">
        <f t="shared" si="208"/>
        <v/>
      </c>
      <c r="DW90" s="41" t="str">
        <f t="shared" si="209"/>
        <v/>
      </c>
      <c r="DX90" s="20" t="str">
        <f t="shared" si="210"/>
        <v/>
      </c>
      <c r="DY90" t="str">
        <f t="shared" si="211"/>
        <v/>
      </c>
      <c r="DZ90" t="str">
        <f t="shared" si="212"/>
        <v/>
      </c>
      <c r="EA90" t="str">
        <f t="shared" si="213"/>
        <v/>
      </c>
      <c r="EB90" s="6" t="str">
        <f t="shared" si="214"/>
        <v/>
      </c>
      <c r="ED90" s="36" t="str">
        <f t="shared" si="215"/>
        <v/>
      </c>
      <c r="EE90" s="37" t="str">
        <f t="shared" si="216"/>
        <v/>
      </c>
      <c r="EF90" s="32"/>
      <c r="EG90" s="10" t="str">
        <f t="shared" si="217"/>
        <v/>
      </c>
      <c r="EI90" s="13" t="str">
        <f t="shared" si="218"/>
        <v/>
      </c>
      <c r="EJ90" s="30" t="str">
        <f t="shared" si="219"/>
        <v/>
      </c>
      <c r="EK90" s="8" t="str">
        <f t="shared" si="220"/>
        <v/>
      </c>
      <c r="EL90" s="12" t="str">
        <f t="shared" si="221"/>
        <v/>
      </c>
      <c r="EM90" s="33" t="str">
        <f t="shared" si="222"/>
        <v/>
      </c>
      <c r="EO90" s="5" t="str">
        <f t="shared" si="223"/>
        <v/>
      </c>
      <c r="EP90" s="6" t="str">
        <f t="shared" si="224"/>
        <v/>
      </c>
      <c r="ER90" s="5">
        <f t="shared" si="303"/>
        <v>71</v>
      </c>
      <c r="ES90" s="64" t="str">
        <f t="shared" si="304"/>
        <v/>
      </c>
      <c r="ET90" s="27" t="str">
        <f t="shared" si="305"/>
        <v/>
      </c>
      <c r="EU90" s="28" t="str">
        <f t="shared" si="306"/>
        <v/>
      </c>
      <c r="EW90" s="5" t="str">
        <f t="shared" si="225"/>
        <v/>
      </c>
      <c r="EX90" s="5" t="str">
        <f t="shared" si="226"/>
        <v/>
      </c>
      <c r="EZ90" s="45"/>
      <c r="FA90" s="77">
        <f t="shared" ca="1" si="307"/>
        <v>100000150.277</v>
      </c>
      <c r="FB90" s="55">
        <f t="shared" ca="1" si="308"/>
        <v>100000103.27700001</v>
      </c>
      <c r="FD90" s="21" t="str">
        <f t="shared" si="315"/>
        <v/>
      </c>
      <c r="FE90" s="21" t="str">
        <f t="shared" si="316"/>
        <v/>
      </c>
      <c r="FF90" s="21" t="str">
        <f>IF(FE90="","",IF('XY2'!Q94="",0,'XY2'!Q94))</f>
        <v/>
      </c>
      <c r="FG90" s="21" t="str">
        <f t="shared" si="309"/>
        <v/>
      </c>
      <c r="FH90" s="5" t="str">
        <f t="shared" si="317"/>
        <v/>
      </c>
      <c r="FI90" s="27" t="str">
        <f>IF(ET90="","",IF('XY2'!$T$22='CALCUL-XY'!$E$56," "&amp;FD90,","&amp;FD90))</f>
        <v/>
      </c>
      <c r="FJ90" s="27" t="str">
        <f>IF(EU90="","",IF('XY2'!$T$22='CALCUL-XY'!$E$56," "&amp;FE90,","&amp;FE90))</f>
        <v/>
      </c>
      <c r="FK90" s="27" t="str">
        <f>IF(FG90="","",IF('XY2'!$T$22='CALCUL-XY'!$E$56," "&amp;FG90,","&amp;FG90))</f>
        <v/>
      </c>
      <c r="FL90" s="27" t="str">
        <f>IF(FE90="","",IF('XY2'!R94="",$FL$18,IF('XY2'!$T$22='CALCUL-XY'!$E$56," "&amp;'XY2'!R94,","&amp;'XY2'!R94)))</f>
        <v/>
      </c>
    </row>
    <row r="91" spans="1:168" x14ac:dyDescent="0.2">
      <c r="A91">
        <f t="shared" si="310"/>
        <v>72</v>
      </c>
      <c r="C91" s="90"/>
      <c r="L91">
        <f t="shared" si="245"/>
        <v>72</v>
      </c>
      <c r="M91" s="57" t="str">
        <f>IF('XY1'!C96="","",'XY1'!C96)</f>
        <v/>
      </c>
      <c r="N91" s="57" t="str">
        <f>IF('XY1'!D96="","",'XY1'!D96)</f>
        <v/>
      </c>
      <c r="O91" s="79" t="str">
        <f>IF('XY1'!E96="","",MOD('XY1'!E96,CERCLE))</f>
        <v/>
      </c>
      <c r="P91" s="57" t="str">
        <f>IF('XY1'!F96="","",'XY1'!F96)</f>
        <v/>
      </c>
      <c r="R91" s="13" t="str">
        <f t="shared" si="246"/>
        <v/>
      </c>
      <c r="S91" s="25" t="str">
        <f t="shared" si="247"/>
        <v/>
      </c>
      <c r="U91" s="10" t="str">
        <f t="shared" si="248"/>
        <v/>
      </c>
      <c r="W91" s="5" t="str">
        <f t="shared" si="249"/>
        <v/>
      </c>
      <c r="X91" t="str">
        <f t="shared" si="250"/>
        <v/>
      </c>
      <c r="Y91" s="8" t="str">
        <f t="shared" si="251"/>
        <v/>
      </c>
      <c r="Z91" s="6" t="str">
        <f t="shared" si="252"/>
        <v/>
      </c>
      <c r="AB91" s="5">
        <f t="shared" si="253"/>
        <v>72</v>
      </c>
      <c r="AC91" t="str">
        <f t="shared" si="291"/>
        <v/>
      </c>
      <c r="AD91" s="8" t="str">
        <f t="shared" si="311"/>
        <v/>
      </c>
      <c r="AE91" s="6" t="str">
        <f t="shared" si="254"/>
        <v/>
      </c>
      <c r="AG91" s="13" t="str">
        <f t="shared" si="255"/>
        <v/>
      </c>
      <c r="AH91" s="80" t="str">
        <f t="shared" si="256"/>
        <v/>
      </c>
      <c r="AI91" s="80" t="str">
        <f t="shared" si="257"/>
        <v/>
      </c>
      <c r="AJ91" s="80" t="str">
        <f ca="1">IF(AG91="","",IF(N&lt;AB91,"",SUM(AH91:OFFSET(AH91,(N-1),0))))</f>
        <v/>
      </c>
      <c r="AK91" s="80" t="str">
        <f ca="1">IF(AG91="","",IF(N&lt;AB91,"",SUM(AI91:OFFSET(AI91,(N-1),0))))</f>
        <v/>
      </c>
      <c r="AL91" s="80" t="str">
        <f t="shared" si="292"/>
        <v/>
      </c>
      <c r="AM91" s="81" t="str">
        <f t="shared" si="293"/>
        <v/>
      </c>
      <c r="AN91" s="85" t="str">
        <f t="shared" si="294"/>
        <v/>
      </c>
      <c r="AP91" s="13" t="str">
        <f t="shared" si="258"/>
        <v/>
      </c>
      <c r="AQ91" s="8" t="str">
        <f t="shared" si="259"/>
        <v/>
      </c>
      <c r="AR91" s="12" t="str">
        <f t="shared" si="260"/>
        <v/>
      </c>
      <c r="AS91" s="19" t="str">
        <f t="shared" si="261"/>
        <v/>
      </c>
      <c r="AU91" s="5" t="str">
        <f t="shared" si="295"/>
        <v/>
      </c>
      <c r="AV91" t="str">
        <f t="shared" si="296"/>
        <v/>
      </c>
      <c r="AW91" t="str">
        <f t="shared" si="262"/>
        <v/>
      </c>
      <c r="AX91" s="6" t="str">
        <f t="shared" si="263"/>
        <v/>
      </c>
      <c r="AZ91" s="5" t="str">
        <f t="shared" si="264"/>
        <v/>
      </c>
      <c r="BA91" t="str">
        <f t="shared" si="265"/>
        <v/>
      </c>
      <c r="BB91" s="14" t="str">
        <f t="shared" si="266"/>
        <v/>
      </c>
      <c r="BC91" s="14" t="str">
        <f t="shared" si="267"/>
        <v/>
      </c>
      <c r="BD91" t="str">
        <f t="shared" si="268"/>
        <v/>
      </c>
      <c r="BE91" s="6" t="str">
        <f t="shared" si="269"/>
        <v/>
      </c>
      <c r="BG91" s="26" t="str">
        <f t="shared" si="270"/>
        <v/>
      </c>
      <c r="BH91" s="33" t="str">
        <f t="shared" si="271"/>
        <v/>
      </c>
      <c r="BJ91" s="10" t="str">
        <f t="shared" si="272"/>
        <v/>
      </c>
      <c r="BL91" s="13" t="str">
        <f t="shared" si="273"/>
        <v/>
      </c>
      <c r="BM91" s="31" t="str">
        <f t="shared" si="274"/>
        <v/>
      </c>
      <c r="BN91" s="8" t="str">
        <f t="shared" si="275"/>
        <v/>
      </c>
      <c r="BO91" s="25" t="str">
        <f t="shared" si="276"/>
        <v/>
      </c>
      <c r="BQ91" s="5" t="str">
        <f t="shared" si="277"/>
        <v/>
      </c>
      <c r="BR91" t="str">
        <f t="shared" si="278"/>
        <v/>
      </c>
      <c r="BS91" s="8" t="str">
        <f t="shared" si="279"/>
        <v/>
      </c>
      <c r="BT91" t="str">
        <f t="shared" si="280"/>
        <v/>
      </c>
      <c r="BU91" s="25" t="str">
        <f t="shared" si="281"/>
        <v/>
      </c>
      <c r="BW91" s="26" t="str">
        <f t="shared" si="282"/>
        <v/>
      </c>
      <c r="BX91" s="33" t="str">
        <f t="shared" si="283"/>
        <v/>
      </c>
      <c r="BZ91" s="5" t="str">
        <f t="shared" si="284"/>
        <v/>
      </c>
      <c r="CA91" s="6" t="str">
        <f t="shared" si="285"/>
        <v/>
      </c>
      <c r="CC91" s="27" t="str">
        <f t="shared" si="286"/>
        <v/>
      </c>
      <c r="CD91" s="28" t="str">
        <f t="shared" si="287"/>
        <v/>
      </c>
      <c r="CE91" s="21"/>
      <c r="CF91" s="5" t="str">
        <f t="shared" si="288"/>
        <v/>
      </c>
      <c r="CG91" s="5" t="str">
        <f t="shared" si="289"/>
        <v/>
      </c>
      <c r="CH91" s="5">
        <f t="shared" si="290"/>
        <v>72</v>
      </c>
      <c r="CI91" s="45"/>
      <c r="CJ91" s="54">
        <f t="shared" ca="1" si="299"/>
        <v>99999999.999999985</v>
      </c>
      <c r="CK91" s="55">
        <f t="shared" ca="1" si="300"/>
        <v>100000000</v>
      </c>
      <c r="CL91" s="21"/>
      <c r="CM91" s="27" t="str">
        <f t="shared" si="297"/>
        <v/>
      </c>
      <c r="CN91" s="21" t="str">
        <f t="shared" si="298"/>
        <v/>
      </c>
      <c r="CO91" s="21"/>
      <c r="CP91" s="21" t="str">
        <f t="shared" si="312"/>
        <v/>
      </c>
      <c r="CQ91" s="21" t="str">
        <f t="shared" si="313"/>
        <v/>
      </c>
      <c r="CR91" s="21" t="str">
        <f>IF(CQ91="","",IF('XY1'!W96="",0,'XY1'!W96))</f>
        <v/>
      </c>
      <c r="CS91" s="21" t="str">
        <f t="shared" si="301"/>
        <v/>
      </c>
      <c r="CT91" s="5" t="str">
        <f t="shared" si="302"/>
        <v/>
      </c>
      <c r="CU91" s="27" t="str">
        <f>IF(CP91="","",IF('XY1'!$Z$23='CALCUL-XY'!$E$56," "&amp;CP91,","&amp;CP91))</f>
        <v/>
      </c>
      <c r="CV91" s="27" t="str">
        <f>IF(CQ91="","",IF('XY1'!$Z$23='CALCUL-XY'!$E$56," "&amp;CQ91,","&amp;CQ91))</f>
        <v/>
      </c>
      <c r="CW91" s="27" t="str">
        <f>IF(CQ91="","",IF('XY1'!$Z$23='CALCUL-XY'!$E$56," "&amp;CS91,","&amp;CS91))</f>
        <v/>
      </c>
      <c r="CX91" s="27" t="str">
        <f>IF(CQ91="","",IF('XY1'!X96="",'CALCUL-XY'!$CX$18,IF('XY1'!$Z$23='CALCUL-XY'!$E$56," "&amp;'XY1'!X96,","&amp;'XY1'!X96)))</f>
        <v/>
      </c>
      <c r="CY91" s="21"/>
      <c r="CZ91" s="5" t="str">
        <f>IF('XY2'!C95="","",'XY2'!C95)</f>
        <v/>
      </c>
      <c r="DA91" t="str">
        <f>IF('XY2'!D95="","",'XY2'!D95)</f>
        <v/>
      </c>
      <c r="DB91" s="8" t="str">
        <f>IF('XY2'!E95="","",IF(VISEE=AVANT,MOD(CERCLE-'XY2'!E95,CERCLE),MOD('XY2'!E95,CERCLE)))</f>
        <v/>
      </c>
      <c r="DC91" s="6" t="str">
        <f>IF('XY2'!F95="","",'XY2'!F95)</f>
        <v/>
      </c>
      <c r="DE91" s="13" t="str">
        <f t="shared" si="199"/>
        <v/>
      </c>
      <c r="DF91" s="12" t="str">
        <f t="shared" si="200"/>
        <v/>
      </c>
      <c r="DG91" s="19" t="str">
        <f t="shared" si="201"/>
        <v/>
      </c>
      <c r="DI91" s="5" t="str">
        <f>IF('XY2'!C95="","",'XY2'!C95)</f>
        <v/>
      </c>
      <c r="DJ91" t="str">
        <f>IF('XY2'!D95="","",'XY2'!D95)</f>
        <v/>
      </c>
      <c r="DK91" s="8" t="str">
        <f t="shared" si="314"/>
        <v/>
      </c>
      <c r="DL91" s="6" t="str">
        <f>IF('XY2'!F95="","",IF(ECHELLE2="",DC91*1,DC91*ECHELLE2))</f>
        <v/>
      </c>
      <c r="DN91" s="13" t="str">
        <f t="shared" si="202"/>
        <v/>
      </c>
      <c r="DO91" s="12" t="str">
        <f t="shared" si="203"/>
        <v/>
      </c>
      <c r="DP91" s="19" t="str">
        <f t="shared" si="204"/>
        <v/>
      </c>
      <c r="DQ91" s="32"/>
      <c r="DR91" s="5" t="str">
        <f t="shared" si="205"/>
        <v/>
      </c>
      <c r="DS91" t="str">
        <f t="shared" si="206"/>
        <v/>
      </c>
      <c r="DT91" s="12" t="str">
        <f t="shared" si="207"/>
        <v/>
      </c>
      <c r="DU91" s="33" t="str">
        <f t="shared" si="208"/>
        <v/>
      </c>
      <c r="DW91" s="41" t="str">
        <f t="shared" si="209"/>
        <v/>
      </c>
      <c r="DX91" s="20" t="str">
        <f t="shared" si="210"/>
        <v/>
      </c>
      <c r="DY91" t="str">
        <f t="shared" si="211"/>
        <v/>
      </c>
      <c r="DZ91" t="str">
        <f t="shared" si="212"/>
        <v/>
      </c>
      <c r="EA91" t="str">
        <f t="shared" si="213"/>
        <v/>
      </c>
      <c r="EB91" s="6" t="str">
        <f t="shared" si="214"/>
        <v/>
      </c>
      <c r="ED91" s="36" t="str">
        <f t="shared" si="215"/>
        <v/>
      </c>
      <c r="EE91" s="37" t="str">
        <f t="shared" si="216"/>
        <v/>
      </c>
      <c r="EF91" s="32"/>
      <c r="EG91" s="10" t="str">
        <f t="shared" si="217"/>
        <v/>
      </c>
      <c r="EI91" s="13" t="str">
        <f t="shared" si="218"/>
        <v/>
      </c>
      <c r="EJ91" s="30" t="str">
        <f t="shared" si="219"/>
        <v/>
      </c>
      <c r="EK91" s="8" t="str">
        <f t="shared" si="220"/>
        <v/>
      </c>
      <c r="EL91" s="12" t="str">
        <f t="shared" si="221"/>
        <v/>
      </c>
      <c r="EM91" s="33" t="str">
        <f t="shared" si="222"/>
        <v/>
      </c>
      <c r="EO91" s="5" t="str">
        <f t="shared" si="223"/>
        <v/>
      </c>
      <c r="EP91" s="6" t="str">
        <f t="shared" si="224"/>
        <v/>
      </c>
      <c r="ER91" s="5">
        <f t="shared" si="303"/>
        <v>72</v>
      </c>
      <c r="ES91" s="64" t="str">
        <f t="shared" si="304"/>
        <v/>
      </c>
      <c r="ET91" s="27" t="str">
        <f t="shared" si="305"/>
        <v/>
      </c>
      <c r="EU91" s="28" t="str">
        <f t="shared" si="306"/>
        <v/>
      </c>
      <c r="EW91" s="5" t="str">
        <f t="shared" si="225"/>
        <v/>
      </c>
      <c r="EX91" s="5" t="str">
        <f t="shared" si="226"/>
        <v/>
      </c>
      <c r="EZ91" s="45"/>
      <c r="FA91" s="77">
        <f t="shared" ca="1" si="307"/>
        <v>100000150.277</v>
      </c>
      <c r="FB91" s="55">
        <f t="shared" ca="1" si="308"/>
        <v>100000103.27700001</v>
      </c>
      <c r="FD91" s="21" t="str">
        <f t="shared" si="315"/>
        <v/>
      </c>
      <c r="FE91" s="21" t="str">
        <f t="shared" si="316"/>
        <v/>
      </c>
      <c r="FF91" s="21" t="str">
        <f>IF(FE91="","",IF('XY2'!Q95="",0,'XY2'!Q95))</f>
        <v/>
      </c>
      <c r="FG91" s="21" t="str">
        <f t="shared" si="309"/>
        <v/>
      </c>
      <c r="FH91" s="5" t="str">
        <f t="shared" si="317"/>
        <v/>
      </c>
      <c r="FI91" s="27" t="str">
        <f>IF(ET91="","",IF('XY2'!$T$22='CALCUL-XY'!$E$56," "&amp;FD91,","&amp;FD91))</f>
        <v/>
      </c>
      <c r="FJ91" s="27" t="str">
        <f>IF(EU91="","",IF('XY2'!$T$22='CALCUL-XY'!$E$56," "&amp;FE91,","&amp;FE91))</f>
        <v/>
      </c>
      <c r="FK91" s="27" t="str">
        <f>IF(FG91="","",IF('XY2'!$T$22='CALCUL-XY'!$E$56," "&amp;FG91,","&amp;FG91))</f>
        <v/>
      </c>
      <c r="FL91" s="27" t="str">
        <f>IF(FE91="","",IF('XY2'!R95="",$FL$18,IF('XY2'!$T$22='CALCUL-XY'!$E$56," "&amp;'XY2'!R95,","&amp;'XY2'!R95)))</f>
        <v/>
      </c>
    </row>
    <row r="92" spans="1:168" x14ac:dyDescent="0.2">
      <c r="A92">
        <f t="shared" si="310"/>
        <v>73</v>
      </c>
      <c r="C92" s="90" t="s">
        <v>336</v>
      </c>
      <c r="L92">
        <f t="shared" si="245"/>
        <v>73</v>
      </c>
      <c r="M92" s="57" t="str">
        <f>IF('XY1'!C97="","",'XY1'!C97)</f>
        <v/>
      </c>
      <c r="N92" s="57" t="str">
        <f>IF('XY1'!D97="","",'XY1'!D97)</f>
        <v/>
      </c>
      <c r="O92" s="79" t="str">
        <f>IF('XY1'!E97="","",MOD('XY1'!E97,CERCLE))</f>
        <v/>
      </c>
      <c r="P92" s="57" t="str">
        <f>IF('XY1'!F97="","",'XY1'!F97)</f>
        <v/>
      </c>
      <c r="R92" s="13" t="str">
        <f t="shared" si="246"/>
        <v/>
      </c>
      <c r="S92" s="25" t="str">
        <f t="shared" si="247"/>
        <v/>
      </c>
      <c r="U92" s="10" t="str">
        <f t="shared" si="248"/>
        <v/>
      </c>
      <c r="W92" s="5" t="str">
        <f t="shared" si="249"/>
        <v/>
      </c>
      <c r="X92" t="str">
        <f t="shared" si="250"/>
        <v/>
      </c>
      <c r="Y92" s="8" t="str">
        <f t="shared" si="251"/>
        <v/>
      </c>
      <c r="Z92" s="6" t="str">
        <f t="shared" si="252"/>
        <v/>
      </c>
      <c r="AB92" s="5">
        <f t="shared" si="253"/>
        <v>73</v>
      </c>
      <c r="AC92" t="str">
        <f t="shared" si="291"/>
        <v/>
      </c>
      <c r="AD92" s="8" t="str">
        <f t="shared" si="311"/>
        <v/>
      </c>
      <c r="AE92" s="6" t="str">
        <f t="shared" si="254"/>
        <v/>
      </c>
      <c r="AG92" s="13" t="str">
        <f t="shared" si="255"/>
        <v/>
      </c>
      <c r="AH92" s="80" t="str">
        <f t="shared" si="256"/>
        <v/>
      </c>
      <c r="AI92" s="80" t="str">
        <f t="shared" si="257"/>
        <v/>
      </c>
      <c r="AJ92" s="80" t="str">
        <f ca="1">IF(AG92="","",IF(N&lt;AB92,"",SUM(AH92:OFFSET(AH92,(N-1),0))))</f>
        <v/>
      </c>
      <c r="AK92" s="80" t="str">
        <f ca="1">IF(AG92="","",IF(N&lt;AB92,"",SUM(AI92:OFFSET(AI92,(N-1),0))))</f>
        <v/>
      </c>
      <c r="AL92" s="80" t="str">
        <f t="shared" si="292"/>
        <v/>
      </c>
      <c r="AM92" s="81" t="str">
        <f t="shared" si="293"/>
        <v/>
      </c>
      <c r="AN92" s="85" t="str">
        <f t="shared" si="294"/>
        <v/>
      </c>
      <c r="AP92" s="13" t="str">
        <f t="shared" si="258"/>
        <v/>
      </c>
      <c r="AQ92" s="8" t="str">
        <f t="shared" si="259"/>
        <v/>
      </c>
      <c r="AR92" s="12" t="str">
        <f t="shared" si="260"/>
        <v/>
      </c>
      <c r="AS92" s="19" t="str">
        <f t="shared" si="261"/>
        <v/>
      </c>
      <c r="AU92" s="5" t="str">
        <f t="shared" si="295"/>
        <v/>
      </c>
      <c r="AV92" t="str">
        <f t="shared" si="296"/>
        <v/>
      </c>
      <c r="AW92" t="str">
        <f t="shared" si="262"/>
        <v/>
      </c>
      <c r="AX92" s="6" t="str">
        <f t="shared" si="263"/>
        <v/>
      </c>
      <c r="AZ92" s="5" t="str">
        <f t="shared" si="264"/>
        <v/>
      </c>
      <c r="BA92" t="str">
        <f t="shared" si="265"/>
        <v/>
      </c>
      <c r="BB92" s="14" t="str">
        <f t="shared" si="266"/>
        <v/>
      </c>
      <c r="BC92" s="14" t="str">
        <f t="shared" si="267"/>
        <v/>
      </c>
      <c r="BD92" t="str">
        <f t="shared" si="268"/>
        <v/>
      </c>
      <c r="BE92" s="6" t="str">
        <f t="shared" si="269"/>
        <v/>
      </c>
      <c r="BG92" s="26" t="str">
        <f t="shared" si="270"/>
        <v/>
      </c>
      <c r="BH92" s="33" t="str">
        <f t="shared" si="271"/>
        <v/>
      </c>
      <c r="BJ92" s="10" t="str">
        <f t="shared" si="272"/>
        <v/>
      </c>
      <c r="BL92" s="13" t="str">
        <f t="shared" si="273"/>
        <v/>
      </c>
      <c r="BM92" s="31" t="str">
        <f t="shared" si="274"/>
        <v/>
      </c>
      <c r="BN92" s="8" t="str">
        <f t="shared" si="275"/>
        <v/>
      </c>
      <c r="BO92" s="25" t="str">
        <f t="shared" si="276"/>
        <v/>
      </c>
      <c r="BQ92" s="5" t="str">
        <f t="shared" si="277"/>
        <v/>
      </c>
      <c r="BR92" t="str">
        <f t="shared" si="278"/>
        <v/>
      </c>
      <c r="BS92" s="8" t="str">
        <f t="shared" si="279"/>
        <v/>
      </c>
      <c r="BT92" t="str">
        <f t="shared" si="280"/>
        <v/>
      </c>
      <c r="BU92" s="25" t="str">
        <f t="shared" si="281"/>
        <v/>
      </c>
      <c r="BW92" s="26" t="str">
        <f t="shared" si="282"/>
        <v/>
      </c>
      <c r="BX92" s="33" t="str">
        <f t="shared" si="283"/>
        <v/>
      </c>
      <c r="BZ92" s="5" t="str">
        <f t="shared" si="284"/>
        <v/>
      </c>
      <c r="CA92" s="6" t="str">
        <f t="shared" si="285"/>
        <v/>
      </c>
      <c r="CC92" s="27" t="str">
        <f t="shared" si="286"/>
        <v/>
      </c>
      <c r="CD92" s="28" t="str">
        <f t="shared" si="287"/>
        <v/>
      </c>
      <c r="CE92" s="21"/>
      <c r="CF92" s="5" t="str">
        <f t="shared" si="288"/>
        <v/>
      </c>
      <c r="CG92" s="5" t="str">
        <f t="shared" si="289"/>
        <v/>
      </c>
      <c r="CH92" s="5">
        <f t="shared" si="290"/>
        <v>73</v>
      </c>
      <c r="CI92" s="45"/>
      <c r="CJ92" s="54">
        <f t="shared" ca="1" si="299"/>
        <v>99999999.999999985</v>
      </c>
      <c r="CK92" s="55">
        <f t="shared" ca="1" si="300"/>
        <v>100000000</v>
      </c>
      <c r="CL92" s="21"/>
      <c r="CM92" s="27" t="str">
        <f t="shared" si="297"/>
        <v/>
      </c>
      <c r="CN92" s="21" t="str">
        <f t="shared" si="298"/>
        <v/>
      </c>
      <c r="CO92" s="21"/>
      <c r="CP92" s="21" t="str">
        <f t="shared" si="312"/>
        <v/>
      </c>
      <c r="CQ92" s="21" t="str">
        <f t="shared" si="313"/>
        <v/>
      </c>
      <c r="CR92" s="21" t="str">
        <f>IF(CQ92="","",IF('XY1'!W97="",0,'XY1'!W97))</f>
        <v/>
      </c>
      <c r="CS92" s="21" t="str">
        <f t="shared" si="301"/>
        <v/>
      </c>
      <c r="CT92" s="5" t="str">
        <f t="shared" si="302"/>
        <v/>
      </c>
      <c r="CU92" s="27" t="str">
        <f>IF(CP92="","",IF('XY1'!$Z$23='CALCUL-XY'!$E$56," "&amp;CP92,","&amp;CP92))</f>
        <v/>
      </c>
      <c r="CV92" s="27" t="str">
        <f>IF(CQ92="","",IF('XY1'!$Z$23='CALCUL-XY'!$E$56," "&amp;CQ92,","&amp;CQ92))</f>
        <v/>
      </c>
      <c r="CW92" s="27" t="str">
        <f>IF(CQ92="","",IF('XY1'!$Z$23='CALCUL-XY'!$E$56," "&amp;CS92,","&amp;CS92))</f>
        <v/>
      </c>
      <c r="CX92" s="27" t="str">
        <f>IF(CQ92="","",IF('XY1'!X97="",'CALCUL-XY'!$CX$18,IF('XY1'!$Z$23='CALCUL-XY'!$E$56," "&amp;'XY1'!X97,","&amp;'XY1'!X97)))</f>
        <v/>
      </c>
      <c r="CY92" s="21"/>
      <c r="CZ92" s="5" t="str">
        <f>IF('XY2'!C96="","",'XY2'!C96)</f>
        <v/>
      </c>
      <c r="DA92" t="str">
        <f>IF('XY2'!D96="","",'XY2'!D96)</f>
        <v/>
      </c>
      <c r="DB92" s="8" t="str">
        <f>IF('XY2'!E96="","",IF(VISEE=AVANT,MOD(CERCLE-'XY2'!E96,CERCLE),MOD('XY2'!E96,CERCLE)))</f>
        <v/>
      </c>
      <c r="DC92" s="6" t="str">
        <f>IF('XY2'!F96="","",'XY2'!F96)</f>
        <v/>
      </c>
      <c r="DE92" s="13" t="str">
        <f t="shared" ref="DE92:DE116" si="318">IFERROR(MOD(DE91+SUD+DB92,CERCLE),"")</f>
        <v/>
      </c>
      <c r="DF92" s="12" t="str">
        <f t="shared" ref="DF92:DF116" si="319">IFERROR(DC92*(SIN(RADIANS(DE92*24))),"")</f>
        <v/>
      </c>
      <c r="DG92" s="19" t="str">
        <f t="shared" ref="DG92:DG116" si="320">IFERROR(DC92*(COS(RADIANS(DE92*24))),"")</f>
        <v/>
      </c>
      <c r="DI92" s="5" t="str">
        <f>IF('XY2'!C96="","",'XY2'!C96)</f>
        <v/>
      </c>
      <c r="DJ92" t="str">
        <f>IF('XY2'!D96="","",'XY2'!D96)</f>
        <v/>
      </c>
      <c r="DK92" s="8" t="str">
        <f t="shared" si="314"/>
        <v/>
      </c>
      <c r="DL92" s="6" t="str">
        <f>IF('XY2'!F96="","",IF(ECHELLE2="",DC92*1,DC92*ECHELLE2))</f>
        <v/>
      </c>
      <c r="DN92" s="13" t="str">
        <f t="shared" ref="DN92:DN116" si="321">IFERROR(MOD(DN91+SUD+DK92,CERCLE),"")</f>
        <v/>
      </c>
      <c r="DO92" s="12" t="str">
        <f t="shared" ref="DO92:DO116" si="322">IFERROR(DL92*(SIN(RADIANS(DN92*24))),"")</f>
        <v/>
      </c>
      <c r="DP92" s="19" t="str">
        <f t="shared" ref="DP92:DP116" si="323">IFERROR(DL92*(COS(RADIANS(DN92*24))),"")</f>
        <v/>
      </c>
      <c r="DQ92" s="32"/>
      <c r="DR92" s="5" t="str">
        <f t="shared" ref="DR92:DR116" si="324">IFERROR(-DO$128*($DL92/$DL$120),"")</f>
        <v/>
      </c>
      <c r="DS92" t="str">
        <f t="shared" ref="DS92:DS116" si="325">IFERROR(-DP$128*($DL92/$DL$120),"")</f>
        <v/>
      </c>
      <c r="DT92" s="12" t="str">
        <f t="shared" ref="DT92:DT116" si="326">IFERROR(DO92+DR92,"")</f>
        <v/>
      </c>
      <c r="DU92" s="33" t="str">
        <f t="shared" ref="DU92:DU116" si="327">IFERROR(DP92+DS92,"")</f>
        <v/>
      </c>
      <c r="DW92" s="41" t="str">
        <f t="shared" ref="DW92:DW116" si="328">IFERROR(ABS(DO92),"")</f>
        <v/>
      </c>
      <c r="DX92" s="20" t="str">
        <f t="shared" ref="DX92:DX116" si="329">IFERROR(ABS(DP92),"")</f>
        <v/>
      </c>
      <c r="DY92" t="str">
        <f t="shared" ref="DY92:DY116" si="330">IFERROR(-DO$128*($DW92/$DW$120),"")</f>
        <v/>
      </c>
      <c r="DZ92" t="str">
        <f t="shared" ref="DZ92:DZ116" si="331">IFERROR(-DP$128*($DX92/$DX$120),"")</f>
        <v/>
      </c>
      <c r="EA92" t="str">
        <f t="shared" ref="EA92:EA116" si="332">IFERROR(DO92+DY92,"")</f>
        <v/>
      </c>
      <c r="EB92" s="6" t="str">
        <f t="shared" ref="EB92:EB116" si="333">IFERROR(DP92+DZ92,"")</f>
        <v/>
      </c>
      <c r="ED92" s="36" t="str">
        <f t="shared" ref="ED92:ED116" si="334">IFERROR(IF(METHODE2=COMPASS,DT92,EA92),"")</f>
        <v/>
      </c>
      <c r="EE92" s="37" t="str">
        <f t="shared" ref="EE92:EE116" si="335">IFERROR(IF(METHODE2=COMPASS,DU92,EB92),"")</f>
        <v/>
      </c>
      <c r="EF92" s="32"/>
      <c r="EG92" s="10" t="str">
        <f t="shared" ref="EG92:EG116" si="336">IFERROR(SQRT(ED92^2+EE92^2),"")</f>
        <v/>
      </c>
      <c r="EI92" s="13" t="str">
        <f t="shared" ref="EI92:EI116" si="337">IFERROR(IF(AND(ED92=0,EE92=0),0,IF(AND(ED92=0,EE92&gt;0),NORD,IF(AND(ED92&gt;0,EE92=0),EST,IF(AND(ED92=0,EE92&lt;0),SUD,IF(AND(ED92&lt;0,EE92=0),OUEST,MOD(DEGREES(ATAN(ABS(ED92)/(ABS(EE92))))/24,CERCLE)))))),"")</f>
        <v/>
      </c>
      <c r="EJ92" s="30" t="str">
        <f t="shared" ref="EJ92:EJ116" si="338">IFERROR(MOD(IF(AND(ED92&gt;0,EE92&gt;0),EI92,IF(AND(ED92&gt;0,EE92&lt;0),SUD-EI92,IF(AND(ED92&lt;0,EE92&lt;0),SUD+EI92,IF(AND(ED92&lt;0,EE92&gt;0),NORD-EI92,EI92)))),CERCLE),"")</f>
        <v/>
      </c>
      <c r="EK92" s="8" t="str">
        <f t="shared" ref="EK92:EK116" si="339">IFERROR(IF(VISEE=AVANT,CERCLE-(MOD(EJ92-EJ91-SUD,CERCLE)),MOD(EJ92-EJ91-SUD,CERCLE)),"")</f>
        <v/>
      </c>
      <c r="EL92" s="12" t="str">
        <f t="shared" ref="EL92:EL116" si="340">IFERROR(EG92*(SIN(RADIANS(EJ92*24))),"")</f>
        <v/>
      </c>
      <c r="EM92" s="33" t="str">
        <f t="shared" ref="EM92:EM116" si="341">IFERROR(EG92*(COS(RADIANS(EJ92*24))),"")</f>
        <v/>
      </c>
      <c r="EO92" s="5" t="str">
        <f t="shared" ref="EO92:EO116" si="342">IFERROR(IF($EJ92="","",EO91+EL91),"")</f>
        <v/>
      </c>
      <c r="EP92" s="6" t="str">
        <f t="shared" ref="EP92:EP116" si="343">IFERROR(IF($EJ92="","",EP91+EM91),"")</f>
        <v/>
      </c>
      <c r="ER92" s="5">
        <f t="shared" si="303"/>
        <v>73</v>
      </c>
      <c r="ES92" s="64" t="str">
        <f t="shared" si="304"/>
        <v/>
      </c>
      <c r="ET92" s="27" t="str">
        <f t="shared" si="305"/>
        <v/>
      </c>
      <c r="EU92" s="28" t="str">
        <f t="shared" si="306"/>
        <v/>
      </c>
      <c r="EW92" s="5" t="str">
        <f t="shared" ref="EW92:EW116" si="344">IFERROR(IF($EO92="","",EW91+EL91),"")</f>
        <v/>
      </c>
      <c r="EX92" s="5" t="str">
        <f t="shared" ref="EX92:EX116" si="345">IFERROR(IF($EO92="","",EX91+EM91),"")</f>
        <v/>
      </c>
      <c r="EZ92" s="45"/>
      <c r="FA92" s="77">
        <f t="shared" ca="1" si="307"/>
        <v>100000150.277</v>
      </c>
      <c r="FB92" s="55">
        <f t="shared" ca="1" si="308"/>
        <v>100000103.27700001</v>
      </c>
      <c r="FD92" s="21" t="str">
        <f t="shared" si="315"/>
        <v/>
      </c>
      <c r="FE92" s="21" t="str">
        <f t="shared" si="316"/>
        <v/>
      </c>
      <c r="FF92" s="21" t="str">
        <f>IF(FE92="","",IF('XY2'!Q96="",0,'XY2'!Q96))</f>
        <v/>
      </c>
      <c r="FG92" s="21" t="str">
        <f t="shared" si="309"/>
        <v/>
      </c>
      <c r="FH92" s="5" t="str">
        <f t="shared" si="317"/>
        <v/>
      </c>
      <c r="FI92" s="27" t="str">
        <f>IF(ET92="","",IF('XY2'!$T$22='CALCUL-XY'!$E$56," "&amp;FD92,","&amp;FD92))</f>
        <v/>
      </c>
      <c r="FJ92" s="27" t="str">
        <f>IF(EU92="","",IF('XY2'!$T$22='CALCUL-XY'!$E$56," "&amp;FE92,","&amp;FE92))</f>
        <v/>
      </c>
      <c r="FK92" s="27" t="str">
        <f>IF(FG92="","",IF('XY2'!$T$22='CALCUL-XY'!$E$56," "&amp;FG92,","&amp;FG92))</f>
        <v/>
      </c>
      <c r="FL92" s="27" t="str">
        <f>IF(FE92="","",IF('XY2'!R96="",$FL$18,IF('XY2'!$T$22='CALCUL-XY'!$E$56," "&amp;'XY2'!R96,","&amp;'XY2'!R96)))</f>
        <v/>
      </c>
    </row>
    <row r="93" spans="1:168" x14ac:dyDescent="0.2">
      <c r="A93">
        <f t="shared" si="310"/>
        <v>74</v>
      </c>
      <c r="C93" s="90" t="s">
        <v>337</v>
      </c>
      <c r="L93">
        <f t="shared" si="245"/>
        <v>74</v>
      </c>
      <c r="M93" s="57" t="str">
        <f>IF('XY1'!C98="","",'XY1'!C98)</f>
        <v/>
      </c>
      <c r="N93" s="57" t="str">
        <f>IF('XY1'!D98="","",'XY1'!D98)</f>
        <v/>
      </c>
      <c r="O93" s="79" t="str">
        <f>IF('XY1'!E98="","",MOD('XY1'!E98,CERCLE))</f>
        <v/>
      </c>
      <c r="P93" s="57" t="str">
        <f>IF('XY1'!F98="","",'XY1'!F98)</f>
        <v/>
      </c>
      <c r="R93" s="13" t="str">
        <f t="shared" si="246"/>
        <v/>
      </c>
      <c r="S93" s="25" t="str">
        <f t="shared" si="247"/>
        <v/>
      </c>
      <c r="U93" s="10" t="str">
        <f t="shared" si="248"/>
        <v/>
      </c>
      <c r="W93" s="5" t="str">
        <f t="shared" si="249"/>
        <v/>
      </c>
      <c r="X93" t="str">
        <f t="shared" si="250"/>
        <v/>
      </c>
      <c r="Y93" s="8" t="str">
        <f t="shared" si="251"/>
        <v/>
      </c>
      <c r="Z93" s="6" t="str">
        <f t="shared" si="252"/>
        <v/>
      </c>
      <c r="AB93" s="5">
        <f t="shared" si="253"/>
        <v>74</v>
      </c>
      <c r="AC93" t="str">
        <f t="shared" si="291"/>
        <v/>
      </c>
      <c r="AD93" s="8" t="str">
        <f t="shared" si="311"/>
        <v/>
      </c>
      <c r="AE93" s="6" t="str">
        <f t="shared" si="254"/>
        <v/>
      </c>
      <c r="AG93" s="13" t="str">
        <f t="shared" si="255"/>
        <v/>
      </c>
      <c r="AH93" s="80" t="str">
        <f t="shared" si="256"/>
        <v/>
      </c>
      <c r="AI93" s="80" t="str">
        <f t="shared" si="257"/>
        <v/>
      </c>
      <c r="AJ93" s="80" t="str">
        <f ca="1">IF(AG93="","",IF(N&lt;AB93,"",SUM(AH93:OFFSET(AH93,(N-1),0))))</f>
        <v/>
      </c>
      <c r="AK93" s="80" t="str">
        <f ca="1">IF(AG93="","",IF(N&lt;AB93,"",SUM(AI93:OFFSET(AI93,(N-1),0))))</f>
        <v/>
      </c>
      <c r="AL93" s="80" t="str">
        <f t="shared" si="292"/>
        <v/>
      </c>
      <c r="AM93" s="81" t="str">
        <f t="shared" si="293"/>
        <v/>
      </c>
      <c r="AN93" s="85" t="str">
        <f t="shared" si="294"/>
        <v/>
      </c>
      <c r="AP93" s="13" t="str">
        <f t="shared" si="258"/>
        <v/>
      </c>
      <c r="AQ93" s="8" t="str">
        <f t="shared" si="259"/>
        <v/>
      </c>
      <c r="AR93" s="12" t="str">
        <f t="shared" si="260"/>
        <v/>
      </c>
      <c r="AS93" s="19" t="str">
        <f t="shared" si="261"/>
        <v/>
      </c>
      <c r="AU93" s="5" t="str">
        <f t="shared" si="295"/>
        <v/>
      </c>
      <c r="AV93" t="str">
        <f t="shared" si="296"/>
        <v/>
      </c>
      <c r="AW93" t="str">
        <f t="shared" si="262"/>
        <v/>
      </c>
      <c r="AX93" s="6" t="str">
        <f t="shared" si="263"/>
        <v/>
      </c>
      <c r="AZ93" s="5" t="str">
        <f t="shared" si="264"/>
        <v/>
      </c>
      <c r="BA93" t="str">
        <f t="shared" si="265"/>
        <v/>
      </c>
      <c r="BB93" s="14" t="str">
        <f t="shared" si="266"/>
        <v/>
      </c>
      <c r="BC93" s="14" t="str">
        <f t="shared" si="267"/>
        <v/>
      </c>
      <c r="BD93" t="str">
        <f t="shared" si="268"/>
        <v/>
      </c>
      <c r="BE93" s="6" t="str">
        <f t="shared" si="269"/>
        <v/>
      </c>
      <c r="BG93" s="26" t="str">
        <f t="shared" si="270"/>
        <v/>
      </c>
      <c r="BH93" s="33" t="str">
        <f t="shared" si="271"/>
        <v/>
      </c>
      <c r="BJ93" s="10" t="str">
        <f t="shared" si="272"/>
        <v/>
      </c>
      <c r="BL93" s="13" t="str">
        <f t="shared" si="273"/>
        <v/>
      </c>
      <c r="BM93" s="31" t="str">
        <f t="shared" si="274"/>
        <v/>
      </c>
      <c r="BN93" s="8" t="str">
        <f t="shared" si="275"/>
        <v/>
      </c>
      <c r="BO93" s="25" t="str">
        <f t="shared" si="276"/>
        <v/>
      </c>
      <c r="BQ93" s="5" t="str">
        <f t="shared" si="277"/>
        <v/>
      </c>
      <c r="BR93" t="str">
        <f t="shared" si="278"/>
        <v/>
      </c>
      <c r="BS93" s="8" t="str">
        <f t="shared" si="279"/>
        <v/>
      </c>
      <c r="BT93" t="str">
        <f t="shared" si="280"/>
        <v/>
      </c>
      <c r="BU93" s="25" t="str">
        <f t="shared" si="281"/>
        <v/>
      </c>
      <c r="BW93" s="26" t="str">
        <f t="shared" si="282"/>
        <v/>
      </c>
      <c r="BX93" s="33" t="str">
        <f t="shared" si="283"/>
        <v/>
      </c>
      <c r="BZ93" s="5" t="str">
        <f t="shared" si="284"/>
        <v/>
      </c>
      <c r="CA93" s="6" t="str">
        <f t="shared" si="285"/>
        <v/>
      </c>
      <c r="CC93" s="27" t="str">
        <f t="shared" si="286"/>
        <v/>
      </c>
      <c r="CD93" s="28" t="str">
        <f t="shared" si="287"/>
        <v/>
      </c>
      <c r="CE93" s="21"/>
      <c r="CF93" s="5" t="str">
        <f t="shared" si="288"/>
        <v/>
      </c>
      <c r="CG93" s="5" t="str">
        <f t="shared" si="289"/>
        <v/>
      </c>
      <c r="CH93" s="5">
        <f t="shared" si="290"/>
        <v>74</v>
      </c>
      <c r="CI93" s="45"/>
      <c r="CJ93" s="54">
        <f t="shared" ca="1" si="299"/>
        <v>99999999.999999985</v>
      </c>
      <c r="CK93" s="55">
        <f t="shared" ca="1" si="300"/>
        <v>100000000</v>
      </c>
      <c r="CL93" s="21"/>
      <c r="CM93" s="27" t="str">
        <f t="shared" si="297"/>
        <v/>
      </c>
      <c r="CN93" s="21" t="str">
        <f t="shared" si="298"/>
        <v/>
      </c>
      <c r="CO93" s="21"/>
      <c r="CP93" s="21" t="str">
        <f t="shared" si="312"/>
        <v/>
      </c>
      <c r="CQ93" s="21" t="str">
        <f t="shared" si="313"/>
        <v/>
      </c>
      <c r="CR93" s="21" t="str">
        <f>IF(CQ93="","",IF('XY1'!W98="",0,'XY1'!W98))</f>
        <v/>
      </c>
      <c r="CS93" s="21" t="str">
        <f t="shared" si="301"/>
        <v/>
      </c>
      <c r="CT93" s="5" t="str">
        <f t="shared" si="302"/>
        <v/>
      </c>
      <c r="CU93" s="27" t="str">
        <f>IF(CP93="","",IF('XY1'!$Z$23='CALCUL-XY'!$E$56," "&amp;CP93,","&amp;CP93))</f>
        <v/>
      </c>
      <c r="CV93" s="27" t="str">
        <f>IF(CQ93="","",IF('XY1'!$Z$23='CALCUL-XY'!$E$56," "&amp;CQ93,","&amp;CQ93))</f>
        <v/>
      </c>
      <c r="CW93" s="27" t="str">
        <f>IF(CQ93="","",IF('XY1'!$Z$23='CALCUL-XY'!$E$56," "&amp;CS93,","&amp;CS93))</f>
        <v/>
      </c>
      <c r="CX93" s="27" t="str">
        <f>IF(CQ93="","",IF('XY1'!X98="",'CALCUL-XY'!$CX$18,IF('XY1'!$Z$23='CALCUL-XY'!$E$56," "&amp;'XY1'!X98,","&amp;'XY1'!X98)))</f>
        <v/>
      </c>
      <c r="CY93" s="21"/>
      <c r="CZ93" s="5" t="str">
        <f>IF('XY2'!C97="","",'XY2'!C97)</f>
        <v/>
      </c>
      <c r="DA93" t="str">
        <f>IF('XY2'!D97="","",'XY2'!D97)</f>
        <v/>
      </c>
      <c r="DB93" s="8" t="str">
        <f>IF('XY2'!E97="","",IF(VISEE=AVANT,MOD(CERCLE-'XY2'!E97,CERCLE),MOD('XY2'!E97,CERCLE)))</f>
        <v/>
      </c>
      <c r="DC93" s="6" t="str">
        <f>IF('XY2'!F97="","",'XY2'!F97)</f>
        <v/>
      </c>
      <c r="DE93" s="13" t="str">
        <f t="shared" si="318"/>
        <v/>
      </c>
      <c r="DF93" s="12" t="str">
        <f t="shared" si="319"/>
        <v/>
      </c>
      <c r="DG93" s="19" t="str">
        <f t="shared" si="320"/>
        <v/>
      </c>
      <c r="DI93" s="5" t="str">
        <f>IF('XY2'!C97="","",'XY2'!C97)</f>
        <v/>
      </c>
      <c r="DJ93" t="str">
        <f>IF('XY2'!D97="","",'XY2'!D97)</f>
        <v/>
      </c>
      <c r="DK93" s="8" t="str">
        <f t="shared" si="314"/>
        <v/>
      </c>
      <c r="DL93" s="6" t="str">
        <f>IF('XY2'!F97="","",IF(ECHELLE2="",DC93*1,DC93*ECHELLE2))</f>
        <v/>
      </c>
      <c r="DN93" s="13" t="str">
        <f t="shared" si="321"/>
        <v/>
      </c>
      <c r="DO93" s="12" t="str">
        <f t="shared" si="322"/>
        <v/>
      </c>
      <c r="DP93" s="19" t="str">
        <f t="shared" si="323"/>
        <v/>
      </c>
      <c r="DQ93" s="32"/>
      <c r="DR93" s="5" t="str">
        <f t="shared" si="324"/>
        <v/>
      </c>
      <c r="DS93" t="str">
        <f t="shared" si="325"/>
        <v/>
      </c>
      <c r="DT93" s="12" t="str">
        <f t="shared" si="326"/>
        <v/>
      </c>
      <c r="DU93" s="33" t="str">
        <f t="shared" si="327"/>
        <v/>
      </c>
      <c r="DW93" s="41" t="str">
        <f t="shared" si="328"/>
        <v/>
      </c>
      <c r="DX93" s="20" t="str">
        <f t="shared" si="329"/>
        <v/>
      </c>
      <c r="DY93" t="str">
        <f t="shared" si="330"/>
        <v/>
      </c>
      <c r="DZ93" t="str">
        <f t="shared" si="331"/>
        <v/>
      </c>
      <c r="EA93" t="str">
        <f t="shared" si="332"/>
        <v/>
      </c>
      <c r="EB93" s="6" t="str">
        <f t="shared" si="333"/>
        <v/>
      </c>
      <c r="ED93" s="36" t="str">
        <f t="shared" si="334"/>
        <v/>
      </c>
      <c r="EE93" s="37" t="str">
        <f t="shared" si="335"/>
        <v/>
      </c>
      <c r="EF93" s="32"/>
      <c r="EG93" s="10" t="str">
        <f t="shared" si="336"/>
        <v/>
      </c>
      <c r="EI93" s="13" t="str">
        <f t="shared" si="337"/>
        <v/>
      </c>
      <c r="EJ93" s="30" t="str">
        <f t="shared" si="338"/>
        <v/>
      </c>
      <c r="EK93" s="8" t="str">
        <f t="shared" si="339"/>
        <v/>
      </c>
      <c r="EL93" s="12" t="str">
        <f t="shared" si="340"/>
        <v/>
      </c>
      <c r="EM93" s="33" t="str">
        <f t="shared" si="341"/>
        <v/>
      </c>
      <c r="EO93" s="5" t="str">
        <f t="shared" si="342"/>
        <v/>
      </c>
      <c r="EP93" s="6" t="str">
        <f t="shared" si="343"/>
        <v/>
      </c>
      <c r="ER93" s="5">
        <f t="shared" si="303"/>
        <v>74</v>
      </c>
      <c r="ES93" s="64" t="str">
        <f t="shared" si="304"/>
        <v/>
      </c>
      <c r="ET93" s="27" t="str">
        <f t="shared" si="305"/>
        <v/>
      </c>
      <c r="EU93" s="28" t="str">
        <f t="shared" si="306"/>
        <v/>
      </c>
      <c r="EW93" s="5" t="str">
        <f t="shared" si="344"/>
        <v/>
      </c>
      <c r="EX93" s="5" t="str">
        <f t="shared" si="345"/>
        <v/>
      </c>
      <c r="EZ93" s="45"/>
      <c r="FA93" s="77">
        <f t="shared" ca="1" si="307"/>
        <v>100000150.277</v>
      </c>
      <c r="FB93" s="55">
        <f t="shared" ca="1" si="308"/>
        <v>100000103.27700001</v>
      </c>
      <c r="FD93" s="21" t="str">
        <f t="shared" si="315"/>
        <v/>
      </c>
      <c r="FE93" s="21" t="str">
        <f t="shared" si="316"/>
        <v/>
      </c>
      <c r="FF93" s="21" t="str">
        <f>IF(FE93="","",IF('XY2'!Q97="",0,'XY2'!Q97))</f>
        <v/>
      </c>
      <c r="FG93" s="21" t="str">
        <f t="shared" si="309"/>
        <v/>
      </c>
      <c r="FH93" s="5" t="str">
        <f t="shared" si="317"/>
        <v/>
      </c>
      <c r="FI93" s="27" t="str">
        <f>IF(ET93="","",IF('XY2'!$T$22='CALCUL-XY'!$E$56," "&amp;FD93,","&amp;FD93))</f>
        <v/>
      </c>
      <c r="FJ93" s="27" t="str">
        <f>IF(EU93="","",IF('XY2'!$T$22='CALCUL-XY'!$E$56," "&amp;FE93,","&amp;FE93))</f>
        <v/>
      </c>
      <c r="FK93" s="27" t="str">
        <f>IF(FG93="","",IF('XY2'!$T$22='CALCUL-XY'!$E$56," "&amp;FG93,","&amp;FG93))</f>
        <v/>
      </c>
      <c r="FL93" s="27" t="str">
        <f>IF(FE93="","",IF('XY2'!R97="",$FL$18,IF('XY2'!$T$22='CALCUL-XY'!$E$56," "&amp;'XY2'!R97,","&amp;'XY2'!R97)))</f>
        <v/>
      </c>
    </row>
    <row r="94" spans="1:168" x14ac:dyDescent="0.2">
      <c r="A94">
        <f t="shared" si="310"/>
        <v>75</v>
      </c>
      <c r="C94" s="90" t="s">
        <v>338</v>
      </c>
      <c r="L94">
        <f t="shared" si="245"/>
        <v>75</v>
      </c>
      <c r="M94" s="57" t="str">
        <f>IF('XY1'!C99="","",'XY1'!C99)</f>
        <v/>
      </c>
      <c r="N94" s="57" t="str">
        <f>IF('XY1'!D99="","",'XY1'!D99)</f>
        <v/>
      </c>
      <c r="O94" s="79" t="str">
        <f>IF('XY1'!E99="","",MOD('XY1'!E99,CERCLE))</f>
        <v/>
      </c>
      <c r="P94" s="57" t="str">
        <f>IF('XY1'!F99="","",'XY1'!F99)</f>
        <v/>
      </c>
      <c r="R94" s="13" t="str">
        <f t="shared" si="246"/>
        <v/>
      </c>
      <c r="S94" s="25" t="str">
        <f t="shared" si="247"/>
        <v/>
      </c>
      <c r="U94" s="10" t="str">
        <f t="shared" si="248"/>
        <v/>
      </c>
      <c r="W94" s="5" t="str">
        <f t="shared" si="249"/>
        <v/>
      </c>
      <c r="X94" t="str">
        <f t="shared" si="250"/>
        <v/>
      </c>
      <c r="Y94" s="8" t="str">
        <f t="shared" si="251"/>
        <v/>
      </c>
      <c r="Z94" s="6" t="str">
        <f t="shared" si="252"/>
        <v/>
      </c>
      <c r="AB94" s="5">
        <f t="shared" si="253"/>
        <v>75</v>
      </c>
      <c r="AC94" t="str">
        <f t="shared" si="291"/>
        <v/>
      </c>
      <c r="AD94" s="8" t="str">
        <f t="shared" si="311"/>
        <v/>
      </c>
      <c r="AE94" s="6" t="str">
        <f t="shared" si="254"/>
        <v/>
      </c>
      <c r="AG94" s="13" t="str">
        <f t="shared" si="255"/>
        <v/>
      </c>
      <c r="AH94" s="80" t="str">
        <f t="shared" si="256"/>
        <v/>
      </c>
      <c r="AI94" s="80" t="str">
        <f t="shared" si="257"/>
        <v/>
      </c>
      <c r="AJ94" s="80" t="str">
        <f ca="1">IF(AG94="","",IF(N&lt;AB94,"",SUM(AH94:OFFSET(AH94,(N-1),0))))</f>
        <v/>
      </c>
      <c r="AK94" s="80" t="str">
        <f ca="1">IF(AG94="","",IF(N&lt;AB94,"",SUM(AI94:OFFSET(AI94,(N-1),0))))</f>
        <v/>
      </c>
      <c r="AL94" s="80" t="str">
        <f t="shared" si="292"/>
        <v/>
      </c>
      <c r="AM94" s="81" t="str">
        <f t="shared" si="293"/>
        <v/>
      </c>
      <c r="AN94" s="85" t="str">
        <f t="shared" si="294"/>
        <v/>
      </c>
      <c r="AP94" s="13" t="str">
        <f t="shared" si="258"/>
        <v/>
      </c>
      <c r="AQ94" s="8" t="str">
        <f t="shared" si="259"/>
        <v/>
      </c>
      <c r="AR94" s="12" t="str">
        <f t="shared" si="260"/>
        <v/>
      </c>
      <c r="AS94" s="19" t="str">
        <f t="shared" si="261"/>
        <v/>
      </c>
      <c r="AU94" s="5" t="str">
        <f t="shared" si="295"/>
        <v/>
      </c>
      <c r="AV94" t="str">
        <f t="shared" si="296"/>
        <v/>
      </c>
      <c r="AW94" t="str">
        <f t="shared" si="262"/>
        <v/>
      </c>
      <c r="AX94" s="6" t="str">
        <f t="shared" si="263"/>
        <v/>
      </c>
      <c r="AZ94" s="5" t="str">
        <f t="shared" si="264"/>
        <v/>
      </c>
      <c r="BA94" t="str">
        <f t="shared" si="265"/>
        <v/>
      </c>
      <c r="BB94" s="14" t="str">
        <f t="shared" si="266"/>
        <v/>
      </c>
      <c r="BC94" s="14" t="str">
        <f t="shared" si="267"/>
        <v/>
      </c>
      <c r="BD94" t="str">
        <f t="shared" si="268"/>
        <v/>
      </c>
      <c r="BE94" s="6" t="str">
        <f t="shared" si="269"/>
        <v/>
      </c>
      <c r="BG94" s="26" t="str">
        <f t="shared" si="270"/>
        <v/>
      </c>
      <c r="BH94" s="33" t="str">
        <f t="shared" si="271"/>
        <v/>
      </c>
      <c r="BJ94" s="10" t="str">
        <f t="shared" si="272"/>
        <v/>
      </c>
      <c r="BL94" s="13" t="str">
        <f t="shared" si="273"/>
        <v/>
      </c>
      <c r="BM94" s="31" t="str">
        <f t="shared" si="274"/>
        <v/>
      </c>
      <c r="BN94" s="8" t="str">
        <f t="shared" si="275"/>
        <v/>
      </c>
      <c r="BO94" s="25" t="str">
        <f t="shared" si="276"/>
        <v/>
      </c>
      <c r="BQ94" s="5" t="str">
        <f t="shared" si="277"/>
        <v/>
      </c>
      <c r="BR94" t="str">
        <f t="shared" si="278"/>
        <v/>
      </c>
      <c r="BS94" s="8" t="str">
        <f t="shared" si="279"/>
        <v/>
      </c>
      <c r="BT94" t="str">
        <f t="shared" si="280"/>
        <v/>
      </c>
      <c r="BU94" s="25" t="str">
        <f t="shared" si="281"/>
        <v/>
      </c>
      <c r="BW94" s="26" t="str">
        <f t="shared" si="282"/>
        <v/>
      </c>
      <c r="BX94" s="33" t="str">
        <f t="shared" si="283"/>
        <v/>
      </c>
      <c r="BZ94" s="5" t="str">
        <f t="shared" si="284"/>
        <v/>
      </c>
      <c r="CA94" s="6" t="str">
        <f t="shared" si="285"/>
        <v/>
      </c>
      <c r="CC94" s="27" t="str">
        <f t="shared" si="286"/>
        <v/>
      </c>
      <c r="CD94" s="28" t="str">
        <f t="shared" si="287"/>
        <v/>
      </c>
      <c r="CE94" s="21"/>
      <c r="CF94" s="5" t="str">
        <f t="shared" si="288"/>
        <v/>
      </c>
      <c r="CG94" s="5" t="str">
        <f t="shared" si="289"/>
        <v/>
      </c>
      <c r="CH94" s="5">
        <f t="shared" si="290"/>
        <v>75</v>
      </c>
      <c r="CI94" s="45"/>
      <c r="CJ94" s="54">
        <f t="shared" ca="1" si="299"/>
        <v>99999999.999999985</v>
      </c>
      <c r="CK94" s="55">
        <f t="shared" ca="1" si="300"/>
        <v>100000000</v>
      </c>
      <c r="CL94" s="21"/>
      <c r="CM94" s="27" t="str">
        <f t="shared" si="297"/>
        <v/>
      </c>
      <c r="CN94" s="21" t="str">
        <f t="shared" si="298"/>
        <v/>
      </c>
      <c r="CO94" s="21"/>
      <c r="CP94" s="21" t="str">
        <f t="shared" si="312"/>
        <v/>
      </c>
      <c r="CQ94" s="21" t="str">
        <f t="shared" si="313"/>
        <v/>
      </c>
      <c r="CR94" s="21" t="str">
        <f>IF(CQ94="","",IF('XY1'!W99="",0,'XY1'!W99))</f>
        <v/>
      </c>
      <c r="CS94" s="21" t="str">
        <f t="shared" si="301"/>
        <v/>
      </c>
      <c r="CT94" s="5" t="str">
        <f t="shared" si="302"/>
        <v/>
      </c>
      <c r="CU94" s="27" t="str">
        <f>IF(CP94="","",IF('XY1'!$Z$23='CALCUL-XY'!$E$56," "&amp;CP94,","&amp;CP94))</f>
        <v/>
      </c>
      <c r="CV94" s="27" t="str">
        <f>IF(CQ94="","",IF('XY1'!$Z$23='CALCUL-XY'!$E$56," "&amp;CQ94,","&amp;CQ94))</f>
        <v/>
      </c>
      <c r="CW94" s="27" t="str">
        <f>IF(CQ94="","",IF('XY1'!$Z$23='CALCUL-XY'!$E$56," "&amp;CS94,","&amp;CS94))</f>
        <v/>
      </c>
      <c r="CX94" s="27" t="str">
        <f>IF(CQ94="","",IF('XY1'!X99="",'CALCUL-XY'!$CX$18,IF('XY1'!$Z$23='CALCUL-XY'!$E$56," "&amp;'XY1'!X99,","&amp;'XY1'!X99)))</f>
        <v/>
      </c>
      <c r="CY94" s="21"/>
      <c r="CZ94" s="5" t="str">
        <f>IF('XY2'!C98="","",'XY2'!C98)</f>
        <v/>
      </c>
      <c r="DA94" t="str">
        <f>IF('XY2'!D98="","",'XY2'!D98)</f>
        <v/>
      </c>
      <c r="DB94" s="8" t="str">
        <f>IF('XY2'!E98="","",IF(VISEE=AVANT,MOD(CERCLE-'XY2'!E98,CERCLE),MOD('XY2'!E98,CERCLE)))</f>
        <v/>
      </c>
      <c r="DC94" s="6" t="str">
        <f>IF('XY2'!F98="","",'XY2'!F98)</f>
        <v/>
      </c>
      <c r="DE94" s="13" t="str">
        <f t="shared" si="318"/>
        <v/>
      </c>
      <c r="DF94" s="12" t="str">
        <f t="shared" si="319"/>
        <v/>
      </c>
      <c r="DG94" s="19" t="str">
        <f t="shared" si="320"/>
        <v/>
      </c>
      <c r="DI94" s="5" t="str">
        <f>IF('XY2'!C98="","",'XY2'!C98)</f>
        <v/>
      </c>
      <c r="DJ94" t="str">
        <f>IF('XY2'!D98="","",'XY2'!D98)</f>
        <v/>
      </c>
      <c r="DK94" s="8" t="str">
        <f t="shared" si="314"/>
        <v/>
      </c>
      <c r="DL94" s="6" t="str">
        <f>IF('XY2'!F98="","",IF(ECHELLE2="",DC94*1,DC94*ECHELLE2))</f>
        <v/>
      </c>
      <c r="DN94" s="13" t="str">
        <f t="shared" si="321"/>
        <v/>
      </c>
      <c r="DO94" s="12" t="str">
        <f t="shared" si="322"/>
        <v/>
      </c>
      <c r="DP94" s="19" t="str">
        <f t="shared" si="323"/>
        <v/>
      </c>
      <c r="DQ94" s="32"/>
      <c r="DR94" s="5" t="str">
        <f t="shared" si="324"/>
        <v/>
      </c>
      <c r="DS94" t="str">
        <f t="shared" si="325"/>
        <v/>
      </c>
      <c r="DT94" s="12" t="str">
        <f t="shared" si="326"/>
        <v/>
      </c>
      <c r="DU94" s="33" t="str">
        <f t="shared" si="327"/>
        <v/>
      </c>
      <c r="DW94" s="41" t="str">
        <f t="shared" si="328"/>
        <v/>
      </c>
      <c r="DX94" s="20" t="str">
        <f t="shared" si="329"/>
        <v/>
      </c>
      <c r="DY94" t="str">
        <f t="shared" si="330"/>
        <v/>
      </c>
      <c r="DZ94" t="str">
        <f t="shared" si="331"/>
        <v/>
      </c>
      <c r="EA94" t="str">
        <f t="shared" si="332"/>
        <v/>
      </c>
      <c r="EB94" s="6" t="str">
        <f t="shared" si="333"/>
        <v/>
      </c>
      <c r="ED94" s="36" t="str">
        <f t="shared" si="334"/>
        <v/>
      </c>
      <c r="EE94" s="37" t="str">
        <f t="shared" si="335"/>
        <v/>
      </c>
      <c r="EF94" s="32"/>
      <c r="EG94" s="10" t="str">
        <f t="shared" si="336"/>
        <v/>
      </c>
      <c r="EI94" s="13" t="str">
        <f t="shared" si="337"/>
        <v/>
      </c>
      <c r="EJ94" s="30" t="str">
        <f t="shared" si="338"/>
        <v/>
      </c>
      <c r="EK94" s="8" t="str">
        <f t="shared" si="339"/>
        <v/>
      </c>
      <c r="EL94" s="12" t="str">
        <f t="shared" si="340"/>
        <v/>
      </c>
      <c r="EM94" s="33" t="str">
        <f t="shared" si="341"/>
        <v/>
      </c>
      <c r="EO94" s="5" t="str">
        <f t="shared" si="342"/>
        <v/>
      </c>
      <c r="EP94" s="6" t="str">
        <f t="shared" si="343"/>
        <v/>
      </c>
      <c r="ER94" s="5">
        <f t="shared" si="303"/>
        <v>75</v>
      </c>
      <c r="ES94" s="64" t="str">
        <f t="shared" si="304"/>
        <v/>
      </c>
      <c r="ET94" s="27" t="str">
        <f t="shared" si="305"/>
        <v/>
      </c>
      <c r="EU94" s="28" t="str">
        <f t="shared" si="306"/>
        <v/>
      </c>
      <c r="EW94" s="5" t="str">
        <f t="shared" si="344"/>
        <v/>
      </c>
      <c r="EX94" s="5" t="str">
        <f t="shared" si="345"/>
        <v/>
      </c>
      <c r="EZ94" s="45"/>
      <c r="FA94" s="77">
        <f t="shared" ca="1" si="307"/>
        <v>100000150.277</v>
      </c>
      <c r="FB94" s="55">
        <f t="shared" ca="1" si="308"/>
        <v>100000103.27700001</v>
      </c>
      <c r="FD94" s="21" t="str">
        <f t="shared" si="315"/>
        <v/>
      </c>
      <c r="FE94" s="21" t="str">
        <f t="shared" si="316"/>
        <v/>
      </c>
      <c r="FF94" s="21" t="str">
        <f>IF(FE94="","",IF('XY2'!Q98="",0,'XY2'!Q98))</f>
        <v/>
      </c>
      <c r="FG94" s="21" t="str">
        <f t="shared" si="309"/>
        <v/>
      </c>
      <c r="FH94" s="5" t="str">
        <f t="shared" si="317"/>
        <v/>
      </c>
      <c r="FI94" s="27" t="str">
        <f>IF(ET94="","",IF('XY2'!$T$22='CALCUL-XY'!$E$56," "&amp;FD94,","&amp;FD94))</f>
        <v/>
      </c>
      <c r="FJ94" s="27" t="str">
        <f>IF(EU94="","",IF('XY2'!$T$22='CALCUL-XY'!$E$56," "&amp;FE94,","&amp;FE94))</f>
        <v/>
      </c>
      <c r="FK94" s="27" t="str">
        <f>IF(FG94="","",IF('XY2'!$T$22='CALCUL-XY'!$E$56," "&amp;FG94,","&amp;FG94))</f>
        <v/>
      </c>
      <c r="FL94" s="27" t="str">
        <f>IF(FE94="","",IF('XY2'!R98="",$FL$18,IF('XY2'!$T$22='CALCUL-XY'!$E$56," "&amp;'XY2'!R98,","&amp;'XY2'!R98)))</f>
        <v/>
      </c>
    </row>
    <row r="95" spans="1:168" x14ac:dyDescent="0.2">
      <c r="A95">
        <f t="shared" si="310"/>
        <v>76</v>
      </c>
      <c r="C95" s="90" t="s">
        <v>339</v>
      </c>
      <c r="L95">
        <f t="shared" si="245"/>
        <v>76</v>
      </c>
      <c r="M95" s="57" t="str">
        <f>IF('XY1'!C100="","",'XY1'!C100)</f>
        <v/>
      </c>
      <c r="N95" s="57" t="str">
        <f>IF('XY1'!D100="","",'XY1'!D100)</f>
        <v/>
      </c>
      <c r="O95" s="79" t="str">
        <f>IF('XY1'!E100="","",MOD('XY1'!E100,CERCLE))</f>
        <v/>
      </c>
      <c r="P95" s="57" t="str">
        <f>IF('XY1'!F100="","",'XY1'!F100)</f>
        <v/>
      </c>
      <c r="R95" s="13" t="str">
        <f t="shared" si="246"/>
        <v/>
      </c>
      <c r="S95" s="25" t="str">
        <f t="shared" si="247"/>
        <v/>
      </c>
      <c r="U95" s="10" t="str">
        <f t="shared" si="248"/>
        <v/>
      </c>
      <c r="W95" s="5" t="str">
        <f t="shared" si="249"/>
        <v/>
      </c>
      <c r="X95" t="str">
        <f t="shared" si="250"/>
        <v/>
      </c>
      <c r="Y95" s="8" t="str">
        <f t="shared" si="251"/>
        <v/>
      </c>
      <c r="Z95" s="6" t="str">
        <f t="shared" si="252"/>
        <v/>
      </c>
      <c r="AB95" s="5">
        <f t="shared" si="253"/>
        <v>76</v>
      </c>
      <c r="AC95" t="str">
        <f t="shared" si="291"/>
        <v/>
      </c>
      <c r="AD95" s="8" t="str">
        <f t="shared" si="311"/>
        <v/>
      </c>
      <c r="AE95" s="6" t="str">
        <f t="shared" si="254"/>
        <v/>
      </c>
      <c r="AG95" s="13" t="str">
        <f t="shared" si="255"/>
        <v/>
      </c>
      <c r="AH95" s="80" t="str">
        <f t="shared" si="256"/>
        <v/>
      </c>
      <c r="AI95" s="80" t="str">
        <f t="shared" si="257"/>
        <v/>
      </c>
      <c r="AJ95" s="80" t="str">
        <f ca="1">IF(AG95="","",IF(N&lt;AB95,"",SUM(AH95:OFFSET(AH95,(N-1),0))))</f>
        <v/>
      </c>
      <c r="AK95" s="80" t="str">
        <f ca="1">IF(AG95="","",IF(N&lt;AB95,"",SUM(AI95:OFFSET(AI95,(N-1),0))))</f>
        <v/>
      </c>
      <c r="AL95" s="80" t="str">
        <f t="shared" si="292"/>
        <v/>
      </c>
      <c r="AM95" s="81" t="str">
        <f t="shared" si="293"/>
        <v/>
      </c>
      <c r="AN95" s="85" t="str">
        <f t="shared" si="294"/>
        <v/>
      </c>
      <c r="AP95" s="13" t="str">
        <f t="shared" si="258"/>
        <v/>
      </c>
      <c r="AQ95" s="8" t="str">
        <f t="shared" si="259"/>
        <v/>
      </c>
      <c r="AR95" s="12" t="str">
        <f t="shared" si="260"/>
        <v/>
      </c>
      <c r="AS95" s="19" t="str">
        <f t="shared" si="261"/>
        <v/>
      </c>
      <c r="AU95" s="5" t="str">
        <f t="shared" si="295"/>
        <v/>
      </c>
      <c r="AV95" t="str">
        <f t="shared" si="296"/>
        <v/>
      </c>
      <c r="AW95" t="str">
        <f t="shared" si="262"/>
        <v/>
      </c>
      <c r="AX95" s="6" t="str">
        <f t="shared" si="263"/>
        <v/>
      </c>
      <c r="AZ95" s="5" t="str">
        <f t="shared" si="264"/>
        <v/>
      </c>
      <c r="BA95" t="str">
        <f t="shared" si="265"/>
        <v/>
      </c>
      <c r="BB95" s="14" t="str">
        <f t="shared" si="266"/>
        <v/>
      </c>
      <c r="BC95" s="14" t="str">
        <f t="shared" si="267"/>
        <v/>
      </c>
      <c r="BD95" t="str">
        <f t="shared" si="268"/>
        <v/>
      </c>
      <c r="BE95" s="6" t="str">
        <f t="shared" si="269"/>
        <v/>
      </c>
      <c r="BG95" s="26" t="str">
        <f t="shared" si="270"/>
        <v/>
      </c>
      <c r="BH95" s="33" t="str">
        <f t="shared" si="271"/>
        <v/>
      </c>
      <c r="BJ95" s="10" t="str">
        <f t="shared" si="272"/>
        <v/>
      </c>
      <c r="BL95" s="13" t="str">
        <f t="shared" si="273"/>
        <v/>
      </c>
      <c r="BM95" s="31" t="str">
        <f t="shared" si="274"/>
        <v/>
      </c>
      <c r="BN95" s="8" t="str">
        <f t="shared" si="275"/>
        <v/>
      </c>
      <c r="BO95" s="25" t="str">
        <f t="shared" si="276"/>
        <v/>
      </c>
      <c r="BQ95" s="5" t="str">
        <f t="shared" si="277"/>
        <v/>
      </c>
      <c r="BR95" t="str">
        <f t="shared" si="278"/>
        <v/>
      </c>
      <c r="BS95" s="8" t="str">
        <f t="shared" si="279"/>
        <v/>
      </c>
      <c r="BT95" t="str">
        <f t="shared" si="280"/>
        <v/>
      </c>
      <c r="BU95" s="25" t="str">
        <f t="shared" si="281"/>
        <v/>
      </c>
      <c r="BW95" s="26" t="str">
        <f t="shared" si="282"/>
        <v/>
      </c>
      <c r="BX95" s="33" t="str">
        <f t="shared" si="283"/>
        <v/>
      </c>
      <c r="BZ95" s="5" t="str">
        <f t="shared" si="284"/>
        <v/>
      </c>
      <c r="CA95" s="6" t="str">
        <f t="shared" si="285"/>
        <v/>
      </c>
      <c r="CC95" s="27" t="str">
        <f t="shared" si="286"/>
        <v/>
      </c>
      <c r="CD95" s="28" t="str">
        <f t="shared" si="287"/>
        <v/>
      </c>
      <c r="CE95" s="21"/>
      <c r="CF95" s="5" t="str">
        <f t="shared" si="288"/>
        <v/>
      </c>
      <c r="CG95" s="5" t="str">
        <f t="shared" si="289"/>
        <v/>
      </c>
      <c r="CH95" s="5">
        <f t="shared" si="290"/>
        <v>76</v>
      </c>
      <c r="CI95" s="45"/>
      <c r="CJ95" s="54">
        <f t="shared" ca="1" si="299"/>
        <v>99999999.999999985</v>
      </c>
      <c r="CK95" s="55">
        <f t="shared" ca="1" si="300"/>
        <v>100000000</v>
      </c>
      <c r="CL95" s="21"/>
      <c r="CM95" s="27" t="str">
        <f t="shared" si="297"/>
        <v/>
      </c>
      <c r="CN95" s="21" t="str">
        <f t="shared" si="298"/>
        <v/>
      </c>
      <c r="CO95" s="21"/>
      <c r="CP95" s="21" t="str">
        <f t="shared" si="312"/>
        <v/>
      </c>
      <c r="CQ95" s="21" t="str">
        <f t="shared" si="313"/>
        <v/>
      </c>
      <c r="CR95" s="21" t="str">
        <f>IF(CQ95="","",IF('XY1'!W100="",0,'XY1'!W100))</f>
        <v/>
      </c>
      <c r="CS95" s="21" t="str">
        <f t="shared" si="301"/>
        <v/>
      </c>
      <c r="CT95" s="5" t="str">
        <f t="shared" si="302"/>
        <v/>
      </c>
      <c r="CU95" s="27" t="str">
        <f>IF(CP95="","",IF('XY1'!$Z$23='CALCUL-XY'!$E$56," "&amp;CP95,","&amp;CP95))</f>
        <v/>
      </c>
      <c r="CV95" s="27" t="str">
        <f>IF(CQ95="","",IF('XY1'!$Z$23='CALCUL-XY'!$E$56," "&amp;CQ95,","&amp;CQ95))</f>
        <v/>
      </c>
      <c r="CW95" s="27" t="str">
        <f>IF(CQ95="","",IF('XY1'!$Z$23='CALCUL-XY'!$E$56," "&amp;CS95,","&amp;CS95))</f>
        <v/>
      </c>
      <c r="CX95" s="27" t="str">
        <f>IF(CQ95="","",IF('XY1'!X100="",'CALCUL-XY'!$CX$18,IF('XY1'!$Z$23='CALCUL-XY'!$E$56," "&amp;'XY1'!X100,","&amp;'XY1'!X100)))</f>
        <v/>
      </c>
      <c r="CY95" s="21"/>
      <c r="CZ95" s="5" t="str">
        <f>IF('XY2'!C99="","",'XY2'!C99)</f>
        <v/>
      </c>
      <c r="DA95" t="str">
        <f>IF('XY2'!D99="","",'XY2'!D99)</f>
        <v/>
      </c>
      <c r="DB95" s="8" t="str">
        <f>IF('XY2'!E99="","",IF(VISEE=AVANT,MOD(CERCLE-'XY2'!E99,CERCLE),MOD('XY2'!E99,CERCLE)))</f>
        <v/>
      </c>
      <c r="DC95" s="6" t="str">
        <f>IF('XY2'!F99="","",'XY2'!F99)</f>
        <v/>
      </c>
      <c r="DE95" s="13" t="str">
        <f t="shared" si="318"/>
        <v/>
      </c>
      <c r="DF95" s="12" t="str">
        <f t="shared" si="319"/>
        <v/>
      </c>
      <c r="DG95" s="19" t="str">
        <f t="shared" si="320"/>
        <v/>
      </c>
      <c r="DI95" s="5" t="str">
        <f>IF('XY2'!C99="","",'XY2'!C99)</f>
        <v/>
      </c>
      <c r="DJ95" t="str">
        <f>IF('XY2'!D99="","",'XY2'!D99)</f>
        <v/>
      </c>
      <c r="DK95" s="8" t="str">
        <f t="shared" si="314"/>
        <v/>
      </c>
      <c r="DL95" s="6" t="str">
        <f>IF('XY2'!F99="","",IF(ECHELLE2="",DC95*1,DC95*ECHELLE2))</f>
        <v/>
      </c>
      <c r="DN95" s="13" t="str">
        <f t="shared" si="321"/>
        <v/>
      </c>
      <c r="DO95" s="12" t="str">
        <f t="shared" si="322"/>
        <v/>
      </c>
      <c r="DP95" s="19" t="str">
        <f t="shared" si="323"/>
        <v/>
      </c>
      <c r="DQ95" s="32"/>
      <c r="DR95" s="5" t="str">
        <f t="shared" si="324"/>
        <v/>
      </c>
      <c r="DS95" t="str">
        <f t="shared" si="325"/>
        <v/>
      </c>
      <c r="DT95" s="12" t="str">
        <f t="shared" si="326"/>
        <v/>
      </c>
      <c r="DU95" s="33" t="str">
        <f t="shared" si="327"/>
        <v/>
      </c>
      <c r="DW95" s="41" t="str">
        <f t="shared" si="328"/>
        <v/>
      </c>
      <c r="DX95" s="20" t="str">
        <f t="shared" si="329"/>
        <v/>
      </c>
      <c r="DY95" t="str">
        <f t="shared" si="330"/>
        <v/>
      </c>
      <c r="DZ95" t="str">
        <f t="shared" si="331"/>
        <v/>
      </c>
      <c r="EA95" t="str">
        <f t="shared" si="332"/>
        <v/>
      </c>
      <c r="EB95" s="6" t="str">
        <f t="shared" si="333"/>
        <v/>
      </c>
      <c r="ED95" s="36" t="str">
        <f t="shared" si="334"/>
        <v/>
      </c>
      <c r="EE95" s="37" t="str">
        <f t="shared" si="335"/>
        <v/>
      </c>
      <c r="EF95" s="32"/>
      <c r="EG95" s="10" t="str">
        <f t="shared" si="336"/>
        <v/>
      </c>
      <c r="EI95" s="13" t="str">
        <f t="shared" si="337"/>
        <v/>
      </c>
      <c r="EJ95" s="30" t="str">
        <f t="shared" si="338"/>
        <v/>
      </c>
      <c r="EK95" s="8" t="str">
        <f t="shared" si="339"/>
        <v/>
      </c>
      <c r="EL95" s="12" t="str">
        <f t="shared" si="340"/>
        <v/>
      </c>
      <c r="EM95" s="33" t="str">
        <f t="shared" si="341"/>
        <v/>
      </c>
      <c r="EO95" s="5" t="str">
        <f t="shared" si="342"/>
        <v/>
      </c>
      <c r="EP95" s="6" t="str">
        <f t="shared" si="343"/>
        <v/>
      </c>
      <c r="ER95" s="5">
        <f t="shared" si="303"/>
        <v>76</v>
      </c>
      <c r="ES95" s="64" t="str">
        <f t="shared" si="304"/>
        <v/>
      </c>
      <c r="ET95" s="27" t="str">
        <f t="shared" si="305"/>
        <v/>
      </c>
      <c r="EU95" s="28" t="str">
        <f t="shared" si="306"/>
        <v/>
      </c>
      <c r="EW95" s="5" t="str">
        <f t="shared" si="344"/>
        <v/>
      </c>
      <c r="EX95" s="5" t="str">
        <f t="shared" si="345"/>
        <v/>
      </c>
      <c r="EZ95" s="45"/>
      <c r="FA95" s="77">
        <f t="shared" ca="1" si="307"/>
        <v>100000150.277</v>
      </c>
      <c r="FB95" s="55">
        <f t="shared" ca="1" si="308"/>
        <v>100000103.27700001</v>
      </c>
      <c r="FD95" s="21" t="str">
        <f t="shared" si="315"/>
        <v/>
      </c>
      <c r="FE95" s="21" t="str">
        <f t="shared" si="316"/>
        <v/>
      </c>
      <c r="FF95" s="21" t="str">
        <f>IF(FE95="","",IF('XY2'!Q99="",0,'XY2'!Q99))</f>
        <v/>
      </c>
      <c r="FG95" s="21" t="str">
        <f t="shared" si="309"/>
        <v/>
      </c>
      <c r="FH95" s="5" t="str">
        <f t="shared" si="317"/>
        <v/>
      </c>
      <c r="FI95" s="27" t="str">
        <f>IF(ET95="","",IF('XY2'!$T$22='CALCUL-XY'!$E$56," "&amp;FD95,","&amp;FD95))</f>
        <v/>
      </c>
      <c r="FJ95" s="27" t="str">
        <f>IF(EU95="","",IF('XY2'!$T$22='CALCUL-XY'!$E$56," "&amp;FE95,","&amp;FE95))</f>
        <v/>
      </c>
      <c r="FK95" s="27" t="str">
        <f>IF(FG95="","",IF('XY2'!$T$22='CALCUL-XY'!$E$56," "&amp;FG95,","&amp;FG95))</f>
        <v/>
      </c>
      <c r="FL95" s="27" t="str">
        <f>IF(FE95="","",IF('XY2'!R99="",$FL$18,IF('XY2'!$T$22='CALCUL-XY'!$E$56," "&amp;'XY2'!R99,","&amp;'XY2'!R99)))</f>
        <v/>
      </c>
    </row>
    <row r="96" spans="1:168" x14ac:dyDescent="0.2">
      <c r="A96">
        <f t="shared" si="310"/>
        <v>77</v>
      </c>
      <c r="C96" s="90" t="s">
        <v>353</v>
      </c>
      <c r="L96">
        <f t="shared" si="245"/>
        <v>77</v>
      </c>
      <c r="M96" s="57" t="str">
        <f>IF('XY1'!C101="","",'XY1'!C101)</f>
        <v/>
      </c>
      <c r="N96" s="57" t="str">
        <f>IF('XY1'!D101="","",'XY1'!D101)</f>
        <v/>
      </c>
      <c r="O96" s="79" t="str">
        <f>IF('XY1'!E101="","",MOD('XY1'!E101,CERCLE))</f>
        <v/>
      </c>
      <c r="P96" s="57" t="str">
        <f>IF('XY1'!F101="","",'XY1'!F101)</f>
        <v/>
      </c>
      <c r="R96" s="13" t="str">
        <f t="shared" si="246"/>
        <v/>
      </c>
      <c r="S96" s="25" t="str">
        <f t="shared" si="247"/>
        <v/>
      </c>
      <c r="U96" s="10" t="str">
        <f t="shared" si="248"/>
        <v/>
      </c>
      <c r="W96" s="5" t="str">
        <f t="shared" si="249"/>
        <v/>
      </c>
      <c r="X96" t="str">
        <f t="shared" si="250"/>
        <v/>
      </c>
      <c r="Y96" s="8" t="str">
        <f t="shared" si="251"/>
        <v/>
      </c>
      <c r="Z96" s="6" t="str">
        <f t="shared" si="252"/>
        <v/>
      </c>
      <c r="AB96" s="5">
        <f t="shared" si="253"/>
        <v>77</v>
      </c>
      <c r="AC96" t="str">
        <f t="shared" si="291"/>
        <v/>
      </c>
      <c r="AD96" s="8" t="str">
        <f t="shared" si="311"/>
        <v/>
      </c>
      <c r="AE96" s="6" t="str">
        <f t="shared" si="254"/>
        <v/>
      </c>
      <c r="AG96" s="13" t="str">
        <f t="shared" si="255"/>
        <v/>
      </c>
      <c r="AH96" s="80" t="str">
        <f t="shared" si="256"/>
        <v/>
      </c>
      <c r="AI96" s="80" t="str">
        <f t="shared" si="257"/>
        <v/>
      </c>
      <c r="AJ96" s="80" t="str">
        <f ca="1">IF(AG96="","",IF(N&lt;AB96,"",SUM(AH96:OFFSET(AH96,(N-1),0))))</f>
        <v/>
      </c>
      <c r="AK96" s="80" t="str">
        <f ca="1">IF(AG96="","",IF(N&lt;AB96,"",SUM(AI96:OFFSET(AI96,(N-1),0))))</f>
        <v/>
      </c>
      <c r="AL96" s="80" t="str">
        <f t="shared" si="292"/>
        <v/>
      </c>
      <c r="AM96" s="81" t="str">
        <f t="shared" si="293"/>
        <v/>
      </c>
      <c r="AN96" s="85" t="str">
        <f t="shared" si="294"/>
        <v/>
      </c>
      <c r="AP96" s="13" t="str">
        <f t="shared" si="258"/>
        <v/>
      </c>
      <c r="AQ96" s="8" t="str">
        <f t="shared" si="259"/>
        <v/>
      </c>
      <c r="AR96" s="12" t="str">
        <f t="shared" si="260"/>
        <v/>
      </c>
      <c r="AS96" s="19" t="str">
        <f t="shared" si="261"/>
        <v/>
      </c>
      <c r="AU96" s="5" t="str">
        <f t="shared" si="295"/>
        <v/>
      </c>
      <c r="AV96" t="str">
        <f t="shared" si="296"/>
        <v/>
      </c>
      <c r="AW96" t="str">
        <f t="shared" si="262"/>
        <v/>
      </c>
      <c r="AX96" s="6" t="str">
        <f t="shared" si="263"/>
        <v/>
      </c>
      <c r="AZ96" s="5" t="str">
        <f t="shared" si="264"/>
        <v/>
      </c>
      <c r="BA96" t="str">
        <f t="shared" si="265"/>
        <v/>
      </c>
      <c r="BB96" s="14" t="str">
        <f t="shared" si="266"/>
        <v/>
      </c>
      <c r="BC96" s="14" t="str">
        <f t="shared" si="267"/>
        <v/>
      </c>
      <c r="BD96" t="str">
        <f t="shared" si="268"/>
        <v/>
      </c>
      <c r="BE96" s="6" t="str">
        <f t="shared" si="269"/>
        <v/>
      </c>
      <c r="BG96" s="26" t="str">
        <f t="shared" si="270"/>
        <v/>
      </c>
      <c r="BH96" s="33" t="str">
        <f t="shared" si="271"/>
        <v/>
      </c>
      <c r="BJ96" s="10" t="str">
        <f t="shared" si="272"/>
        <v/>
      </c>
      <c r="BL96" s="13" t="str">
        <f t="shared" si="273"/>
        <v/>
      </c>
      <c r="BM96" s="31" t="str">
        <f t="shared" si="274"/>
        <v/>
      </c>
      <c r="BN96" s="8" t="str">
        <f t="shared" si="275"/>
        <v/>
      </c>
      <c r="BO96" s="25" t="str">
        <f t="shared" si="276"/>
        <v/>
      </c>
      <c r="BQ96" s="5" t="str">
        <f t="shared" si="277"/>
        <v/>
      </c>
      <c r="BR96" t="str">
        <f t="shared" si="278"/>
        <v/>
      </c>
      <c r="BS96" s="8" t="str">
        <f t="shared" si="279"/>
        <v/>
      </c>
      <c r="BT96" t="str">
        <f t="shared" si="280"/>
        <v/>
      </c>
      <c r="BU96" s="25" t="str">
        <f t="shared" si="281"/>
        <v/>
      </c>
      <c r="BW96" s="26" t="str">
        <f t="shared" si="282"/>
        <v/>
      </c>
      <c r="BX96" s="33" t="str">
        <f t="shared" si="283"/>
        <v/>
      </c>
      <c r="BZ96" s="5" t="str">
        <f t="shared" si="284"/>
        <v/>
      </c>
      <c r="CA96" s="6" t="str">
        <f t="shared" si="285"/>
        <v/>
      </c>
      <c r="CC96" s="27" t="str">
        <f t="shared" si="286"/>
        <v/>
      </c>
      <c r="CD96" s="28" t="str">
        <f t="shared" si="287"/>
        <v/>
      </c>
      <c r="CE96" s="21"/>
      <c r="CF96" s="5" t="str">
        <f t="shared" si="288"/>
        <v/>
      </c>
      <c r="CG96" s="5" t="str">
        <f t="shared" si="289"/>
        <v/>
      </c>
      <c r="CH96" s="5">
        <f t="shared" si="290"/>
        <v>77</v>
      </c>
      <c r="CI96" s="45"/>
      <c r="CJ96" s="54">
        <f t="shared" ca="1" si="299"/>
        <v>99999999.999999985</v>
      </c>
      <c r="CK96" s="55">
        <f t="shared" ca="1" si="300"/>
        <v>100000000</v>
      </c>
      <c r="CL96" s="21"/>
      <c r="CM96" s="27" t="str">
        <f t="shared" si="297"/>
        <v/>
      </c>
      <c r="CN96" s="21" t="str">
        <f t="shared" si="298"/>
        <v/>
      </c>
      <c r="CO96" s="21"/>
      <c r="CP96" s="21" t="str">
        <f t="shared" si="312"/>
        <v/>
      </c>
      <c r="CQ96" s="21" t="str">
        <f t="shared" si="313"/>
        <v/>
      </c>
      <c r="CR96" s="21" t="str">
        <f>IF(CQ96="","",IF('XY1'!W101="",0,'XY1'!W101))</f>
        <v/>
      </c>
      <c r="CS96" s="21" t="str">
        <f t="shared" si="301"/>
        <v/>
      </c>
      <c r="CT96" s="5" t="str">
        <f t="shared" si="302"/>
        <v/>
      </c>
      <c r="CU96" s="27" t="str">
        <f>IF(CP96="","",IF('XY1'!$Z$23='CALCUL-XY'!$E$56," "&amp;CP96,","&amp;CP96))</f>
        <v/>
      </c>
      <c r="CV96" s="27" t="str">
        <f>IF(CQ96="","",IF('XY1'!$Z$23='CALCUL-XY'!$E$56," "&amp;CQ96,","&amp;CQ96))</f>
        <v/>
      </c>
      <c r="CW96" s="27" t="str">
        <f>IF(CQ96="","",IF('XY1'!$Z$23='CALCUL-XY'!$E$56," "&amp;CS96,","&amp;CS96))</f>
        <v/>
      </c>
      <c r="CX96" s="27" t="str">
        <f>IF(CQ96="","",IF('XY1'!X101="",'CALCUL-XY'!$CX$18,IF('XY1'!$Z$23='CALCUL-XY'!$E$56," "&amp;'XY1'!X101,","&amp;'XY1'!X101)))</f>
        <v/>
      </c>
      <c r="CY96" s="21"/>
      <c r="CZ96" s="5" t="str">
        <f>IF('XY2'!C100="","",'XY2'!C100)</f>
        <v/>
      </c>
      <c r="DA96" t="str">
        <f>IF('XY2'!D100="","",'XY2'!D100)</f>
        <v/>
      </c>
      <c r="DB96" s="8" t="str">
        <f>IF('XY2'!E100="","",IF(VISEE=AVANT,MOD(CERCLE-'XY2'!E100,CERCLE),MOD('XY2'!E100,CERCLE)))</f>
        <v/>
      </c>
      <c r="DC96" s="6" t="str">
        <f>IF('XY2'!F100="","",'XY2'!F100)</f>
        <v/>
      </c>
      <c r="DE96" s="13" t="str">
        <f t="shared" si="318"/>
        <v/>
      </c>
      <c r="DF96" s="12" t="str">
        <f t="shared" si="319"/>
        <v/>
      </c>
      <c r="DG96" s="19" t="str">
        <f t="shared" si="320"/>
        <v/>
      </c>
      <c r="DI96" s="5" t="str">
        <f>IF('XY2'!C100="","",'XY2'!C100)</f>
        <v/>
      </c>
      <c r="DJ96" t="str">
        <f>IF('XY2'!D100="","",'XY2'!D100)</f>
        <v/>
      </c>
      <c r="DK96" s="8" t="str">
        <f t="shared" si="314"/>
        <v/>
      </c>
      <c r="DL96" s="6" t="str">
        <f>IF('XY2'!F100="","",IF(ECHELLE2="",DC96*1,DC96*ECHELLE2))</f>
        <v/>
      </c>
      <c r="DN96" s="13" t="str">
        <f t="shared" si="321"/>
        <v/>
      </c>
      <c r="DO96" s="12" t="str">
        <f t="shared" si="322"/>
        <v/>
      </c>
      <c r="DP96" s="19" t="str">
        <f t="shared" si="323"/>
        <v/>
      </c>
      <c r="DQ96" s="32"/>
      <c r="DR96" s="5" t="str">
        <f t="shared" si="324"/>
        <v/>
      </c>
      <c r="DS96" t="str">
        <f t="shared" si="325"/>
        <v/>
      </c>
      <c r="DT96" s="12" t="str">
        <f t="shared" si="326"/>
        <v/>
      </c>
      <c r="DU96" s="33" t="str">
        <f t="shared" si="327"/>
        <v/>
      </c>
      <c r="DW96" s="41" t="str">
        <f t="shared" si="328"/>
        <v/>
      </c>
      <c r="DX96" s="20" t="str">
        <f t="shared" si="329"/>
        <v/>
      </c>
      <c r="DY96" t="str">
        <f t="shared" si="330"/>
        <v/>
      </c>
      <c r="DZ96" t="str">
        <f t="shared" si="331"/>
        <v/>
      </c>
      <c r="EA96" t="str">
        <f t="shared" si="332"/>
        <v/>
      </c>
      <c r="EB96" s="6" t="str">
        <f t="shared" si="333"/>
        <v/>
      </c>
      <c r="ED96" s="36" t="str">
        <f t="shared" si="334"/>
        <v/>
      </c>
      <c r="EE96" s="37" t="str">
        <f t="shared" si="335"/>
        <v/>
      </c>
      <c r="EF96" s="32"/>
      <c r="EG96" s="10" t="str">
        <f t="shared" si="336"/>
        <v/>
      </c>
      <c r="EI96" s="13" t="str">
        <f t="shared" si="337"/>
        <v/>
      </c>
      <c r="EJ96" s="30" t="str">
        <f t="shared" si="338"/>
        <v/>
      </c>
      <c r="EK96" s="8" t="str">
        <f t="shared" si="339"/>
        <v/>
      </c>
      <c r="EL96" s="12" t="str">
        <f t="shared" si="340"/>
        <v/>
      </c>
      <c r="EM96" s="33" t="str">
        <f t="shared" si="341"/>
        <v/>
      </c>
      <c r="EO96" s="5" t="str">
        <f t="shared" si="342"/>
        <v/>
      </c>
      <c r="EP96" s="6" t="str">
        <f t="shared" si="343"/>
        <v/>
      </c>
      <c r="ER96" s="5">
        <f t="shared" si="303"/>
        <v>77</v>
      </c>
      <c r="ES96" s="64" t="str">
        <f t="shared" si="304"/>
        <v/>
      </c>
      <c r="ET96" s="27" t="str">
        <f t="shared" si="305"/>
        <v/>
      </c>
      <c r="EU96" s="28" t="str">
        <f t="shared" si="306"/>
        <v/>
      </c>
      <c r="EW96" s="5" t="str">
        <f t="shared" si="344"/>
        <v/>
      </c>
      <c r="EX96" s="5" t="str">
        <f t="shared" si="345"/>
        <v/>
      </c>
      <c r="EZ96" s="45"/>
      <c r="FA96" s="77">
        <f t="shared" ca="1" si="307"/>
        <v>100000150.277</v>
      </c>
      <c r="FB96" s="55">
        <f t="shared" ca="1" si="308"/>
        <v>100000103.27700001</v>
      </c>
      <c r="FD96" s="21" t="str">
        <f t="shared" si="315"/>
        <v/>
      </c>
      <c r="FE96" s="21" t="str">
        <f t="shared" si="316"/>
        <v/>
      </c>
      <c r="FF96" s="21" t="str">
        <f>IF(FE96="","",IF('XY2'!Q100="",0,'XY2'!Q100))</f>
        <v/>
      </c>
      <c r="FG96" s="21" t="str">
        <f t="shared" si="309"/>
        <v/>
      </c>
      <c r="FH96" s="5" t="str">
        <f t="shared" si="317"/>
        <v/>
      </c>
      <c r="FI96" s="27" t="str">
        <f>IF(ET96="","",IF('XY2'!$T$22='CALCUL-XY'!$E$56," "&amp;FD96,","&amp;FD96))</f>
        <v/>
      </c>
      <c r="FJ96" s="27" t="str">
        <f>IF(EU96="","",IF('XY2'!$T$22='CALCUL-XY'!$E$56," "&amp;FE96,","&amp;FE96))</f>
        <v/>
      </c>
      <c r="FK96" s="27" t="str">
        <f>IF(FG96="","",IF('XY2'!$T$22='CALCUL-XY'!$E$56," "&amp;FG96,","&amp;FG96))</f>
        <v/>
      </c>
      <c r="FL96" s="27" t="str">
        <f>IF(FE96="","",IF('XY2'!R100="",$FL$18,IF('XY2'!$T$22='CALCUL-XY'!$E$56," "&amp;'XY2'!R100,","&amp;'XY2'!R100)))</f>
        <v/>
      </c>
    </row>
    <row r="97" spans="1:168" x14ac:dyDescent="0.2">
      <c r="A97">
        <f t="shared" si="310"/>
        <v>78</v>
      </c>
      <c r="L97">
        <f t="shared" si="245"/>
        <v>78</v>
      </c>
      <c r="M97" s="57" t="str">
        <f>IF('XY1'!C102="","",'XY1'!C102)</f>
        <v/>
      </c>
      <c r="N97" s="57" t="str">
        <f>IF('XY1'!D102="","",'XY1'!D102)</f>
        <v/>
      </c>
      <c r="O97" s="79" t="str">
        <f>IF('XY1'!E102="","",MOD('XY1'!E102,CERCLE))</f>
        <v/>
      </c>
      <c r="P97" s="57" t="str">
        <f>IF('XY1'!F102="","",'XY1'!F102)</f>
        <v/>
      </c>
      <c r="R97" s="13" t="str">
        <f t="shared" si="246"/>
        <v/>
      </c>
      <c r="S97" s="25" t="str">
        <f t="shared" si="247"/>
        <v/>
      </c>
      <c r="U97" s="10" t="str">
        <f t="shared" si="248"/>
        <v/>
      </c>
      <c r="W97" s="5" t="str">
        <f t="shared" si="249"/>
        <v/>
      </c>
      <c r="X97" t="str">
        <f t="shared" si="250"/>
        <v/>
      </c>
      <c r="Y97" s="8" t="str">
        <f t="shared" si="251"/>
        <v/>
      </c>
      <c r="Z97" s="6" t="str">
        <f t="shared" si="252"/>
        <v/>
      </c>
      <c r="AB97" s="5">
        <f t="shared" si="253"/>
        <v>78</v>
      </c>
      <c r="AC97" t="str">
        <f t="shared" si="291"/>
        <v/>
      </c>
      <c r="AD97" s="8" t="str">
        <f t="shared" si="311"/>
        <v/>
      </c>
      <c r="AE97" s="6" t="str">
        <f t="shared" si="254"/>
        <v/>
      </c>
      <c r="AG97" s="13" t="str">
        <f t="shared" si="255"/>
        <v/>
      </c>
      <c r="AH97" s="80" t="str">
        <f t="shared" si="256"/>
        <v/>
      </c>
      <c r="AI97" s="80" t="str">
        <f t="shared" si="257"/>
        <v/>
      </c>
      <c r="AJ97" s="80" t="str">
        <f ca="1">IF(AG97="","",IF(N&lt;AB97,"",SUM(AH97:OFFSET(AH97,(N-1),0))))</f>
        <v/>
      </c>
      <c r="AK97" s="80" t="str">
        <f ca="1">IF(AG97="","",IF(N&lt;AB97,"",SUM(AI97:OFFSET(AI97,(N-1),0))))</f>
        <v/>
      </c>
      <c r="AL97" s="80" t="str">
        <f t="shared" si="292"/>
        <v/>
      </c>
      <c r="AM97" s="81" t="str">
        <f t="shared" si="293"/>
        <v/>
      </c>
      <c r="AN97" s="85" t="str">
        <f t="shared" si="294"/>
        <v/>
      </c>
      <c r="AP97" s="13" t="str">
        <f t="shared" si="258"/>
        <v/>
      </c>
      <c r="AQ97" s="8" t="str">
        <f t="shared" si="259"/>
        <v/>
      </c>
      <c r="AR97" s="12" t="str">
        <f t="shared" si="260"/>
        <v/>
      </c>
      <c r="AS97" s="19" t="str">
        <f t="shared" si="261"/>
        <v/>
      </c>
      <c r="AU97" s="5" t="str">
        <f t="shared" si="295"/>
        <v/>
      </c>
      <c r="AV97" t="str">
        <f t="shared" si="296"/>
        <v/>
      </c>
      <c r="AW97" t="str">
        <f t="shared" si="262"/>
        <v/>
      </c>
      <c r="AX97" s="6" t="str">
        <f t="shared" si="263"/>
        <v/>
      </c>
      <c r="AZ97" s="5" t="str">
        <f t="shared" si="264"/>
        <v/>
      </c>
      <c r="BA97" t="str">
        <f t="shared" si="265"/>
        <v/>
      </c>
      <c r="BB97" s="14" t="str">
        <f t="shared" si="266"/>
        <v/>
      </c>
      <c r="BC97" s="14" t="str">
        <f t="shared" si="267"/>
        <v/>
      </c>
      <c r="BD97" t="str">
        <f t="shared" si="268"/>
        <v/>
      </c>
      <c r="BE97" s="6" t="str">
        <f t="shared" si="269"/>
        <v/>
      </c>
      <c r="BG97" s="26" t="str">
        <f t="shared" si="270"/>
        <v/>
      </c>
      <c r="BH97" s="33" t="str">
        <f t="shared" si="271"/>
        <v/>
      </c>
      <c r="BJ97" s="10" t="str">
        <f t="shared" si="272"/>
        <v/>
      </c>
      <c r="BL97" s="13" t="str">
        <f t="shared" si="273"/>
        <v/>
      </c>
      <c r="BM97" s="31" t="str">
        <f t="shared" si="274"/>
        <v/>
      </c>
      <c r="BN97" s="8" t="str">
        <f t="shared" si="275"/>
        <v/>
      </c>
      <c r="BO97" s="25" t="str">
        <f t="shared" si="276"/>
        <v/>
      </c>
      <c r="BQ97" s="5" t="str">
        <f t="shared" si="277"/>
        <v/>
      </c>
      <c r="BR97" t="str">
        <f t="shared" si="278"/>
        <v/>
      </c>
      <c r="BS97" s="8" t="str">
        <f t="shared" si="279"/>
        <v/>
      </c>
      <c r="BT97" t="str">
        <f t="shared" si="280"/>
        <v/>
      </c>
      <c r="BU97" s="25" t="str">
        <f t="shared" si="281"/>
        <v/>
      </c>
      <c r="BW97" s="26" t="str">
        <f t="shared" si="282"/>
        <v/>
      </c>
      <c r="BX97" s="33" t="str">
        <f t="shared" si="283"/>
        <v/>
      </c>
      <c r="BZ97" s="5" t="str">
        <f t="shared" si="284"/>
        <v/>
      </c>
      <c r="CA97" s="6" t="str">
        <f t="shared" si="285"/>
        <v/>
      </c>
      <c r="CC97" s="27" t="str">
        <f t="shared" si="286"/>
        <v/>
      </c>
      <c r="CD97" s="28" t="str">
        <f t="shared" si="287"/>
        <v/>
      </c>
      <c r="CE97" s="21"/>
      <c r="CF97" s="5" t="str">
        <f t="shared" si="288"/>
        <v/>
      </c>
      <c r="CG97" s="5" t="str">
        <f t="shared" si="289"/>
        <v/>
      </c>
      <c r="CH97" s="5">
        <f t="shared" si="290"/>
        <v>78</v>
      </c>
      <c r="CI97" s="45"/>
      <c r="CJ97" s="54">
        <f t="shared" ca="1" si="299"/>
        <v>99999999.999999985</v>
      </c>
      <c r="CK97" s="55">
        <f t="shared" ca="1" si="300"/>
        <v>100000000</v>
      </c>
      <c r="CL97" s="21"/>
      <c r="CM97" s="27" t="str">
        <f t="shared" si="297"/>
        <v/>
      </c>
      <c r="CN97" s="21" t="str">
        <f t="shared" si="298"/>
        <v/>
      </c>
      <c r="CO97" s="21"/>
      <c r="CP97" s="21" t="str">
        <f t="shared" si="312"/>
        <v/>
      </c>
      <c r="CQ97" s="21" t="str">
        <f t="shared" si="313"/>
        <v/>
      </c>
      <c r="CR97" s="21" t="str">
        <f>IF(CQ97="","",IF('XY1'!W102="",0,'XY1'!W102))</f>
        <v/>
      </c>
      <c r="CS97" s="21" t="str">
        <f t="shared" si="301"/>
        <v/>
      </c>
      <c r="CT97" s="5" t="str">
        <f t="shared" si="302"/>
        <v/>
      </c>
      <c r="CU97" s="27" t="str">
        <f>IF(CP97="","",IF('XY1'!$Z$23='CALCUL-XY'!$E$56," "&amp;CP97,","&amp;CP97))</f>
        <v/>
      </c>
      <c r="CV97" s="27" t="str">
        <f>IF(CQ97="","",IF('XY1'!$Z$23='CALCUL-XY'!$E$56," "&amp;CQ97,","&amp;CQ97))</f>
        <v/>
      </c>
      <c r="CW97" s="27" t="str">
        <f>IF(CQ97="","",IF('XY1'!$Z$23='CALCUL-XY'!$E$56," "&amp;CS97,","&amp;CS97))</f>
        <v/>
      </c>
      <c r="CX97" s="27" t="str">
        <f>IF(CQ97="","",IF('XY1'!X102="",'CALCUL-XY'!$CX$18,IF('XY1'!$Z$23='CALCUL-XY'!$E$56," "&amp;'XY1'!X102,","&amp;'XY1'!X102)))</f>
        <v/>
      </c>
      <c r="CY97" s="21"/>
      <c r="CZ97" s="5" t="str">
        <f>IF('XY2'!C101="","",'XY2'!C101)</f>
        <v/>
      </c>
      <c r="DA97" t="str">
        <f>IF('XY2'!D101="","",'XY2'!D101)</f>
        <v/>
      </c>
      <c r="DB97" s="8" t="str">
        <f>IF('XY2'!E101="","",IF(VISEE=AVANT,MOD(CERCLE-'XY2'!E101,CERCLE),MOD('XY2'!E101,CERCLE)))</f>
        <v/>
      </c>
      <c r="DC97" s="6" t="str">
        <f>IF('XY2'!F101="","",'XY2'!F101)</f>
        <v/>
      </c>
      <c r="DE97" s="13" t="str">
        <f t="shared" si="318"/>
        <v/>
      </c>
      <c r="DF97" s="12" t="str">
        <f t="shared" si="319"/>
        <v/>
      </c>
      <c r="DG97" s="19" t="str">
        <f t="shared" si="320"/>
        <v/>
      </c>
      <c r="DI97" s="5" t="str">
        <f>IF('XY2'!C101="","",'XY2'!C101)</f>
        <v/>
      </c>
      <c r="DJ97" t="str">
        <f>IF('XY2'!D101="","",'XY2'!D101)</f>
        <v/>
      </c>
      <c r="DK97" s="8" t="str">
        <f t="shared" si="314"/>
        <v/>
      </c>
      <c r="DL97" s="6" t="str">
        <f>IF('XY2'!F101="","",IF(ECHELLE2="",DC97*1,DC97*ECHELLE2))</f>
        <v/>
      </c>
      <c r="DN97" s="13" t="str">
        <f t="shared" si="321"/>
        <v/>
      </c>
      <c r="DO97" s="12" t="str">
        <f t="shared" si="322"/>
        <v/>
      </c>
      <c r="DP97" s="19" t="str">
        <f t="shared" si="323"/>
        <v/>
      </c>
      <c r="DQ97" s="32"/>
      <c r="DR97" s="5" t="str">
        <f t="shared" si="324"/>
        <v/>
      </c>
      <c r="DS97" t="str">
        <f t="shared" si="325"/>
        <v/>
      </c>
      <c r="DT97" s="12" t="str">
        <f t="shared" si="326"/>
        <v/>
      </c>
      <c r="DU97" s="33" t="str">
        <f t="shared" si="327"/>
        <v/>
      </c>
      <c r="DW97" s="41" t="str">
        <f t="shared" si="328"/>
        <v/>
      </c>
      <c r="DX97" s="20" t="str">
        <f t="shared" si="329"/>
        <v/>
      </c>
      <c r="DY97" t="str">
        <f t="shared" si="330"/>
        <v/>
      </c>
      <c r="DZ97" t="str">
        <f t="shared" si="331"/>
        <v/>
      </c>
      <c r="EA97" t="str">
        <f t="shared" si="332"/>
        <v/>
      </c>
      <c r="EB97" s="6" t="str">
        <f t="shared" si="333"/>
        <v/>
      </c>
      <c r="ED97" s="36" t="str">
        <f t="shared" si="334"/>
        <v/>
      </c>
      <c r="EE97" s="37" t="str">
        <f t="shared" si="335"/>
        <v/>
      </c>
      <c r="EF97" s="32"/>
      <c r="EG97" s="10" t="str">
        <f t="shared" si="336"/>
        <v/>
      </c>
      <c r="EI97" s="13" t="str">
        <f t="shared" si="337"/>
        <v/>
      </c>
      <c r="EJ97" s="30" t="str">
        <f t="shared" si="338"/>
        <v/>
      </c>
      <c r="EK97" s="8" t="str">
        <f t="shared" si="339"/>
        <v/>
      </c>
      <c r="EL97" s="12" t="str">
        <f t="shared" si="340"/>
        <v/>
      </c>
      <c r="EM97" s="33" t="str">
        <f t="shared" si="341"/>
        <v/>
      </c>
      <c r="EO97" s="5" t="str">
        <f t="shared" si="342"/>
        <v/>
      </c>
      <c r="EP97" s="6" t="str">
        <f t="shared" si="343"/>
        <v/>
      </c>
      <c r="ER97" s="5">
        <f t="shared" si="303"/>
        <v>78</v>
      </c>
      <c r="ES97" s="64" t="str">
        <f t="shared" si="304"/>
        <v/>
      </c>
      <c r="ET97" s="27" t="str">
        <f t="shared" si="305"/>
        <v/>
      </c>
      <c r="EU97" s="28" t="str">
        <f t="shared" si="306"/>
        <v/>
      </c>
      <c r="EW97" s="5" t="str">
        <f t="shared" si="344"/>
        <v/>
      </c>
      <c r="EX97" s="5" t="str">
        <f t="shared" si="345"/>
        <v/>
      </c>
      <c r="EZ97" s="45"/>
      <c r="FA97" s="77">
        <f t="shared" ca="1" si="307"/>
        <v>100000150.277</v>
      </c>
      <c r="FB97" s="55">
        <f t="shared" ca="1" si="308"/>
        <v>100000103.27700001</v>
      </c>
      <c r="FD97" s="21" t="str">
        <f t="shared" si="315"/>
        <v/>
      </c>
      <c r="FE97" s="21" t="str">
        <f t="shared" si="316"/>
        <v/>
      </c>
      <c r="FF97" s="21" t="str">
        <f>IF(FE97="","",IF('XY2'!Q101="",0,'XY2'!Q101))</f>
        <v/>
      </c>
      <c r="FG97" s="21" t="str">
        <f t="shared" si="309"/>
        <v/>
      </c>
      <c r="FH97" s="5" t="str">
        <f t="shared" si="317"/>
        <v/>
      </c>
      <c r="FI97" s="27" t="str">
        <f>IF(ET97="","",IF('XY2'!$T$22='CALCUL-XY'!$E$56," "&amp;FD97,","&amp;FD97))</f>
        <v/>
      </c>
      <c r="FJ97" s="27" t="str">
        <f>IF(EU97="","",IF('XY2'!$T$22='CALCUL-XY'!$E$56," "&amp;FE97,","&amp;FE97))</f>
        <v/>
      </c>
      <c r="FK97" s="27" t="str">
        <f>IF(FG97="","",IF('XY2'!$T$22='CALCUL-XY'!$E$56," "&amp;FG97,","&amp;FG97))</f>
        <v/>
      </c>
      <c r="FL97" s="27" t="str">
        <f>IF(FE97="","",IF('XY2'!R101="",$FL$18,IF('XY2'!$T$22='CALCUL-XY'!$E$56," "&amp;'XY2'!R101,","&amp;'XY2'!R101)))</f>
        <v/>
      </c>
    </row>
    <row r="98" spans="1:168" x14ac:dyDescent="0.2">
      <c r="A98">
        <f t="shared" si="310"/>
        <v>79</v>
      </c>
      <c r="C98" s="90" t="s">
        <v>335</v>
      </c>
      <c r="L98">
        <f t="shared" si="245"/>
        <v>79</v>
      </c>
      <c r="M98" s="57" t="str">
        <f>IF('XY1'!C103="","",'XY1'!C103)</f>
        <v/>
      </c>
      <c r="N98" s="57" t="str">
        <f>IF('XY1'!D103="","",'XY1'!D103)</f>
        <v/>
      </c>
      <c r="O98" s="79" t="str">
        <f>IF('XY1'!E103="","",MOD('XY1'!E103,CERCLE))</f>
        <v/>
      </c>
      <c r="P98" s="57" t="str">
        <f>IF('XY1'!F103="","",'XY1'!F103)</f>
        <v/>
      </c>
      <c r="R98" s="13" t="str">
        <f t="shared" si="246"/>
        <v/>
      </c>
      <c r="S98" s="25" t="str">
        <f t="shared" si="247"/>
        <v/>
      </c>
      <c r="U98" s="10" t="str">
        <f t="shared" si="248"/>
        <v/>
      </c>
      <c r="W98" s="5" t="str">
        <f t="shared" si="249"/>
        <v/>
      </c>
      <c r="X98" t="str">
        <f t="shared" si="250"/>
        <v/>
      </c>
      <c r="Y98" s="8" t="str">
        <f t="shared" si="251"/>
        <v/>
      </c>
      <c r="Z98" s="6" t="str">
        <f t="shared" si="252"/>
        <v/>
      </c>
      <c r="AB98" s="5">
        <f t="shared" si="253"/>
        <v>79</v>
      </c>
      <c r="AC98" t="str">
        <f t="shared" si="291"/>
        <v/>
      </c>
      <c r="AD98" s="8" t="str">
        <f t="shared" si="311"/>
        <v/>
      </c>
      <c r="AE98" s="6" t="str">
        <f t="shared" si="254"/>
        <v/>
      </c>
      <c r="AG98" s="13" t="str">
        <f t="shared" si="255"/>
        <v/>
      </c>
      <c r="AH98" s="80" t="str">
        <f t="shared" si="256"/>
        <v/>
      </c>
      <c r="AI98" s="80" t="str">
        <f t="shared" si="257"/>
        <v/>
      </c>
      <c r="AJ98" s="80" t="str">
        <f ca="1">IF(AG98="","",IF(N&lt;AB98,"",SUM(AH98:OFFSET(AH98,(N-1),0))))</f>
        <v/>
      </c>
      <c r="AK98" s="80" t="str">
        <f ca="1">IF(AG98="","",IF(N&lt;AB98,"",SUM(AI98:OFFSET(AI98,(N-1),0))))</f>
        <v/>
      </c>
      <c r="AL98" s="80" t="str">
        <f t="shared" si="292"/>
        <v/>
      </c>
      <c r="AM98" s="81" t="str">
        <f t="shared" si="293"/>
        <v/>
      </c>
      <c r="AN98" s="85" t="str">
        <f t="shared" si="294"/>
        <v/>
      </c>
      <c r="AP98" s="13" t="str">
        <f t="shared" si="258"/>
        <v/>
      </c>
      <c r="AQ98" s="8" t="str">
        <f t="shared" si="259"/>
        <v/>
      </c>
      <c r="AR98" s="12" t="str">
        <f t="shared" si="260"/>
        <v/>
      </c>
      <c r="AS98" s="19" t="str">
        <f t="shared" si="261"/>
        <v/>
      </c>
      <c r="AU98" s="5" t="str">
        <f t="shared" si="295"/>
        <v/>
      </c>
      <c r="AV98" t="str">
        <f t="shared" si="296"/>
        <v/>
      </c>
      <c r="AW98" t="str">
        <f t="shared" si="262"/>
        <v/>
      </c>
      <c r="AX98" s="6" t="str">
        <f t="shared" si="263"/>
        <v/>
      </c>
      <c r="AZ98" s="5" t="str">
        <f t="shared" si="264"/>
        <v/>
      </c>
      <c r="BA98" t="str">
        <f t="shared" si="265"/>
        <v/>
      </c>
      <c r="BB98" s="14" t="str">
        <f t="shared" si="266"/>
        <v/>
      </c>
      <c r="BC98" s="14" t="str">
        <f t="shared" si="267"/>
        <v/>
      </c>
      <c r="BD98" t="str">
        <f t="shared" si="268"/>
        <v/>
      </c>
      <c r="BE98" s="6" t="str">
        <f t="shared" si="269"/>
        <v/>
      </c>
      <c r="BG98" s="26" t="str">
        <f t="shared" si="270"/>
        <v/>
      </c>
      <c r="BH98" s="33" t="str">
        <f t="shared" si="271"/>
        <v/>
      </c>
      <c r="BJ98" s="10" t="str">
        <f t="shared" si="272"/>
        <v/>
      </c>
      <c r="BL98" s="13" t="str">
        <f t="shared" si="273"/>
        <v/>
      </c>
      <c r="BM98" s="31" t="str">
        <f t="shared" si="274"/>
        <v/>
      </c>
      <c r="BN98" s="8" t="str">
        <f t="shared" si="275"/>
        <v/>
      </c>
      <c r="BO98" s="25" t="str">
        <f t="shared" si="276"/>
        <v/>
      </c>
      <c r="BQ98" s="5" t="str">
        <f t="shared" si="277"/>
        <v/>
      </c>
      <c r="BR98" t="str">
        <f t="shared" si="278"/>
        <v/>
      </c>
      <c r="BS98" s="8" t="str">
        <f t="shared" si="279"/>
        <v/>
      </c>
      <c r="BT98" t="str">
        <f t="shared" si="280"/>
        <v/>
      </c>
      <c r="BU98" s="25" t="str">
        <f t="shared" si="281"/>
        <v/>
      </c>
      <c r="BW98" s="26" t="str">
        <f t="shared" si="282"/>
        <v/>
      </c>
      <c r="BX98" s="33" t="str">
        <f t="shared" si="283"/>
        <v/>
      </c>
      <c r="BZ98" s="5" t="str">
        <f t="shared" si="284"/>
        <v/>
      </c>
      <c r="CA98" s="6" t="str">
        <f t="shared" si="285"/>
        <v/>
      </c>
      <c r="CC98" s="27" t="str">
        <f t="shared" si="286"/>
        <v/>
      </c>
      <c r="CD98" s="28" t="str">
        <f t="shared" si="287"/>
        <v/>
      </c>
      <c r="CE98" s="21"/>
      <c r="CF98" s="5" t="str">
        <f t="shared" si="288"/>
        <v/>
      </c>
      <c r="CG98" s="5" t="str">
        <f t="shared" si="289"/>
        <v/>
      </c>
      <c r="CH98" s="5">
        <f t="shared" si="290"/>
        <v>79</v>
      </c>
      <c r="CI98" s="45"/>
      <c r="CJ98" s="54">
        <f t="shared" ca="1" si="299"/>
        <v>99999999.999999985</v>
      </c>
      <c r="CK98" s="55">
        <f t="shared" ca="1" si="300"/>
        <v>100000000</v>
      </c>
      <c r="CL98" s="21"/>
      <c r="CM98" s="27" t="str">
        <f t="shared" si="297"/>
        <v/>
      </c>
      <c r="CN98" s="21" t="str">
        <f t="shared" si="298"/>
        <v/>
      </c>
      <c r="CO98" s="21"/>
      <c r="CP98" s="21" t="str">
        <f t="shared" si="312"/>
        <v/>
      </c>
      <c r="CQ98" s="21" t="str">
        <f t="shared" si="313"/>
        <v/>
      </c>
      <c r="CR98" s="21" t="str">
        <f>IF(CQ98="","",IF('XY1'!W103="",0,'XY1'!W103))</f>
        <v/>
      </c>
      <c r="CS98" s="21" t="str">
        <f t="shared" si="301"/>
        <v/>
      </c>
      <c r="CT98" s="5" t="str">
        <f t="shared" si="302"/>
        <v/>
      </c>
      <c r="CU98" s="27" t="str">
        <f>IF(CP98="","",IF('XY1'!$Z$23='CALCUL-XY'!$E$56," "&amp;CP98,","&amp;CP98))</f>
        <v/>
      </c>
      <c r="CV98" s="27" t="str">
        <f>IF(CQ98="","",IF('XY1'!$Z$23='CALCUL-XY'!$E$56," "&amp;CQ98,","&amp;CQ98))</f>
        <v/>
      </c>
      <c r="CW98" s="27" t="str">
        <f>IF(CQ98="","",IF('XY1'!$Z$23='CALCUL-XY'!$E$56," "&amp;CS98,","&amp;CS98))</f>
        <v/>
      </c>
      <c r="CX98" s="27" t="str">
        <f>IF(CQ98="","",IF('XY1'!X103="",'CALCUL-XY'!$CX$18,IF('XY1'!$Z$23='CALCUL-XY'!$E$56," "&amp;'XY1'!X103,","&amp;'XY1'!X103)))</f>
        <v/>
      </c>
      <c r="CY98" s="21"/>
      <c r="CZ98" s="5" t="str">
        <f>IF('XY2'!C102="","",'XY2'!C102)</f>
        <v/>
      </c>
      <c r="DA98" t="str">
        <f>IF('XY2'!D102="","",'XY2'!D102)</f>
        <v/>
      </c>
      <c r="DB98" s="8" t="str">
        <f>IF('XY2'!E102="","",IF(VISEE=AVANT,MOD(CERCLE-'XY2'!E102,CERCLE),MOD('XY2'!E102,CERCLE)))</f>
        <v/>
      </c>
      <c r="DC98" s="6" t="str">
        <f>IF('XY2'!F102="","",'XY2'!F102)</f>
        <v/>
      </c>
      <c r="DE98" s="13" t="str">
        <f t="shared" si="318"/>
        <v/>
      </c>
      <c r="DF98" s="12" t="str">
        <f t="shared" si="319"/>
        <v/>
      </c>
      <c r="DG98" s="19" t="str">
        <f t="shared" si="320"/>
        <v/>
      </c>
      <c r="DI98" s="5" t="str">
        <f>IF('XY2'!C102="","",'XY2'!C102)</f>
        <v/>
      </c>
      <c r="DJ98" t="str">
        <f>IF('XY2'!D102="","",'XY2'!D102)</f>
        <v/>
      </c>
      <c r="DK98" s="8" t="str">
        <f t="shared" si="314"/>
        <v/>
      </c>
      <c r="DL98" s="6" t="str">
        <f>IF('XY2'!F102="","",IF(ECHELLE2="",DC98*1,DC98*ECHELLE2))</f>
        <v/>
      </c>
      <c r="DN98" s="13" t="str">
        <f t="shared" si="321"/>
        <v/>
      </c>
      <c r="DO98" s="12" t="str">
        <f t="shared" si="322"/>
        <v/>
      </c>
      <c r="DP98" s="19" t="str">
        <f t="shared" si="323"/>
        <v/>
      </c>
      <c r="DQ98" s="32"/>
      <c r="DR98" s="5" t="str">
        <f t="shared" si="324"/>
        <v/>
      </c>
      <c r="DS98" t="str">
        <f t="shared" si="325"/>
        <v/>
      </c>
      <c r="DT98" s="12" t="str">
        <f t="shared" si="326"/>
        <v/>
      </c>
      <c r="DU98" s="33" t="str">
        <f t="shared" si="327"/>
        <v/>
      </c>
      <c r="DW98" s="41" t="str">
        <f t="shared" si="328"/>
        <v/>
      </c>
      <c r="DX98" s="20" t="str">
        <f t="shared" si="329"/>
        <v/>
      </c>
      <c r="DY98" t="str">
        <f t="shared" si="330"/>
        <v/>
      </c>
      <c r="DZ98" t="str">
        <f t="shared" si="331"/>
        <v/>
      </c>
      <c r="EA98" t="str">
        <f t="shared" si="332"/>
        <v/>
      </c>
      <c r="EB98" s="6" t="str">
        <f t="shared" si="333"/>
        <v/>
      </c>
      <c r="ED98" s="36" t="str">
        <f t="shared" si="334"/>
        <v/>
      </c>
      <c r="EE98" s="37" t="str">
        <f t="shared" si="335"/>
        <v/>
      </c>
      <c r="EF98" s="32"/>
      <c r="EG98" s="10" t="str">
        <f t="shared" si="336"/>
        <v/>
      </c>
      <c r="EI98" s="13" t="str">
        <f t="shared" si="337"/>
        <v/>
      </c>
      <c r="EJ98" s="30" t="str">
        <f t="shared" si="338"/>
        <v/>
      </c>
      <c r="EK98" s="8" t="str">
        <f t="shared" si="339"/>
        <v/>
      </c>
      <c r="EL98" s="12" t="str">
        <f t="shared" si="340"/>
        <v/>
      </c>
      <c r="EM98" s="33" t="str">
        <f t="shared" si="341"/>
        <v/>
      </c>
      <c r="EO98" s="5" t="str">
        <f t="shared" si="342"/>
        <v/>
      </c>
      <c r="EP98" s="6" t="str">
        <f t="shared" si="343"/>
        <v/>
      </c>
      <c r="ER98" s="5">
        <f t="shared" si="303"/>
        <v>79</v>
      </c>
      <c r="ES98" s="64" t="str">
        <f t="shared" si="304"/>
        <v/>
      </c>
      <c r="ET98" s="27" t="str">
        <f t="shared" si="305"/>
        <v/>
      </c>
      <c r="EU98" s="28" t="str">
        <f t="shared" si="306"/>
        <v/>
      </c>
      <c r="EW98" s="5" t="str">
        <f t="shared" si="344"/>
        <v/>
      </c>
      <c r="EX98" s="5" t="str">
        <f t="shared" si="345"/>
        <v/>
      </c>
      <c r="EZ98" s="45"/>
      <c r="FA98" s="77">
        <f t="shared" ca="1" si="307"/>
        <v>100000150.277</v>
      </c>
      <c r="FB98" s="55">
        <f t="shared" ca="1" si="308"/>
        <v>100000103.27700001</v>
      </c>
      <c r="FD98" s="21" t="str">
        <f t="shared" si="315"/>
        <v/>
      </c>
      <c r="FE98" s="21" t="str">
        <f t="shared" si="316"/>
        <v/>
      </c>
      <c r="FF98" s="21" t="str">
        <f>IF(FE98="","",IF('XY2'!Q102="",0,'XY2'!Q102))</f>
        <v/>
      </c>
      <c r="FG98" s="21" t="str">
        <f t="shared" si="309"/>
        <v/>
      </c>
      <c r="FH98" s="5" t="str">
        <f t="shared" si="317"/>
        <v/>
      </c>
      <c r="FI98" s="27" t="str">
        <f>IF(ET98="","",IF('XY2'!$T$22='CALCUL-XY'!$E$56," "&amp;FD98,","&amp;FD98))</f>
        <v/>
      </c>
      <c r="FJ98" s="27" t="str">
        <f>IF(EU98="","",IF('XY2'!$T$22='CALCUL-XY'!$E$56," "&amp;FE98,","&amp;FE98))</f>
        <v/>
      </c>
      <c r="FK98" s="27" t="str">
        <f>IF(FG98="","",IF('XY2'!$T$22='CALCUL-XY'!$E$56," "&amp;FG98,","&amp;FG98))</f>
        <v/>
      </c>
      <c r="FL98" s="27" t="str">
        <f>IF(FE98="","",IF('XY2'!R102="",$FL$18,IF('XY2'!$T$22='CALCUL-XY'!$E$56," "&amp;'XY2'!R102,","&amp;'XY2'!R102)))</f>
        <v/>
      </c>
    </row>
    <row r="99" spans="1:168" x14ac:dyDescent="0.2">
      <c r="A99">
        <f t="shared" si="310"/>
        <v>80</v>
      </c>
      <c r="C99" s="90" t="s">
        <v>187</v>
      </c>
      <c r="L99">
        <f t="shared" si="245"/>
        <v>80</v>
      </c>
      <c r="M99" s="57" t="str">
        <f>IF('XY1'!C104="","",'XY1'!C104)</f>
        <v/>
      </c>
      <c r="N99" s="57" t="str">
        <f>IF('XY1'!D104="","",'XY1'!D104)</f>
        <v/>
      </c>
      <c r="O99" s="79" t="str">
        <f>IF('XY1'!E104="","",MOD('XY1'!E104,CERCLE))</f>
        <v/>
      </c>
      <c r="P99" s="57" t="str">
        <f>IF('XY1'!F104="","",'XY1'!F104)</f>
        <v/>
      </c>
      <c r="R99" s="13" t="str">
        <f t="shared" si="246"/>
        <v/>
      </c>
      <c r="S99" s="25" t="str">
        <f t="shared" si="247"/>
        <v/>
      </c>
      <c r="U99" s="10" t="str">
        <f t="shared" si="248"/>
        <v/>
      </c>
      <c r="W99" s="5" t="str">
        <f t="shared" si="249"/>
        <v/>
      </c>
      <c r="X99" t="str">
        <f t="shared" si="250"/>
        <v/>
      </c>
      <c r="Y99" s="8" t="str">
        <f t="shared" si="251"/>
        <v/>
      </c>
      <c r="Z99" s="6" t="str">
        <f t="shared" si="252"/>
        <v/>
      </c>
      <c r="AB99" s="5">
        <f t="shared" si="253"/>
        <v>80</v>
      </c>
      <c r="AC99" t="str">
        <f t="shared" si="291"/>
        <v/>
      </c>
      <c r="AD99" s="8" t="str">
        <f t="shared" si="311"/>
        <v/>
      </c>
      <c r="AE99" s="6" t="str">
        <f t="shared" si="254"/>
        <v/>
      </c>
      <c r="AG99" s="13" t="str">
        <f t="shared" si="255"/>
        <v/>
      </c>
      <c r="AH99" s="80" t="str">
        <f t="shared" si="256"/>
        <v/>
      </c>
      <c r="AI99" s="80" t="str">
        <f t="shared" si="257"/>
        <v/>
      </c>
      <c r="AJ99" s="80" t="str">
        <f ca="1">IF(AG99="","",IF(N&lt;AB99,"",SUM(AH99:OFFSET(AH99,(N-1),0))))</f>
        <v/>
      </c>
      <c r="AK99" s="80" t="str">
        <f ca="1">IF(AG99="","",IF(N&lt;AB99,"",SUM(AI99:OFFSET(AI99,(N-1),0))))</f>
        <v/>
      </c>
      <c r="AL99" s="80" t="str">
        <f t="shared" si="292"/>
        <v/>
      </c>
      <c r="AM99" s="81" t="str">
        <f t="shared" si="293"/>
        <v/>
      </c>
      <c r="AN99" s="85" t="str">
        <f t="shared" si="294"/>
        <v/>
      </c>
      <c r="AP99" s="13" t="str">
        <f t="shared" si="258"/>
        <v/>
      </c>
      <c r="AQ99" s="8" t="str">
        <f t="shared" si="259"/>
        <v/>
      </c>
      <c r="AR99" s="12" t="str">
        <f t="shared" si="260"/>
        <v/>
      </c>
      <c r="AS99" s="19" t="str">
        <f t="shared" si="261"/>
        <v/>
      </c>
      <c r="AU99" s="5" t="str">
        <f t="shared" si="295"/>
        <v/>
      </c>
      <c r="AV99" t="str">
        <f t="shared" si="296"/>
        <v/>
      </c>
      <c r="AW99" t="str">
        <f t="shared" si="262"/>
        <v/>
      </c>
      <c r="AX99" s="6" t="str">
        <f t="shared" si="263"/>
        <v/>
      </c>
      <c r="AZ99" s="5" t="str">
        <f t="shared" si="264"/>
        <v/>
      </c>
      <c r="BA99" t="str">
        <f t="shared" si="265"/>
        <v/>
      </c>
      <c r="BB99" s="14" t="str">
        <f t="shared" si="266"/>
        <v/>
      </c>
      <c r="BC99" s="14" t="str">
        <f t="shared" si="267"/>
        <v/>
      </c>
      <c r="BD99" t="str">
        <f t="shared" si="268"/>
        <v/>
      </c>
      <c r="BE99" s="6" t="str">
        <f t="shared" si="269"/>
        <v/>
      </c>
      <c r="BG99" s="26" t="str">
        <f t="shared" si="270"/>
        <v/>
      </c>
      <c r="BH99" s="33" t="str">
        <f t="shared" si="271"/>
        <v/>
      </c>
      <c r="BJ99" s="10" t="str">
        <f t="shared" si="272"/>
        <v/>
      </c>
      <c r="BL99" s="13" t="str">
        <f t="shared" si="273"/>
        <v/>
      </c>
      <c r="BM99" s="31" t="str">
        <f t="shared" si="274"/>
        <v/>
      </c>
      <c r="BN99" s="8" t="str">
        <f t="shared" si="275"/>
        <v/>
      </c>
      <c r="BO99" s="25" t="str">
        <f t="shared" si="276"/>
        <v/>
      </c>
      <c r="BQ99" s="5" t="str">
        <f t="shared" si="277"/>
        <v/>
      </c>
      <c r="BR99" t="str">
        <f t="shared" si="278"/>
        <v/>
      </c>
      <c r="BS99" s="8" t="str">
        <f t="shared" si="279"/>
        <v/>
      </c>
      <c r="BT99" t="str">
        <f t="shared" si="280"/>
        <v/>
      </c>
      <c r="BU99" s="25" t="str">
        <f t="shared" si="281"/>
        <v/>
      </c>
      <c r="BW99" s="26" t="str">
        <f t="shared" si="282"/>
        <v/>
      </c>
      <c r="BX99" s="33" t="str">
        <f t="shared" si="283"/>
        <v/>
      </c>
      <c r="BZ99" s="5" t="str">
        <f t="shared" si="284"/>
        <v/>
      </c>
      <c r="CA99" s="6" t="str">
        <f t="shared" si="285"/>
        <v/>
      </c>
      <c r="CC99" s="27" t="str">
        <f t="shared" si="286"/>
        <v/>
      </c>
      <c r="CD99" s="28" t="str">
        <f t="shared" si="287"/>
        <v/>
      </c>
      <c r="CE99" s="21"/>
      <c r="CF99" s="5" t="str">
        <f t="shared" si="288"/>
        <v/>
      </c>
      <c r="CG99" s="5" t="str">
        <f t="shared" si="289"/>
        <v/>
      </c>
      <c r="CH99" s="5">
        <f t="shared" si="290"/>
        <v>80</v>
      </c>
      <c r="CI99" s="45"/>
      <c r="CJ99" s="54">
        <f t="shared" ca="1" si="299"/>
        <v>99999999.999999985</v>
      </c>
      <c r="CK99" s="55">
        <f t="shared" ca="1" si="300"/>
        <v>100000000</v>
      </c>
      <c r="CL99" s="21"/>
      <c r="CM99" s="27" t="str">
        <f t="shared" si="297"/>
        <v/>
      </c>
      <c r="CN99" s="21" t="str">
        <f t="shared" si="298"/>
        <v/>
      </c>
      <c r="CO99" s="21"/>
      <c r="CP99" s="21" t="str">
        <f t="shared" si="312"/>
        <v/>
      </c>
      <c r="CQ99" s="21" t="str">
        <f t="shared" si="313"/>
        <v/>
      </c>
      <c r="CR99" s="21" t="str">
        <f>IF(CQ99="","",IF('XY1'!W104="",0,'XY1'!W104))</f>
        <v/>
      </c>
      <c r="CS99" s="21" t="str">
        <f t="shared" si="301"/>
        <v/>
      </c>
      <c r="CT99" s="5" t="str">
        <f t="shared" si="302"/>
        <v/>
      </c>
      <c r="CU99" s="27" t="str">
        <f>IF(CP99="","",IF('XY1'!$Z$23='CALCUL-XY'!$E$56," "&amp;CP99,","&amp;CP99))</f>
        <v/>
      </c>
      <c r="CV99" s="27" t="str">
        <f>IF(CQ99="","",IF('XY1'!$Z$23='CALCUL-XY'!$E$56," "&amp;CQ99,","&amp;CQ99))</f>
        <v/>
      </c>
      <c r="CW99" s="27" t="str">
        <f>IF(CQ99="","",IF('XY1'!$Z$23='CALCUL-XY'!$E$56," "&amp;CS99,","&amp;CS99))</f>
        <v/>
      </c>
      <c r="CX99" s="27" t="str">
        <f>IF(CQ99="","",IF('XY1'!X104="",'CALCUL-XY'!$CX$18,IF('XY1'!$Z$23='CALCUL-XY'!$E$56," "&amp;'XY1'!X104,","&amp;'XY1'!X104)))</f>
        <v/>
      </c>
      <c r="CY99" s="21"/>
      <c r="CZ99" s="5" t="str">
        <f>IF('XY2'!C103="","",'XY2'!C103)</f>
        <v/>
      </c>
      <c r="DA99" t="str">
        <f>IF('XY2'!D103="","",'XY2'!D103)</f>
        <v/>
      </c>
      <c r="DB99" s="8" t="str">
        <f>IF('XY2'!E103="","",IF(VISEE=AVANT,MOD(CERCLE-'XY2'!E103,CERCLE),MOD('XY2'!E103,CERCLE)))</f>
        <v/>
      </c>
      <c r="DC99" s="6" t="str">
        <f>IF('XY2'!F103="","",'XY2'!F103)</f>
        <v/>
      </c>
      <c r="DE99" s="13" t="str">
        <f t="shared" si="318"/>
        <v/>
      </c>
      <c r="DF99" s="12" t="str">
        <f t="shared" si="319"/>
        <v/>
      </c>
      <c r="DG99" s="19" t="str">
        <f t="shared" si="320"/>
        <v/>
      </c>
      <c r="DI99" s="5" t="str">
        <f>IF('XY2'!C103="","",'XY2'!C103)</f>
        <v/>
      </c>
      <c r="DJ99" t="str">
        <f>IF('XY2'!D103="","",'XY2'!D103)</f>
        <v/>
      </c>
      <c r="DK99" s="8" t="str">
        <f t="shared" si="314"/>
        <v/>
      </c>
      <c r="DL99" s="6" t="str">
        <f>IF('XY2'!F103="","",IF(ECHELLE2="",DC99*1,DC99*ECHELLE2))</f>
        <v/>
      </c>
      <c r="DN99" s="13" t="str">
        <f t="shared" si="321"/>
        <v/>
      </c>
      <c r="DO99" s="12" t="str">
        <f t="shared" si="322"/>
        <v/>
      </c>
      <c r="DP99" s="19" t="str">
        <f t="shared" si="323"/>
        <v/>
      </c>
      <c r="DQ99" s="32"/>
      <c r="DR99" s="5" t="str">
        <f t="shared" si="324"/>
        <v/>
      </c>
      <c r="DS99" t="str">
        <f t="shared" si="325"/>
        <v/>
      </c>
      <c r="DT99" s="12" t="str">
        <f t="shared" si="326"/>
        <v/>
      </c>
      <c r="DU99" s="33" t="str">
        <f t="shared" si="327"/>
        <v/>
      </c>
      <c r="DW99" s="41" t="str">
        <f t="shared" si="328"/>
        <v/>
      </c>
      <c r="DX99" s="20" t="str">
        <f t="shared" si="329"/>
        <v/>
      </c>
      <c r="DY99" t="str">
        <f t="shared" si="330"/>
        <v/>
      </c>
      <c r="DZ99" t="str">
        <f t="shared" si="331"/>
        <v/>
      </c>
      <c r="EA99" t="str">
        <f t="shared" si="332"/>
        <v/>
      </c>
      <c r="EB99" s="6" t="str">
        <f t="shared" si="333"/>
        <v/>
      </c>
      <c r="ED99" s="36" t="str">
        <f t="shared" si="334"/>
        <v/>
      </c>
      <c r="EE99" s="37" t="str">
        <f t="shared" si="335"/>
        <v/>
      </c>
      <c r="EF99" s="32"/>
      <c r="EG99" s="10" t="str">
        <f t="shared" si="336"/>
        <v/>
      </c>
      <c r="EI99" s="13" t="str">
        <f t="shared" si="337"/>
        <v/>
      </c>
      <c r="EJ99" s="30" t="str">
        <f t="shared" si="338"/>
        <v/>
      </c>
      <c r="EK99" s="8" t="str">
        <f t="shared" si="339"/>
        <v/>
      </c>
      <c r="EL99" s="12" t="str">
        <f t="shared" si="340"/>
        <v/>
      </c>
      <c r="EM99" s="33" t="str">
        <f t="shared" si="341"/>
        <v/>
      </c>
      <c r="EO99" s="5" t="str">
        <f t="shared" si="342"/>
        <v/>
      </c>
      <c r="EP99" s="6" t="str">
        <f t="shared" si="343"/>
        <v/>
      </c>
      <c r="ER99" s="5">
        <f t="shared" si="303"/>
        <v>80</v>
      </c>
      <c r="ES99" s="64" t="str">
        <f t="shared" si="304"/>
        <v/>
      </c>
      <c r="ET99" s="27" t="str">
        <f t="shared" si="305"/>
        <v/>
      </c>
      <c r="EU99" s="28" t="str">
        <f t="shared" si="306"/>
        <v/>
      </c>
      <c r="EW99" s="5" t="str">
        <f t="shared" si="344"/>
        <v/>
      </c>
      <c r="EX99" s="5" t="str">
        <f t="shared" si="345"/>
        <v/>
      </c>
      <c r="EZ99" s="45"/>
      <c r="FA99" s="77">
        <f t="shared" ca="1" si="307"/>
        <v>100000150.277</v>
      </c>
      <c r="FB99" s="55">
        <f t="shared" ca="1" si="308"/>
        <v>100000103.27700001</v>
      </c>
      <c r="FD99" s="21" t="str">
        <f t="shared" si="315"/>
        <v/>
      </c>
      <c r="FE99" s="21" t="str">
        <f t="shared" si="316"/>
        <v/>
      </c>
      <c r="FF99" s="21" t="str">
        <f>IF(FE99="","",IF('XY2'!Q103="",0,'XY2'!Q103))</f>
        <v/>
      </c>
      <c r="FG99" s="21" t="str">
        <f t="shared" si="309"/>
        <v/>
      </c>
      <c r="FH99" s="5" t="str">
        <f t="shared" si="317"/>
        <v/>
      </c>
      <c r="FI99" s="27" t="str">
        <f>IF(ET99="","",IF('XY2'!$T$22='CALCUL-XY'!$E$56," "&amp;FD99,","&amp;FD99))</f>
        <v/>
      </c>
      <c r="FJ99" s="27" t="str">
        <f>IF(EU99="","",IF('XY2'!$T$22='CALCUL-XY'!$E$56," "&amp;FE99,","&amp;FE99))</f>
        <v/>
      </c>
      <c r="FK99" s="27" t="str">
        <f>IF(FG99="","",IF('XY2'!$T$22='CALCUL-XY'!$E$56," "&amp;FG99,","&amp;FG99))</f>
        <v/>
      </c>
      <c r="FL99" s="27" t="str">
        <f>IF(FE99="","",IF('XY2'!R103="",$FL$18,IF('XY2'!$T$22='CALCUL-XY'!$E$56," "&amp;'XY2'!R103,","&amp;'XY2'!R103)))</f>
        <v/>
      </c>
    </row>
    <row r="100" spans="1:168" x14ac:dyDescent="0.2">
      <c r="A100">
        <f t="shared" si="310"/>
        <v>81</v>
      </c>
      <c r="C100" s="90" t="s">
        <v>202</v>
      </c>
      <c r="L100">
        <f t="shared" si="245"/>
        <v>81</v>
      </c>
      <c r="M100" s="57" t="str">
        <f>IF('XY1'!C105="","",'XY1'!C105)</f>
        <v/>
      </c>
      <c r="N100" s="57" t="str">
        <f>IF('XY1'!D105="","",'XY1'!D105)</f>
        <v/>
      </c>
      <c r="O100" s="79" t="str">
        <f>IF('XY1'!E105="","",MOD('XY1'!E105,CERCLE))</f>
        <v/>
      </c>
      <c r="P100" s="57" t="str">
        <f>IF('XY1'!F105="","",'XY1'!F105)</f>
        <v/>
      </c>
      <c r="R100" s="13" t="str">
        <f t="shared" si="246"/>
        <v/>
      </c>
      <c r="S100" s="25" t="str">
        <f t="shared" si="247"/>
        <v/>
      </c>
      <c r="U100" s="10" t="str">
        <f t="shared" si="248"/>
        <v/>
      </c>
      <c r="W100" s="5" t="str">
        <f t="shared" si="249"/>
        <v/>
      </c>
      <c r="X100" t="str">
        <f t="shared" si="250"/>
        <v/>
      </c>
      <c r="Y100" s="8" t="str">
        <f t="shared" si="251"/>
        <v/>
      </c>
      <c r="Z100" s="6" t="str">
        <f t="shared" si="252"/>
        <v/>
      </c>
      <c r="AB100" s="5">
        <f t="shared" si="253"/>
        <v>81</v>
      </c>
      <c r="AC100" t="str">
        <f t="shared" si="291"/>
        <v/>
      </c>
      <c r="AD100" s="8" t="str">
        <f t="shared" si="311"/>
        <v/>
      </c>
      <c r="AE100" s="6" t="str">
        <f t="shared" si="254"/>
        <v/>
      </c>
      <c r="AG100" s="13" t="str">
        <f t="shared" si="255"/>
        <v/>
      </c>
      <c r="AH100" s="80" t="str">
        <f t="shared" si="256"/>
        <v/>
      </c>
      <c r="AI100" s="80" t="str">
        <f t="shared" si="257"/>
        <v/>
      </c>
      <c r="AJ100" s="80" t="str">
        <f ca="1">IF(AG100="","",IF(N&lt;AB100,"",SUM(AH100:OFFSET(AH100,(N-1),0))))</f>
        <v/>
      </c>
      <c r="AK100" s="80" t="str">
        <f ca="1">IF(AG100="","",IF(N&lt;AB100,"",SUM(AI100:OFFSET(AI100,(N-1),0))))</f>
        <v/>
      </c>
      <c r="AL100" s="80" t="str">
        <f t="shared" si="292"/>
        <v/>
      </c>
      <c r="AM100" s="81" t="str">
        <f t="shared" si="293"/>
        <v/>
      </c>
      <c r="AN100" s="85" t="str">
        <f t="shared" si="294"/>
        <v/>
      </c>
      <c r="AP100" s="13" t="str">
        <f t="shared" si="258"/>
        <v/>
      </c>
      <c r="AQ100" s="8" t="str">
        <f t="shared" si="259"/>
        <v/>
      </c>
      <c r="AR100" s="12" t="str">
        <f t="shared" si="260"/>
        <v/>
      </c>
      <c r="AS100" s="19" t="str">
        <f t="shared" si="261"/>
        <v/>
      </c>
      <c r="AU100" s="5" t="str">
        <f t="shared" si="295"/>
        <v/>
      </c>
      <c r="AV100" t="str">
        <f t="shared" si="296"/>
        <v/>
      </c>
      <c r="AW100" t="str">
        <f t="shared" si="262"/>
        <v/>
      </c>
      <c r="AX100" s="6" t="str">
        <f t="shared" si="263"/>
        <v/>
      </c>
      <c r="AZ100" s="5" t="str">
        <f t="shared" si="264"/>
        <v/>
      </c>
      <c r="BA100" t="str">
        <f t="shared" si="265"/>
        <v/>
      </c>
      <c r="BB100" s="14" t="str">
        <f t="shared" si="266"/>
        <v/>
      </c>
      <c r="BC100" s="14" t="str">
        <f t="shared" si="267"/>
        <v/>
      </c>
      <c r="BD100" t="str">
        <f t="shared" si="268"/>
        <v/>
      </c>
      <c r="BE100" s="6" t="str">
        <f t="shared" si="269"/>
        <v/>
      </c>
      <c r="BG100" s="26" t="str">
        <f t="shared" si="270"/>
        <v/>
      </c>
      <c r="BH100" s="33" t="str">
        <f t="shared" si="271"/>
        <v/>
      </c>
      <c r="BJ100" s="10" t="str">
        <f t="shared" si="272"/>
        <v/>
      </c>
      <c r="BL100" s="13" t="str">
        <f t="shared" si="273"/>
        <v/>
      </c>
      <c r="BM100" s="31" t="str">
        <f t="shared" si="274"/>
        <v/>
      </c>
      <c r="BN100" s="8" t="str">
        <f t="shared" si="275"/>
        <v/>
      </c>
      <c r="BO100" s="25" t="str">
        <f t="shared" si="276"/>
        <v/>
      </c>
      <c r="BQ100" s="5" t="str">
        <f t="shared" si="277"/>
        <v/>
      </c>
      <c r="BR100" t="str">
        <f t="shared" si="278"/>
        <v/>
      </c>
      <c r="BS100" s="8" t="str">
        <f t="shared" si="279"/>
        <v/>
      </c>
      <c r="BT100" t="str">
        <f t="shared" si="280"/>
        <v/>
      </c>
      <c r="BU100" s="25" t="str">
        <f t="shared" si="281"/>
        <v/>
      </c>
      <c r="BW100" s="26" t="str">
        <f t="shared" si="282"/>
        <v/>
      </c>
      <c r="BX100" s="33" t="str">
        <f t="shared" si="283"/>
        <v/>
      </c>
      <c r="BZ100" s="5" t="str">
        <f t="shared" si="284"/>
        <v/>
      </c>
      <c r="CA100" s="6" t="str">
        <f t="shared" si="285"/>
        <v/>
      </c>
      <c r="CC100" s="27" t="str">
        <f t="shared" si="286"/>
        <v/>
      </c>
      <c r="CD100" s="28" t="str">
        <f t="shared" si="287"/>
        <v/>
      </c>
      <c r="CE100" s="21"/>
      <c r="CF100" s="5" t="str">
        <f t="shared" si="288"/>
        <v/>
      </c>
      <c r="CG100" s="5" t="str">
        <f t="shared" si="289"/>
        <v/>
      </c>
      <c r="CH100" s="5">
        <f t="shared" si="290"/>
        <v>81</v>
      </c>
      <c r="CI100" s="45"/>
      <c r="CJ100" s="54">
        <f t="shared" ca="1" si="299"/>
        <v>99999999.999999985</v>
      </c>
      <c r="CK100" s="55">
        <f t="shared" ca="1" si="300"/>
        <v>100000000</v>
      </c>
      <c r="CL100" s="21"/>
      <c r="CM100" s="27" t="str">
        <f t="shared" si="297"/>
        <v/>
      </c>
      <c r="CN100" s="21" t="str">
        <f t="shared" si="298"/>
        <v/>
      </c>
      <c r="CO100" s="21"/>
      <c r="CP100" s="21" t="str">
        <f t="shared" si="312"/>
        <v/>
      </c>
      <c r="CQ100" s="21" t="str">
        <f t="shared" si="313"/>
        <v/>
      </c>
      <c r="CR100" s="21" t="str">
        <f>IF(CQ100="","",IF('XY1'!W105="",0,'XY1'!W105))</f>
        <v/>
      </c>
      <c r="CS100" s="21" t="str">
        <f t="shared" si="301"/>
        <v/>
      </c>
      <c r="CT100" s="5" t="str">
        <f t="shared" si="302"/>
        <v/>
      </c>
      <c r="CU100" s="27" t="str">
        <f>IF(CP100="","",IF('XY1'!$Z$23='CALCUL-XY'!$E$56," "&amp;CP100,","&amp;CP100))</f>
        <v/>
      </c>
      <c r="CV100" s="27" t="str">
        <f>IF(CQ100="","",IF('XY1'!$Z$23='CALCUL-XY'!$E$56," "&amp;CQ100,","&amp;CQ100))</f>
        <v/>
      </c>
      <c r="CW100" s="27" t="str">
        <f>IF(CQ100="","",IF('XY1'!$Z$23='CALCUL-XY'!$E$56," "&amp;CS100,","&amp;CS100))</f>
        <v/>
      </c>
      <c r="CX100" s="27" t="str">
        <f>IF(CQ100="","",IF('XY1'!X105="",'CALCUL-XY'!$CX$18,IF('XY1'!$Z$23='CALCUL-XY'!$E$56," "&amp;'XY1'!X105,","&amp;'XY1'!X105)))</f>
        <v/>
      </c>
      <c r="CY100" s="21"/>
      <c r="CZ100" s="5" t="str">
        <f>IF('XY2'!C104="","",'XY2'!C104)</f>
        <v/>
      </c>
      <c r="DA100" t="str">
        <f>IF('XY2'!D104="","",'XY2'!D104)</f>
        <v/>
      </c>
      <c r="DB100" s="8" t="str">
        <f>IF('XY2'!E104="","",IF(VISEE=AVANT,MOD(CERCLE-'XY2'!E104,CERCLE),MOD('XY2'!E104,CERCLE)))</f>
        <v/>
      </c>
      <c r="DC100" s="6" t="str">
        <f>IF('XY2'!F104="","",'XY2'!F104)</f>
        <v/>
      </c>
      <c r="DE100" s="13" t="str">
        <f t="shared" si="318"/>
        <v/>
      </c>
      <c r="DF100" s="12" t="str">
        <f t="shared" si="319"/>
        <v/>
      </c>
      <c r="DG100" s="19" t="str">
        <f t="shared" si="320"/>
        <v/>
      </c>
      <c r="DI100" s="5" t="str">
        <f>IF('XY2'!C104="","",'XY2'!C104)</f>
        <v/>
      </c>
      <c r="DJ100" t="str">
        <f>IF('XY2'!D104="","",'XY2'!D104)</f>
        <v/>
      </c>
      <c r="DK100" s="8" t="str">
        <f t="shared" si="314"/>
        <v/>
      </c>
      <c r="DL100" s="6" t="str">
        <f>IF('XY2'!F104="","",IF(ECHELLE2="",DC100*1,DC100*ECHELLE2))</f>
        <v/>
      </c>
      <c r="DN100" s="13" t="str">
        <f t="shared" si="321"/>
        <v/>
      </c>
      <c r="DO100" s="12" t="str">
        <f t="shared" si="322"/>
        <v/>
      </c>
      <c r="DP100" s="19" t="str">
        <f t="shared" si="323"/>
        <v/>
      </c>
      <c r="DQ100" s="32"/>
      <c r="DR100" s="5" t="str">
        <f t="shared" si="324"/>
        <v/>
      </c>
      <c r="DS100" t="str">
        <f t="shared" si="325"/>
        <v/>
      </c>
      <c r="DT100" s="12" t="str">
        <f t="shared" si="326"/>
        <v/>
      </c>
      <c r="DU100" s="33" t="str">
        <f t="shared" si="327"/>
        <v/>
      </c>
      <c r="DW100" s="41" t="str">
        <f t="shared" si="328"/>
        <v/>
      </c>
      <c r="DX100" s="20" t="str">
        <f t="shared" si="329"/>
        <v/>
      </c>
      <c r="DY100" t="str">
        <f t="shared" si="330"/>
        <v/>
      </c>
      <c r="DZ100" t="str">
        <f t="shared" si="331"/>
        <v/>
      </c>
      <c r="EA100" t="str">
        <f t="shared" si="332"/>
        <v/>
      </c>
      <c r="EB100" s="6" t="str">
        <f t="shared" si="333"/>
        <v/>
      </c>
      <c r="ED100" s="36" t="str">
        <f t="shared" si="334"/>
        <v/>
      </c>
      <c r="EE100" s="37" t="str">
        <f t="shared" si="335"/>
        <v/>
      </c>
      <c r="EF100" s="32"/>
      <c r="EG100" s="10" t="str">
        <f t="shared" si="336"/>
        <v/>
      </c>
      <c r="EI100" s="13" t="str">
        <f t="shared" si="337"/>
        <v/>
      </c>
      <c r="EJ100" s="30" t="str">
        <f t="shared" si="338"/>
        <v/>
      </c>
      <c r="EK100" s="8" t="str">
        <f t="shared" si="339"/>
        <v/>
      </c>
      <c r="EL100" s="12" t="str">
        <f t="shared" si="340"/>
        <v/>
      </c>
      <c r="EM100" s="33" t="str">
        <f t="shared" si="341"/>
        <v/>
      </c>
      <c r="EO100" s="5" t="str">
        <f t="shared" si="342"/>
        <v/>
      </c>
      <c r="EP100" s="6" t="str">
        <f t="shared" si="343"/>
        <v/>
      </c>
      <c r="ER100" s="5">
        <f t="shared" si="303"/>
        <v>81</v>
      </c>
      <c r="ES100" s="64" t="str">
        <f t="shared" si="304"/>
        <v/>
      </c>
      <c r="ET100" s="27" t="str">
        <f t="shared" si="305"/>
        <v/>
      </c>
      <c r="EU100" s="28" t="str">
        <f t="shared" si="306"/>
        <v/>
      </c>
      <c r="EW100" s="5" t="str">
        <f t="shared" si="344"/>
        <v/>
      </c>
      <c r="EX100" s="5" t="str">
        <f t="shared" si="345"/>
        <v/>
      </c>
      <c r="EZ100" s="45"/>
      <c r="FA100" s="77">
        <f t="shared" ca="1" si="307"/>
        <v>100000150.277</v>
      </c>
      <c r="FB100" s="55">
        <f t="shared" ca="1" si="308"/>
        <v>100000103.27700001</v>
      </c>
      <c r="FD100" s="21" t="str">
        <f t="shared" si="315"/>
        <v/>
      </c>
      <c r="FE100" s="21" t="str">
        <f t="shared" si="316"/>
        <v/>
      </c>
      <c r="FF100" s="21" t="str">
        <f>IF(FE100="","",IF('XY2'!Q104="",0,'XY2'!Q104))</f>
        <v/>
      </c>
      <c r="FG100" s="21" t="str">
        <f t="shared" si="309"/>
        <v/>
      </c>
      <c r="FH100" s="5" t="str">
        <f t="shared" si="317"/>
        <v/>
      </c>
      <c r="FI100" s="27" t="str">
        <f>IF(ET100="","",IF('XY2'!$T$22='CALCUL-XY'!$E$56," "&amp;FD100,","&amp;FD100))</f>
        <v/>
      </c>
      <c r="FJ100" s="27" t="str">
        <f>IF(EU100="","",IF('XY2'!$T$22='CALCUL-XY'!$E$56," "&amp;FE100,","&amp;FE100))</f>
        <v/>
      </c>
      <c r="FK100" s="27" t="str">
        <f>IF(FG100="","",IF('XY2'!$T$22='CALCUL-XY'!$E$56," "&amp;FG100,","&amp;FG100))</f>
        <v/>
      </c>
      <c r="FL100" s="27" t="str">
        <f>IF(FE100="","",IF('XY2'!R104="",$FL$18,IF('XY2'!$T$22='CALCUL-XY'!$E$56," "&amp;'XY2'!R104,","&amp;'XY2'!R104)))</f>
        <v/>
      </c>
    </row>
    <row r="101" spans="1:168" x14ac:dyDescent="0.2">
      <c r="A101">
        <f t="shared" si="310"/>
        <v>82</v>
      </c>
      <c r="C101" s="90" t="s">
        <v>240</v>
      </c>
      <c r="L101">
        <f t="shared" si="245"/>
        <v>82</v>
      </c>
      <c r="M101" s="57" t="str">
        <f>IF('XY1'!C106="","",'XY1'!C106)</f>
        <v/>
      </c>
      <c r="N101" s="57" t="str">
        <f>IF('XY1'!D106="","",'XY1'!D106)</f>
        <v/>
      </c>
      <c r="O101" s="79" t="str">
        <f>IF('XY1'!E106="","",MOD('XY1'!E106,CERCLE))</f>
        <v/>
      </c>
      <c r="P101" s="57" t="str">
        <f>IF('XY1'!F106="","",'XY1'!F106)</f>
        <v/>
      </c>
      <c r="R101" s="13" t="str">
        <f t="shared" si="246"/>
        <v/>
      </c>
      <c r="S101" s="25" t="str">
        <f t="shared" si="247"/>
        <v/>
      </c>
      <c r="U101" s="10" t="str">
        <f t="shared" si="248"/>
        <v/>
      </c>
      <c r="W101" s="5" t="str">
        <f t="shared" si="249"/>
        <v/>
      </c>
      <c r="X101" t="str">
        <f t="shared" si="250"/>
        <v/>
      </c>
      <c r="Y101" s="8" t="str">
        <f t="shared" si="251"/>
        <v/>
      </c>
      <c r="Z101" s="6" t="str">
        <f t="shared" si="252"/>
        <v/>
      </c>
      <c r="AB101" s="5">
        <f t="shared" si="253"/>
        <v>82</v>
      </c>
      <c r="AC101" t="str">
        <f t="shared" si="291"/>
        <v/>
      </c>
      <c r="AD101" s="8" t="str">
        <f t="shared" si="311"/>
        <v/>
      </c>
      <c r="AE101" s="6" t="str">
        <f t="shared" si="254"/>
        <v/>
      </c>
      <c r="AG101" s="13" t="str">
        <f t="shared" si="255"/>
        <v/>
      </c>
      <c r="AH101" s="80" t="str">
        <f t="shared" si="256"/>
        <v/>
      </c>
      <c r="AI101" s="80" t="str">
        <f t="shared" si="257"/>
        <v/>
      </c>
      <c r="AJ101" s="80" t="str">
        <f ca="1">IF(AG101="","",IF(N&lt;AB101,"",SUM(AH101:OFFSET(AH101,(N-1),0))))</f>
        <v/>
      </c>
      <c r="AK101" s="80" t="str">
        <f ca="1">IF(AG101="","",IF(N&lt;AB101,"",SUM(AI101:OFFSET(AI101,(N-1),0))))</f>
        <v/>
      </c>
      <c r="AL101" s="80" t="str">
        <f t="shared" si="292"/>
        <v/>
      </c>
      <c r="AM101" s="81" t="str">
        <f t="shared" si="293"/>
        <v/>
      </c>
      <c r="AN101" s="85" t="str">
        <f t="shared" si="294"/>
        <v/>
      </c>
      <c r="AP101" s="13" t="str">
        <f t="shared" si="258"/>
        <v/>
      </c>
      <c r="AQ101" s="8" t="str">
        <f t="shared" si="259"/>
        <v/>
      </c>
      <c r="AR101" s="12" t="str">
        <f t="shared" si="260"/>
        <v/>
      </c>
      <c r="AS101" s="19" t="str">
        <f t="shared" si="261"/>
        <v/>
      </c>
      <c r="AU101" s="5" t="str">
        <f t="shared" si="295"/>
        <v/>
      </c>
      <c r="AV101" t="str">
        <f t="shared" si="296"/>
        <v/>
      </c>
      <c r="AW101" t="str">
        <f t="shared" si="262"/>
        <v/>
      </c>
      <c r="AX101" s="6" t="str">
        <f t="shared" si="263"/>
        <v/>
      </c>
      <c r="AZ101" s="5" t="str">
        <f t="shared" si="264"/>
        <v/>
      </c>
      <c r="BA101" t="str">
        <f t="shared" si="265"/>
        <v/>
      </c>
      <c r="BB101" s="14" t="str">
        <f t="shared" si="266"/>
        <v/>
      </c>
      <c r="BC101" s="14" t="str">
        <f t="shared" si="267"/>
        <v/>
      </c>
      <c r="BD101" t="str">
        <f t="shared" si="268"/>
        <v/>
      </c>
      <c r="BE101" s="6" t="str">
        <f t="shared" si="269"/>
        <v/>
      </c>
      <c r="BG101" s="26" t="str">
        <f t="shared" si="270"/>
        <v/>
      </c>
      <c r="BH101" s="33" t="str">
        <f t="shared" si="271"/>
        <v/>
      </c>
      <c r="BJ101" s="10" t="str">
        <f t="shared" si="272"/>
        <v/>
      </c>
      <c r="BL101" s="13" t="str">
        <f t="shared" si="273"/>
        <v/>
      </c>
      <c r="BM101" s="31" t="str">
        <f t="shared" si="274"/>
        <v/>
      </c>
      <c r="BN101" s="8" t="str">
        <f t="shared" si="275"/>
        <v/>
      </c>
      <c r="BO101" s="25" t="str">
        <f t="shared" si="276"/>
        <v/>
      </c>
      <c r="BQ101" s="5" t="str">
        <f t="shared" si="277"/>
        <v/>
      </c>
      <c r="BR101" t="str">
        <f t="shared" si="278"/>
        <v/>
      </c>
      <c r="BS101" s="8" t="str">
        <f t="shared" si="279"/>
        <v/>
      </c>
      <c r="BT101" t="str">
        <f t="shared" si="280"/>
        <v/>
      </c>
      <c r="BU101" s="25" t="str">
        <f t="shared" si="281"/>
        <v/>
      </c>
      <c r="BW101" s="26" t="str">
        <f t="shared" si="282"/>
        <v/>
      </c>
      <c r="BX101" s="33" t="str">
        <f t="shared" si="283"/>
        <v/>
      </c>
      <c r="BZ101" s="5" t="str">
        <f t="shared" si="284"/>
        <v/>
      </c>
      <c r="CA101" s="6" t="str">
        <f t="shared" si="285"/>
        <v/>
      </c>
      <c r="CC101" s="27" t="str">
        <f t="shared" si="286"/>
        <v/>
      </c>
      <c r="CD101" s="28" t="str">
        <f t="shared" si="287"/>
        <v/>
      </c>
      <c r="CE101" s="21"/>
      <c r="CF101" s="5" t="str">
        <f t="shared" si="288"/>
        <v/>
      </c>
      <c r="CG101" s="5" t="str">
        <f t="shared" si="289"/>
        <v/>
      </c>
      <c r="CH101" s="5">
        <f t="shared" si="290"/>
        <v>82</v>
      </c>
      <c r="CI101" s="45"/>
      <c r="CJ101" s="54">
        <f t="shared" ca="1" si="299"/>
        <v>99999999.999999985</v>
      </c>
      <c r="CK101" s="55">
        <f t="shared" ca="1" si="300"/>
        <v>100000000</v>
      </c>
      <c r="CL101" s="21"/>
      <c r="CM101" s="27" t="str">
        <f t="shared" si="297"/>
        <v/>
      </c>
      <c r="CN101" s="21" t="str">
        <f t="shared" si="298"/>
        <v/>
      </c>
      <c r="CO101" s="21"/>
      <c r="CP101" s="21" t="str">
        <f t="shared" si="312"/>
        <v/>
      </c>
      <c r="CQ101" s="21" t="str">
        <f t="shared" si="313"/>
        <v/>
      </c>
      <c r="CR101" s="21" t="str">
        <f>IF(CQ101="","",IF('XY1'!W106="",0,'XY1'!W106))</f>
        <v/>
      </c>
      <c r="CS101" s="21" t="str">
        <f t="shared" si="301"/>
        <v/>
      </c>
      <c r="CT101" s="5" t="str">
        <f t="shared" si="302"/>
        <v/>
      </c>
      <c r="CU101" s="27" t="str">
        <f>IF(CP101="","",IF('XY1'!$Z$23='CALCUL-XY'!$E$56," "&amp;CP101,","&amp;CP101))</f>
        <v/>
      </c>
      <c r="CV101" s="27" t="str">
        <f>IF(CQ101="","",IF('XY1'!$Z$23='CALCUL-XY'!$E$56," "&amp;CQ101,","&amp;CQ101))</f>
        <v/>
      </c>
      <c r="CW101" s="27" t="str">
        <f>IF(CQ101="","",IF('XY1'!$Z$23='CALCUL-XY'!$E$56," "&amp;CS101,","&amp;CS101))</f>
        <v/>
      </c>
      <c r="CX101" s="27" t="str">
        <f>IF(CQ101="","",IF('XY1'!X106="",'CALCUL-XY'!$CX$18,IF('XY1'!$Z$23='CALCUL-XY'!$E$56," "&amp;'XY1'!X106,","&amp;'XY1'!X106)))</f>
        <v/>
      </c>
      <c r="CY101" s="21"/>
      <c r="CZ101" s="5" t="str">
        <f>IF('XY2'!C105="","",'XY2'!C105)</f>
        <v/>
      </c>
      <c r="DA101" t="str">
        <f>IF('XY2'!D105="","",'XY2'!D105)</f>
        <v/>
      </c>
      <c r="DB101" s="8" t="str">
        <f>IF('XY2'!E105="","",IF(VISEE=AVANT,MOD(CERCLE-'XY2'!E105,CERCLE),MOD('XY2'!E105,CERCLE)))</f>
        <v/>
      </c>
      <c r="DC101" s="6" t="str">
        <f>IF('XY2'!F105="","",'XY2'!F105)</f>
        <v/>
      </c>
      <c r="DE101" s="13" t="str">
        <f t="shared" si="318"/>
        <v/>
      </c>
      <c r="DF101" s="12" t="str">
        <f t="shared" si="319"/>
        <v/>
      </c>
      <c r="DG101" s="19" t="str">
        <f t="shared" si="320"/>
        <v/>
      </c>
      <c r="DI101" s="5" t="str">
        <f>IF('XY2'!C105="","",'XY2'!C105)</f>
        <v/>
      </c>
      <c r="DJ101" t="str">
        <f>IF('XY2'!D105="","",'XY2'!D105)</f>
        <v/>
      </c>
      <c r="DK101" s="8" t="str">
        <f t="shared" si="314"/>
        <v/>
      </c>
      <c r="DL101" s="6" t="str">
        <f>IF('XY2'!F105="","",IF(ECHELLE2="",DC101*1,DC101*ECHELLE2))</f>
        <v/>
      </c>
      <c r="DN101" s="13" t="str">
        <f t="shared" si="321"/>
        <v/>
      </c>
      <c r="DO101" s="12" t="str">
        <f t="shared" si="322"/>
        <v/>
      </c>
      <c r="DP101" s="19" t="str">
        <f t="shared" si="323"/>
        <v/>
      </c>
      <c r="DQ101" s="32"/>
      <c r="DR101" s="5" t="str">
        <f t="shared" si="324"/>
        <v/>
      </c>
      <c r="DS101" t="str">
        <f t="shared" si="325"/>
        <v/>
      </c>
      <c r="DT101" s="12" t="str">
        <f t="shared" si="326"/>
        <v/>
      </c>
      <c r="DU101" s="33" t="str">
        <f t="shared" si="327"/>
        <v/>
      </c>
      <c r="DW101" s="41" t="str">
        <f t="shared" si="328"/>
        <v/>
      </c>
      <c r="DX101" s="20" t="str">
        <f t="shared" si="329"/>
        <v/>
      </c>
      <c r="DY101" t="str">
        <f t="shared" si="330"/>
        <v/>
      </c>
      <c r="DZ101" t="str">
        <f t="shared" si="331"/>
        <v/>
      </c>
      <c r="EA101" t="str">
        <f t="shared" si="332"/>
        <v/>
      </c>
      <c r="EB101" s="6" t="str">
        <f t="shared" si="333"/>
        <v/>
      </c>
      <c r="ED101" s="36" t="str">
        <f t="shared" si="334"/>
        <v/>
      </c>
      <c r="EE101" s="37" t="str">
        <f t="shared" si="335"/>
        <v/>
      </c>
      <c r="EF101" s="32"/>
      <c r="EG101" s="10" t="str">
        <f t="shared" si="336"/>
        <v/>
      </c>
      <c r="EI101" s="13" t="str">
        <f t="shared" si="337"/>
        <v/>
      </c>
      <c r="EJ101" s="30" t="str">
        <f t="shared" si="338"/>
        <v/>
      </c>
      <c r="EK101" s="8" t="str">
        <f t="shared" si="339"/>
        <v/>
      </c>
      <c r="EL101" s="12" t="str">
        <f t="shared" si="340"/>
        <v/>
      </c>
      <c r="EM101" s="33" t="str">
        <f t="shared" si="341"/>
        <v/>
      </c>
      <c r="EO101" s="5" t="str">
        <f t="shared" si="342"/>
        <v/>
      </c>
      <c r="EP101" s="6" t="str">
        <f t="shared" si="343"/>
        <v/>
      </c>
      <c r="ER101" s="5">
        <f t="shared" si="303"/>
        <v>82</v>
      </c>
      <c r="ES101" s="64" t="str">
        <f t="shared" si="304"/>
        <v/>
      </c>
      <c r="ET101" s="27" t="str">
        <f t="shared" si="305"/>
        <v/>
      </c>
      <c r="EU101" s="28" t="str">
        <f t="shared" si="306"/>
        <v/>
      </c>
      <c r="EW101" s="5" t="str">
        <f t="shared" si="344"/>
        <v/>
      </c>
      <c r="EX101" s="5" t="str">
        <f t="shared" si="345"/>
        <v/>
      </c>
      <c r="EZ101" s="45"/>
      <c r="FA101" s="77">
        <f t="shared" ca="1" si="307"/>
        <v>100000150.277</v>
      </c>
      <c r="FB101" s="55">
        <f t="shared" ca="1" si="308"/>
        <v>100000103.27700001</v>
      </c>
      <c r="FD101" s="21" t="str">
        <f t="shared" si="315"/>
        <v/>
      </c>
      <c r="FE101" s="21" t="str">
        <f t="shared" si="316"/>
        <v/>
      </c>
      <c r="FF101" s="21" t="str">
        <f>IF(FE101="","",IF('XY2'!Q105="",0,'XY2'!Q105))</f>
        <v/>
      </c>
      <c r="FG101" s="21" t="str">
        <f t="shared" si="309"/>
        <v/>
      </c>
      <c r="FH101" s="5" t="str">
        <f t="shared" si="317"/>
        <v/>
      </c>
      <c r="FI101" s="27" t="str">
        <f>IF(ET101="","",IF('XY2'!$T$22='CALCUL-XY'!$E$56," "&amp;FD101,","&amp;FD101))</f>
        <v/>
      </c>
      <c r="FJ101" s="27" t="str">
        <f>IF(EU101="","",IF('XY2'!$T$22='CALCUL-XY'!$E$56," "&amp;FE101,","&amp;FE101))</f>
        <v/>
      </c>
      <c r="FK101" s="27" t="str">
        <f>IF(FG101="","",IF('XY2'!$T$22='CALCUL-XY'!$E$56," "&amp;FG101,","&amp;FG101))</f>
        <v/>
      </c>
      <c r="FL101" s="27" t="str">
        <f>IF(FE101="","",IF('XY2'!R105="",$FL$18,IF('XY2'!$T$22='CALCUL-XY'!$E$56," "&amp;'XY2'!R105,","&amp;'XY2'!R105)))</f>
        <v/>
      </c>
    </row>
    <row r="102" spans="1:168" x14ac:dyDescent="0.2">
      <c r="A102">
        <f t="shared" si="310"/>
        <v>83</v>
      </c>
      <c r="C102" s="90" t="s">
        <v>190</v>
      </c>
      <c r="L102">
        <f t="shared" si="245"/>
        <v>83</v>
      </c>
      <c r="M102" s="57" t="str">
        <f>IF('XY1'!C107="","",'XY1'!C107)</f>
        <v/>
      </c>
      <c r="N102" s="57" t="str">
        <f>IF('XY1'!D107="","",'XY1'!D107)</f>
        <v/>
      </c>
      <c r="O102" s="79" t="str">
        <f>IF('XY1'!E107="","",MOD('XY1'!E107,CERCLE))</f>
        <v/>
      </c>
      <c r="P102" s="57" t="str">
        <f>IF('XY1'!F107="","",'XY1'!F107)</f>
        <v/>
      </c>
      <c r="R102" s="13" t="str">
        <f t="shared" si="246"/>
        <v/>
      </c>
      <c r="S102" s="25" t="str">
        <f t="shared" si="247"/>
        <v/>
      </c>
      <c r="U102" s="10" t="str">
        <f t="shared" si="248"/>
        <v/>
      </c>
      <c r="W102" s="5" t="str">
        <f t="shared" si="249"/>
        <v/>
      </c>
      <c r="X102" t="str">
        <f t="shared" si="250"/>
        <v/>
      </c>
      <c r="Y102" s="8" t="str">
        <f t="shared" si="251"/>
        <v/>
      </c>
      <c r="Z102" s="6" t="str">
        <f t="shared" si="252"/>
        <v/>
      </c>
      <c r="AB102" s="5">
        <f t="shared" si="253"/>
        <v>83</v>
      </c>
      <c r="AC102" t="str">
        <f t="shared" si="291"/>
        <v/>
      </c>
      <c r="AD102" s="8" t="str">
        <f t="shared" si="311"/>
        <v/>
      </c>
      <c r="AE102" s="6" t="str">
        <f t="shared" si="254"/>
        <v/>
      </c>
      <c r="AG102" s="13" t="str">
        <f t="shared" si="255"/>
        <v/>
      </c>
      <c r="AH102" s="80" t="str">
        <f t="shared" si="256"/>
        <v/>
      </c>
      <c r="AI102" s="80" t="str">
        <f t="shared" si="257"/>
        <v/>
      </c>
      <c r="AJ102" s="80" t="str">
        <f ca="1">IF(AG102="","",IF(N&lt;AB102,"",SUM(AH102:OFFSET(AH102,(N-1),0))))</f>
        <v/>
      </c>
      <c r="AK102" s="80" t="str">
        <f ca="1">IF(AG102="","",IF(N&lt;AB102,"",SUM(AI102:OFFSET(AI102,(N-1),0))))</f>
        <v/>
      </c>
      <c r="AL102" s="80" t="str">
        <f t="shared" si="292"/>
        <v/>
      </c>
      <c r="AM102" s="81" t="str">
        <f t="shared" si="293"/>
        <v/>
      </c>
      <c r="AN102" s="85" t="str">
        <f t="shared" si="294"/>
        <v/>
      </c>
      <c r="AP102" s="13" t="str">
        <f t="shared" si="258"/>
        <v/>
      </c>
      <c r="AQ102" s="8" t="str">
        <f t="shared" si="259"/>
        <v/>
      </c>
      <c r="AR102" s="12" t="str">
        <f t="shared" si="260"/>
        <v/>
      </c>
      <c r="AS102" s="19" t="str">
        <f t="shared" si="261"/>
        <v/>
      </c>
      <c r="AU102" s="5" t="str">
        <f t="shared" si="295"/>
        <v/>
      </c>
      <c r="AV102" t="str">
        <f t="shared" si="296"/>
        <v/>
      </c>
      <c r="AW102" t="str">
        <f t="shared" si="262"/>
        <v/>
      </c>
      <c r="AX102" s="6" t="str">
        <f t="shared" si="263"/>
        <v/>
      </c>
      <c r="AZ102" s="5" t="str">
        <f t="shared" si="264"/>
        <v/>
      </c>
      <c r="BA102" t="str">
        <f t="shared" si="265"/>
        <v/>
      </c>
      <c r="BB102" s="14" t="str">
        <f t="shared" si="266"/>
        <v/>
      </c>
      <c r="BC102" s="14" t="str">
        <f t="shared" si="267"/>
        <v/>
      </c>
      <c r="BD102" t="str">
        <f t="shared" si="268"/>
        <v/>
      </c>
      <c r="BE102" s="6" t="str">
        <f t="shared" si="269"/>
        <v/>
      </c>
      <c r="BG102" s="26" t="str">
        <f t="shared" si="270"/>
        <v/>
      </c>
      <c r="BH102" s="33" t="str">
        <f t="shared" si="271"/>
        <v/>
      </c>
      <c r="BJ102" s="10" t="str">
        <f t="shared" si="272"/>
        <v/>
      </c>
      <c r="BL102" s="13" t="str">
        <f t="shared" si="273"/>
        <v/>
      </c>
      <c r="BM102" s="31" t="str">
        <f t="shared" si="274"/>
        <v/>
      </c>
      <c r="BN102" s="8" t="str">
        <f t="shared" si="275"/>
        <v/>
      </c>
      <c r="BO102" s="25" t="str">
        <f t="shared" si="276"/>
        <v/>
      </c>
      <c r="BQ102" s="5" t="str">
        <f t="shared" si="277"/>
        <v/>
      </c>
      <c r="BR102" t="str">
        <f t="shared" si="278"/>
        <v/>
      </c>
      <c r="BS102" s="8" t="str">
        <f t="shared" si="279"/>
        <v/>
      </c>
      <c r="BT102" t="str">
        <f t="shared" si="280"/>
        <v/>
      </c>
      <c r="BU102" s="25" t="str">
        <f t="shared" si="281"/>
        <v/>
      </c>
      <c r="BW102" s="26" t="str">
        <f t="shared" si="282"/>
        <v/>
      </c>
      <c r="BX102" s="33" t="str">
        <f t="shared" si="283"/>
        <v/>
      </c>
      <c r="BZ102" s="5" t="str">
        <f t="shared" si="284"/>
        <v/>
      </c>
      <c r="CA102" s="6" t="str">
        <f t="shared" si="285"/>
        <v/>
      </c>
      <c r="CC102" s="27" t="str">
        <f t="shared" si="286"/>
        <v/>
      </c>
      <c r="CD102" s="28" t="str">
        <f t="shared" si="287"/>
        <v/>
      </c>
      <c r="CE102" s="21"/>
      <c r="CF102" s="5" t="str">
        <f t="shared" si="288"/>
        <v/>
      </c>
      <c r="CG102" s="5" t="str">
        <f t="shared" si="289"/>
        <v/>
      </c>
      <c r="CH102" s="5">
        <f t="shared" si="290"/>
        <v>83</v>
      </c>
      <c r="CI102" s="45"/>
      <c r="CJ102" s="54">
        <f t="shared" ca="1" si="299"/>
        <v>99999999.999999985</v>
      </c>
      <c r="CK102" s="55">
        <f t="shared" ca="1" si="300"/>
        <v>100000000</v>
      </c>
      <c r="CL102" s="21"/>
      <c r="CM102" s="27" t="str">
        <f t="shared" si="297"/>
        <v/>
      </c>
      <c r="CN102" s="21" t="str">
        <f t="shared" si="298"/>
        <v/>
      </c>
      <c r="CO102" s="21"/>
      <c r="CP102" s="21" t="str">
        <f t="shared" si="312"/>
        <v/>
      </c>
      <c r="CQ102" s="21" t="str">
        <f t="shared" si="313"/>
        <v/>
      </c>
      <c r="CR102" s="21" t="str">
        <f>IF(CQ102="","",IF('XY1'!W107="",0,'XY1'!W107))</f>
        <v/>
      </c>
      <c r="CS102" s="21" t="str">
        <f t="shared" si="301"/>
        <v/>
      </c>
      <c r="CT102" s="5" t="str">
        <f t="shared" si="302"/>
        <v/>
      </c>
      <c r="CU102" s="27" t="str">
        <f>IF(CP102="","",IF('XY1'!$Z$23='CALCUL-XY'!$E$56," "&amp;CP102,","&amp;CP102))</f>
        <v/>
      </c>
      <c r="CV102" s="27" t="str">
        <f>IF(CQ102="","",IF('XY1'!$Z$23='CALCUL-XY'!$E$56," "&amp;CQ102,","&amp;CQ102))</f>
        <v/>
      </c>
      <c r="CW102" s="27" t="str">
        <f>IF(CQ102="","",IF('XY1'!$Z$23='CALCUL-XY'!$E$56," "&amp;CS102,","&amp;CS102))</f>
        <v/>
      </c>
      <c r="CX102" s="27" t="str">
        <f>IF(CQ102="","",IF('XY1'!X107="",'CALCUL-XY'!$CX$18,IF('XY1'!$Z$23='CALCUL-XY'!$E$56," "&amp;'XY1'!X107,","&amp;'XY1'!X107)))</f>
        <v/>
      </c>
      <c r="CY102" s="21"/>
      <c r="CZ102" s="5" t="str">
        <f>IF('XY2'!C106="","",'XY2'!C106)</f>
        <v/>
      </c>
      <c r="DA102" t="str">
        <f>IF('XY2'!D106="","",'XY2'!D106)</f>
        <v/>
      </c>
      <c r="DB102" s="8" t="str">
        <f>IF('XY2'!E106="","",IF(VISEE=AVANT,MOD(CERCLE-'XY2'!E106,CERCLE),MOD('XY2'!E106,CERCLE)))</f>
        <v/>
      </c>
      <c r="DC102" s="6" t="str">
        <f>IF('XY2'!F106="","",'XY2'!F106)</f>
        <v/>
      </c>
      <c r="DE102" s="13" t="str">
        <f t="shared" si="318"/>
        <v/>
      </c>
      <c r="DF102" s="12" t="str">
        <f t="shared" si="319"/>
        <v/>
      </c>
      <c r="DG102" s="19" t="str">
        <f t="shared" si="320"/>
        <v/>
      </c>
      <c r="DI102" s="5" t="str">
        <f>IF('XY2'!C106="","",'XY2'!C106)</f>
        <v/>
      </c>
      <c r="DJ102" t="str">
        <f>IF('XY2'!D106="","",'XY2'!D106)</f>
        <v/>
      </c>
      <c r="DK102" s="8" t="str">
        <f t="shared" si="314"/>
        <v/>
      </c>
      <c r="DL102" s="6" t="str">
        <f>IF('XY2'!F106="","",IF(ECHELLE2="",DC102*1,DC102*ECHELLE2))</f>
        <v/>
      </c>
      <c r="DN102" s="13" t="str">
        <f t="shared" si="321"/>
        <v/>
      </c>
      <c r="DO102" s="12" t="str">
        <f t="shared" si="322"/>
        <v/>
      </c>
      <c r="DP102" s="19" t="str">
        <f t="shared" si="323"/>
        <v/>
      </c>
      <c r="DQ102" s="32"/>
      <c r="DR102" s="5" t="str">
        <f t="shared" si="324"/>
        <v/>
      </c>
      <c r="DS102" t="str">
        <f t="shared" si="325"/>
        <v/>
      </c>
      <c r="DT102" s="12" t="str">
        <f t="shared" si="326"/>
        <v/>
      </c>
      <c r="DU102" s="33" t="str">
        <f t="shared" si="327"/>
        <v/>
      </c>
      <c r="DW102" s="41" t="str">
        <f t="shared" si="328"/>
        <v/>
      </c>
      <c r="DX102" s="20" t="str">
        <f t="shared" si="329"/>
        <v/>
      </c>
      <c r="DY102" t="str">
        <f t="shared" si="330"/>
        <v/>
      </c>
      <c r="DZ102" t="str">
        <f t="shared" si="331"/>
        <v/>
      </c>
      <c r="EA102" t="str">
        <f t="shared" si="332"/>
        <v/>
      </c>
      <c r="EB102" s="6" t="str">
        <f t="shared" si="333"/>
        <v/>
      </c>
      <c r="ED102" s="36" t="str">
        <f t="shared" si="334"/>
        <v/>
      </c>
      <c r="EE102" s="37" t="str">
        <f t="shared" si="335"/>
        <v/>
      </c>
      <c r="EF102" s="32"/>
      <c r="EG102" s="10" t="str">
        <f t="shared" si="336"/>
        <v/>
      </c>
      <c r="EI102" s="13" t="str">
        <f t="shared" si="337"/>
        <v/>
      </c>
      <c r="EJ102" s="30" t="str">
        <f t="shared" si="338"/>
        <v/>
      </c>
      <c r="EK102" s="8" t="str">
        <f t="shared" si="339"/>
        <v/>
      </c>
      <c r="EL102" s="12" t="str">
        <f t="shared" si="340"/>
        <v/>
      </c>
      <c r="EM102" s="33" t="str">
        <f t="shared" si="341"/>
        <v/>
      </c>
      <c r="EO102" s="5" t="str">
        <f t="shared" si="342"/>
        <v/>
      </c>
      <c r="EP102" s="6" t="str">
        <f t="shared" si="343"/>
        <v/>
      </c>
      <c r="ER102" s="5">
        <f t="shared" si="303"/>
        <v>83</v>
      </c>
      <c r="ES102" s="64" t="str">
        <f t="shared" si="304"/>
        <v/>
      </c>
      <c r="ET102" s="27" t="str">
        <f t="shared" si="305"/>
        <v/>
      </c>
      <c r="EU102" s="28" t="str">
        <f t="shared" si="306"/>
        <v/>
      </c>
      <c r="EW102" s="5" t="str">
        <f t="shared" si="344"/>
        <v/>
      </c>
      <c r="EX102" s="5" t="str">
        <f t="shared" si="345"/>
        <v/>
      </c>
      <c r="EZ102" s="45"/>
      <c r="FA102" s="77">
        <f t="shared" ca="1" si="307"/>
        <v>100000150.277</v>
      </c>
      <c r="FB102" s="55">
        <f t="shared" ca="1" si="308"/>
        <v>100000103.27700001</v>
      </c>
      <c r="FD102" s="21" t="str">
        <f t="shared" si="315"/>
        <v/>
      </c>
      <c r="FE102" s="21" t="str">
        <f t="shared" si="316"/>
        <v/>
      </c>
      <c r="FF102" s="21" t="str">
        <f>IF(FE102="","",IF('XY2'!Q106="",0,'XY2'!Q106))</f>
        <v/>
      </c>
      <c r="FG102" s="21" t="str">
        <f t="shared" si="309"/>
        <v/>
      </c>
      <c r="FH102" s="5" t="str">
        <f t="shared" si="317"/>
        <v/>
      </c>
      <c r="FI102" s="27" t="str">
        <f>IF(ET102="","",IF('XY2'!$T$22='CALCUL-XY'!$E$56," "&amp;FD102,","&amp;FD102))</f>
        <v/>
      </c>
      <c r="FJ102" s="27" t="str">
        <f>IF(EU102="","",IF('XY2'!$T$22='CALCUL-XY'!$E$56," "&amp;FE102,","&amp;FE102))</f>
        <v/>
      </c>
      <c r="FK102" s="27" t="str">
        <f>IF(FG102="","",IF('XY2'!$T$22='CALCUL-XY'!$E$56," "&amp;FG102,","&amp;FG102))</f>
        <v/>
      </c>
      <c r="FL102" s="27" t="str">
        <f>IF(FE102="","",IF('XY2'!R106="",$FL$18,IF('XY2'!$T$22='CALCUL-XY'!$E$56," "&amp;'XY2'!R106,","&amp;'XY2'!R106)))</f>
        <v/>
      </c>
    </row>
    <row r="103" spans="1:168" x14ac:dyDescent="0.2">
      <c r="A103">
        <f t="shared" si="310"/>
        <v>84</v>
      </c>
      <c r="C103" s="90" t="s">
        <v>191</v>
      </c>
      <c r="L103">
        <f t="shared" si="245"/>
        <v>84</v>
      </c>
      <c r="M103" s="57" t="str">
        <f>IF('XY1'!C108="","",'XY1'!C108)</f>
        <v/>
      </c>
      <c r="N103" s="57" t="str">
        <f>IF('XY1'!D108="","",'XY1'!D108)</f>
        <v/>
      </c>
      <c r="O103" s="79" t="str">
        <f>IF('XY1'!E108="","",MOD('XY1'!E108,CERCLE))</f>
        <v/>
      </c>
      <c r="P103" s="57" t="str">
        <f>IF('XY1'!F108="","",'XY1'!F108)</f>
        <v/>
      </c>
      <c r="R103" s="13" t="str">
        <f t="shared" si="246"/>
        <v/>
      </c>
      <c r="S103" s="25" t="str">
        <f t="shared" si="247"/>
        <v/>
      </c>
      <c r="U103" s="10" t="str">
        <f t="shared" si="248"/>
        <v/>
      </c>
      <c r="W103" s="5" t="str">
        <f t="shared" si="249"/>
        <v/>
      </c>
      <c r="X103" t="str">
        <f t="shared" si="250"/>
        <v/>
      </c>
      <c r="Y103" s="8" t="str">
        <f t="shared" si="251"/>
        <v/>
      </c>
      <c r="Z103" s="6" t="str">
        <f t="shared" si="252"/>
        <v/>
      </c>
      <c r="AB103" s="5">
        <f t="shared" si="253"/>
        <v>84</v>
      </c>
      <c r="AC103" t="str">
        <f t="shared" si="291"/>
        <v/>
      </c>
      <c r="AD103" s="8" t="str">
        <f t="shared" si="311"/>
        <v/>
      </c>
      <c r="AE103" s="6" t="str">
        <f t="shared" si="254"/>
        <v/>
      </c>
      <c r="AG103" s="13" t="str">
        <f t="shared" si="255"/>
        <v/>
      </c>
      <c r="AH103" s="80" t="str">
        <f t="shared" si="256"/>
        <v/>
      </c>
      <c r="AI103" s="80" t="str">
        <f t="shared" si="257"/>
        <v/>
      </c>
      <c r="AJ103" s="80" t="str">
        <f ca="1">IF(AG103="","",IF(N&lt;AB103,"",SUM(AH103:OFFSET(AH103,(N-1),0))))</f>
        <v/>
      </c>
      <c r="AK103" s="80" t="str">
        <f ca="1">IF(AG103="","",IF(N&lt;AB103,"",SUM(AI103:OFFSET(AI103,(N-1),0))))</f>
        <v/>
      </c>
      <c r="AL103" s="80" t="str">
        <f t="shared" si="292"/>
        <v/>
      </c>
      <c r="AM103" s="81" t="str">
        <f t="shared" si="293"/>
        <v/>
      </c>
      <c r="AN103" s="85" t="str">
        <f t="shared" si="294"/>
        <v/>
      </c>
      <c r="AP103" s="13" t="str">
        <f t="shared" si="258"/>
        <v/>
      </c>
      <c r="AQ103" s="8" t="str">
        <f t="shared" si="259"/>
        <v/>
      </c>
      <c r="AR103" s="12" t="str">
        <f t="shared" si="260"/>
        <v/>
      </c>
      <c r="AS103" s="19" t="str">
        <f t="shared" si="261"/>
        <v/>
      </c>
      <c r="AU103" s="5" t="str">
        <f t="shared" si="295"/>
        <v/>
      </c>
      <c r="AV103" t="str">
        <f t="shared" si="296"/>
        <v/>
      </c>
      <c r="AW103" t="str">
        <f t="shared" si="262"/>
        <v/>
      </c>
      <c r="AX103" s="6" t="str">
        <f t="shared" si="263"/>
        <v/>
      </c>
      <c r="AZ103" s="5" t="str">
        <f t="shared" si="264"/>
        <v/>
      </c>
      <c r="BA103" t="str">
        <f t="shared" si="265"/>
        <v/>
      </c>
      <c r="BB103" s="14" t="str">
        <f t="shared" si="266"/>
        <v/>
      </c>
      <c r="BC103" s="14" t="str">
        <f t="shared" si="267"/>
        <v/>
      </c>
      <c r="BD103" t="str">
        <f t="shared" si="268"/>
        <v/>
      </c>
      <c r="BE103" s="6" t="str">
        <f t="shared" si="269"/>
        <v/>
      </c>
      <c r="BG103" s="26" t="str">
        <f t="shared" si="270"/>
        <v/>
      </c>
      <c r="BH103" s="33" t="str">
        <f t="shared" si="271"/>
        <v/>
      </c>
      <c r="BJ103" s="10" t="str">
        <f t="shared" si="272"/>
        <v/>
      </c>
      <c r="BL103" s="13" t="str">
        <f t="shared" si="273"/>
        <v/>
      </c>
      <c r="BM103" s="31" t="str">
        <f t="shared" si="274"/>
        <v/>
      </c>
      <c r="BN103" s="8" t="str">
        <f t="shared" si="275"/>
        <v/>
      </c>
      <c r="BO103" s="25" t="str">
        <f t="shared" si="276"/>
        <v/>
      </c>
      <c r="BQ103" s="5" t="str">
        <f t="shared" si="277"/>
        <v/>
      </c>
      <c r="BR103" t="str">
        <f t="shared" si="278"/>
        <v/>
      </c>
      <c r="BS103" s="8" t="str">
        <f t="shared" si="279"/>
        <v/>
      </c>
      <c r="BT103" t="str">
        <f t="shared" si="280"/>
        <v/>
      </c>
      <c r="BU103" s="25" t="str">
        <f t="shared" si="281"/>
        <v/>
      </c>
      <c r="BW103" s="26" t="str">
        <f t="shared" si="282"/>
        <v/>
      </c>
      <c r="BX103" s="33" t="str">
        <f t="shared" si="283"/>
        <v/>
      </c>
      <c r="BZ103" s="5" t="str">
        <f t="shared" si="284"/>
        <v/>
      </c>
      <c r="CA103" s="6" t="str">
        <f t="shared" si="285"/>
        <v/>
      </c>
      <c r="CC103" s="27" t="str">
        <f t="shared" si="286"/>
        <v/>
      </c>
      <c r="CD103" s="28" t="str">
        <f t="shared" si="287"/>
        <v/>
      </c>
      <c r="CE103" s="21"/>
      <c r="CF103" s="5" t="str">
        <f t="shared" si="288"/>
        <v/>
      </c>
      <c r="CG103" s="5" t="str">
        <f t="shared" si="289"/>
        <v/>
      </c>
      <c r="CH103" s="5">
        <f t="shared" si="290"/>
        <v>84</v>
      </c>
      <c r="CI103" s="45"/>
      <c r="CJ103" s="54">
        <f t="shared" ca="1" si="299"/>
        <v>99999999.999999985</v>
      </c>
      <c r="CK103" s="55">
        <f t="shared" ca="1" si="300"/>
        <v>100000000</v>
      </c>
      <c r="CL103" s="21"/>
      <c r="CM103" s="27" t="str">
        <f t="shared" si="297"/>
        <v/>
      </c>
      <c r="CN103" s="21" t="str">
        <f t="shared" si="298"/>
        <v/>
      </c>
      <c r="CO103" s="21"/>
      <c r="CP103" s="21" t="str">
        <f t="shared" si="312"/>
        <v/>
      </c>
      <c r="CQ103" s="21" t="str">
        <f t="shared" si="313"/>
        <v/>
      </c>
      <c r="CR103" s="21" t="str">
        <f>IF(CQ103="","",IF('XY1'!W108="",0,'XY1'!W108))</f>
        <v/>
      </c>
      <c r="CS103" s="21" t="str">
        <f t="shared" si="301"/>
        <v/>
      </c>
      <c r="CT103" s="5" t="str">
        <f t="shared" si="302"/>
        <v/>
      </c>
      <c r="CU103" s="27" t="str">
        <f>IF(CP103="","",IF('XY1'!$Z$23='CALCUL-XY'!$E$56," "&amp;CP103,","&amp;CP103))</f>
        <v/>
      </c>
      <c r="CV103" s="27" t="str">
        <f>IF(CQ103="","",IF('XY1'!$Z$23='CALCUL-XY'!$E$56," "&amp;CQ103,","&amp;CQ103))</f>
        <v/>
      </c>
      <c r="CW103" s="27" t="str">
        <f>IF(CQ103="","",IF('XY1'!$Z$23='CALCUL-XY'!$E$56," "&amp;CS103,","&amp;CS103))</f>
        <v/>
      </c>
      <c r="CX103" s="27" t="str">
        <f>IF(CQ103="","",IF('XY1'!X108="",'CALCUL-XY'!$CX$18,IF('XY1'!$Z$23='CALCUL-XY'!$E$56," "&amp;'XY1'!X108,","&amp;'XY1'!X108)))</f>
        <v/>
      </c>
      <c r="CY103" s="21"/>
      <c r="CZ103" s="5" t="str">
        <f>IF('XY2'!C107="","",'XY2'!C107)</f>
        <v/>
      </c>
      <c r="DA103" t="str">
        <f>IF('XY2'!D107="","",'XY2'!D107)</f>
        <v/>
      </c>
      <c r="DB103" s="8" t="str">
        <f>IF('XY2'!E107="","",IF(VISEE=AVANT,MOD(CERCLE-'XY2'!E107,CERCLE),MOD('XY2'!E107,CERCLE)))</f>
        <v/>
      </c>
      <c r="DC103" s="6" t="str">
        <f>IF('XY2'!F107="","",'XY2'!F107)</f>
        <v/>
      </c>
      <c r="DE103" s="13" t="str">
        <f t="shared" si="318"/>
        <v/>
      </c>
      <c r="DF103" s="12" t="str">
        <f t="shared" si="319"/>
        <v/>
      </c>
      <c r="DG103" s="19" t="str">
        <f t="shared" si="320"/>
        <v/>
      </c>
      <c r="DI103" s="5" t="str">
        <f>IF('XY2'!C107="","",'XY2'!C107)</f>
        <v/>
      </c>
      <c r="DJ103" t="str">
        <f>IF('XY2'!D107="","",'XY2'!D107)</f>
        <v/>
      </c>
      <c r="DK103" s="8" t="str">
        <f t="shared" si="314"/>
        <v/>
      </c>
      <c r="DL103" s="6" t="str">
        <f>IF('XY2'!F107="","",IF(ECHELLE2="",DC103*1,DC103*ECHELLE2))</f>
        <v/>
      </c>
      <c r="DN103" s="13" t="str">
        <f t="shared" si="321"/>
        <v/>
      </c>
      <c r="DO103" s="12" t="str">
        <f t="shared" si="322"/>
        <v/>
      </c>
      <c r="DP103" s="19" t="str">
        <f t="shared" si="323"/>
        <v/>
      </c>
      <c r="DQ103" s="32"/>
      <c r="DR103" s="5" t="str">
        <f t="shared" si="324"/>
        <v/>
      </c>
      <c r="DS103" t="str">
        <f t="shared" si="325"/>
        <v/>
      </c>
      <c r="DT103" s="12" t="str">
        <f t="shared" si="326"/>
        <v/>
      </c>
      <c r="DU103" s="33" t="str">
        <f t="shared" si="327"/>
        <v/>
      </c>
      <c r="DW103" s="41" t="str">
        <f t="shared" si="328"/>
        <v/>
      </c>
      <c r="DX103" s="20" t="str">
        <f t="shared" si="329"/>
        <v/>
      </c>
      <c r="DY103" t="str">
        <f t="shared" si="330"/>
        <v/>
      </c>
      <c r="DZ103" t="str">
        <f t="shared" si="331"/>
        <v/>
      </c>
      <c r="EA103" t="str">
        <f t="shared" si="332"/>
        <v/>
      </c>
      <c r="EB103" s="6" t="str">
        <f t="shared" si="333"/>
        <v/>
      </c>
      <c r="ED103" s="36" t="str">
        <f t="shared" si="334"/>
        <v/>
      </c>
      <c r="EE103" s="37" t="str">
        <f t="shared" si="335"/>
        <v/>
      </c>
      <c r="EF103" s="32"/>
      <c r="EG103" s="10" t="str">
        <f t="shared" si="336"/>
        <v/>
      </c>
      <c r="EI103" s="13" t="str">
        <f t="shared" si="337"/>
        <v/>
      </c>
      <c r="EJ103" s="30" t="str">
        <f t="shared" si="338"/>
        <v/>
      </c>
      <c r="EK103" s="8" t="str">
        <f t="shared" si="339"/>
        <v/>
      </c>
      <c r="EL103" s="12" t="str">
        <f t="shared" si="340"/>
        <v/>
      </c>
      <c r="EM103" s="33" t="str">
        <f t="shared" si="341"/>
        <v/>
      </c>
      <c r="EO103" s="5" t="str">
        <f t="shared" si="342"/>
        <v/>
      </c>
      <c r="EP103" s="6" t="str">
        <f t="shared" si="343"/>
        <v/>
      </c>
      <c r="ER103" s="5">
        <f t="shared" si="303"/>
        <v>84</v>
      </c>
      <c r="ES103" s="64" t="str">
        <f t="shared" si="304"/>
        <v/>
      </c>
      <c r="ET103" s="27" t="str">
        <f t="shared" si="305"/>
        <v/>
      </c>
      <c r="EU103" s="28" t="str">
        <f t="shared" si="306"/>
        <v/>
      </c>
      <c r="EW103" s="5" t="str">
        <f t="shared" si="344"/>
        <v/>
      </c>
      <c r="EX103" s="5" t="str">
        <f t="shared" si="345"/>
        <v/>
      </c>
      <c r="EZ103" s="45"/>
      <c r="FA103" s="77">
        <f t="shared" ca="1" si="307"/>
        <v>100000150.277</v>
      </c>
      <c r="FB103" s="55">
        <f t="shared" ca="1" si="308"/>
        <v>100000103.27700001</v>
      </c>
      <c r="FD103" s="21" t="str">
        <f t="shared" si="315"/>
        <v/>
      </c>
      <c r="FE103" s="21" t="str">
        <f t="shared" si="316"/>
        <v/>
      </c>
      <c r="FF103" s="21" t="str">
        <f>IF(FE103="","",IF('XY2'!Q107="",0,'XY2'!Q107))</f>
        <v/>
      </c>
      <c r="FG103" s="21" t="str">
        <f t="shared" si="309"/>
        <v/>
      </c>
      <c r="FH103" s="5" t="str">
        <f t="shared" si="317"/>
        <v/>
      </c>
      <c r="FI103" s="27" t="str">
        <f>IF(ET103="","",IF('XY2'!$T$22='CALCUL-XY'!$E$56," "&amp;FD103,","&amp;FD103))</f>
        <v/>
      </c>
      <c r="FJ103" s="27" t="str">
        <f>IF(EU103="","",IF('XY2'!$T$22='CALCUL-XY'!$E$56," "&amp;FE103,","&amp;FE103))</f>
        <v/>
      </c>
      <c r="FK103" s="27" t="str">
        <f>IF(FG103="","",IF('XY2'!$T$22='CALCUL-XY'!$E$56," "&amp;FG103,","&amp;FG103))</f>
        <v/>
      </c>
      <c r="FL103" s="27" t="str">
        <f>IF(FE103="","",IF('XY2'!R107="",$FL$18,IF('XY2'!$T$22='CALCUL-XY'!$E$56," "&amp;'XY2'!R107,","&amp;'XY2'!R107)))</f>
        <v/>
      </c>
    </row>
    <row r="104" spans="1:168" x14ac:dyDescent="0.2">
      <c r="A104">
        <f t="shared" si="310"/>
        <v>85</v>
      </c>
      <c r="C104" s="90"/>
      <c r="L104">
        <f t="shared" si="245"/>
        <v>85</v>
      </c>
      <c r="M104" s="57" t="str">
        <f>IF('XY1'!C109="","",'XY1'!C109)</f>
        <v/>
      </c>
      <c r="N104" s="57" t="str">
        <f>IF('XY1'!D109="","",'XY1'!D109)</f>
        <v/>
      </c>
      <c r="O104" s="79" t="str">
        <f>IF('XY1'!E109="","",MOD('XY1'!E109,CERCLE))</f>
        <v/>
      </c>
      <c r="P104" s="57" t="str">
        <f>IF('XY1'!F109="","",'XY1'!F109)</f>
        <v/>
      </c>
      <c r="R104" s="13" t="str">
        <f t="shared" si="246"/>
        <v/>
      </c>
      <c r="S104" s="25" t="str">
        <f t="shared" si="247"/>
        <v/>
      </c>
      <c r="U104" s="10" t="str">
        <f t="shared" si="248"/>
        <v/>
      </c>
      <c r="W104" s="5" t="str">
        <f t="shared" si="249"/>
        <v/>
      </c>
      <c r="X104" t="str">
        <f t="shared" si="250"/>
        <v/>
      </c>
      <c r="Y104" s="8" t="str">
        <f t="shared" si="251"/>
        <v/>
      </c>
      <c r="Z104" s="6" t="str">
        <f t="shared" si="252"/>
        <v/>
      </c>
      <c r="AB104" s="5">
        <f t="shared" si="253"/>
        <v>85</v>
      </c>
      <c r="AC104" t="str">
        <f t="shared" si="291"/>
        <v/>
      </c>
      <c r="AD104" s="8" t="str">
        <f t="shared" si="311"/>
        <v/>
      </c>
      <c r="AE104" s="6" t="str">
        <f t="shared" si="254"/>
        <v/>
      </c>
      <c r="AG104" s="13" t="str">
        <f t="shared" si="255"/>
        <v/>
      </c>
      <c r="AH104" s="80" t="str">
        <f t="shared" si="256"/>
        <v/>
      </c>
      <c r="AI104" s="80" t="str">
        <f t="shared" si="257"/>
        <v/>
      </c>
      <c r="AJ104" s="80" t="str">
        <f ca="1">IF(AG104="","",IF(N&lt;AB104,"",SUM(AH104:OFFSET(AH104,(N-1),0))))</f>
        <v/>
      </c>
      <c r="AK104" s="80" t="str">
        <f ca="1">IF(AG104="","",IF(N&lt;AB104,"",SUM(AI104:OFFSET(AI104,(N-1),0))))</f>
        <v/>
      </c>
      <c r="AL104" s="80" t="str">
        <f t="shared" si="292"/>
        <v/>
      </c>
      <c r="AM104" s="81" t="str">
        <f t="shared" si="293"/>
        <v/>
      </c>
      <c r="AN104" s="85" t="str">
        <f t="shared" si="294"/>
        <v/>
      </c>
      <c r="AP104" s="13" t="str">
        <f t="shared" si="258"/>
        <v/>
      </c>
      <c r="AQ104" s="8" t="str">
        <f t="shared" si="259"/>
        <v/>
      </c>
      <c r="AR104" s="12" t="str">
        <f t="shared" si="260"/>
        <v/>
      </c>
      <c r="AS104" s="19" t="str">
        <f t="shared" si="261"/>
        <v/>
      </c>
      <c r="AU104" s="5" t="str">
        <f t="shared" si="295"/>
        <v/>
      </c>
      <c r="AV104" t="str">
        <f t="shared" si="296"/>
        <v/>
      </c>
      <c r="AW104" t="str">
        <f t="shared" si="262"/>
        <v/>
      </c>
      <c r="AX104" s="6" t="str">
        <f t="shared" si="263"/>
        <v/>
      </c>
      <c r="AZ104" s="5" t="str">
        <f t="shared" si="264"/>
        <v/>
      </c>
      <c r="BA104" t="str">
        <f t="shared" si="265"/>
        <v/>
      </c>
      <c r="BB104" s="14" t="str">
        <f t="shared" si="266"/>
        <v/>
      </c>
      <c r="BC104" s="14" t="str">
        <f t="shared" si="267"/>
        <v/>
      </c>
      <c r="BD104" t="str">
        <f t="shared" si="268"/>
        <v/>
      </c>
      <c r="BE104" s="6" t="str">
        <f t="shared" si="269"/>
        <v/>
      </c>
      <c r="BG104" s="26" t="str">
        <f t="shared" si="270"/>
        <v/>
      </c>
      <c r="BH104" s="33" t="str">
        <f t="shared" si="271"/>
        <v/>
      </c>
      <c r="BJ104" s="10" t="str">
        <f t="shared" si="272"/>
        <v/>
      </c>
      <c r="BL104" s="13" t="str">
        <f t="shared" si="273"/>
        <v/>
      </c>
      <c r="BM104" s="31" t="str">
        <f t="shared" si="274"/>
        <v/>
      </c>
      <c r="BN104" s="8" t="str">
        <f t="shared" si="275"/>
        <v/>
      </c>
      <c r="BO104" s="25" t="str">
        <f t="shared" si="276"/>
        <v/>
      </c>
      <c r="BQ104" s="5" t="str">
        <f t="shared" si="277"/>
        <v/>
      </c>
      <c r="BR104" t="str">
        <f t="shared" si="278"/>
        <v/>
      </c>
      <c r="BS104" s="8" t="str">
        <f t="shared" si="279"/>
        <v/>
      </c>
      <c r="BT104" t="str">
        <f t="shared" si="280"/>
        <v/>
      </c>
      <c r="BU104" s="25" t="str">
        <f t="shared" si="281"/>
        <v/>
      </c>
      <c r="BW104" s="26" t="str">
        <f t="shared" si="282"/>
        <v/>
      </c>
      <c r="BX104" s="33" t="str">
        <f t="shared" si="283"/>
        <v/>
      </c>
      <c r="BZ104" s="5" t="str">
        <f t="shared" si="284"/>
        <v/>
      </c>
      <c r="CA104" s="6" t="str">
        <f t="shared" si="285"/>
        <v/>
      </c>
      <c r="CC104" s="27" t="str">
        <f t="shared" si="286"/>
        <v/>
      </c>
      <c r="CD104" s="28" t="str">
        <f t="shared" si="287"/>
        <v/>
      </c>
      <c r="CE104" s="21"/>
      <c r="CF104" s="5" t="str">
        <f t="shared" si="288"/>
        <v/>
      </c>
      <c r="CG104" s="5" t="str">
        <f t="shared" si="289"/>
        <v/>
      </c>
      <c r="CH104" s="5">
        <f t="shared" si="290"/>
        <v>85</v>
      </c>
      <c r="CI104" s="45"/>
      <c r="CJ104" s="54">
        <f t="shared" ca="1" si="299"/>
        <v>99999999.999999985</v>
      </c>
      <c r="CK104" s="55">
        <f t="shared" ca="1" si="300"/>
        <v>100000000</v>
      </c>
      <c r="CL104" s="21"/>
      <c r="CM104" s="27" t="str">
        <f t="shared" si="297"/>
        <v/>
      </c>
      <c r="CN104" s="21" t="str">
        <f t="shared" si="298"/>
        <v/>
      </c>
      <c r="CO104" s="21"/>
      <c r="CP104" s="21" t="str">
        <f t="shared" si="312"/>
        <v/>
      </c>
      <c r="CQ104" s="21" t="str">
        <f t="shared" si="313"/>
        <v/>
      </c>
      <c r="CR104" s="21" t="str">
        <f>IF(CQ104="","",IF('XY1'!W109="",0,'XY1'!W109))</f>
        <v/>
      </c>
      <c r="CS104" s="21" t="str">
        <f t="shared" si="301"/>
        <v/>
      </c>
      <c r="CT104" s="5" t="str">
        <f t="shared" si="302"/>
        <v/>
      </c>
      <c r="CU104" s="27" t="str">
        <f>IF(CP104="","",IF('XY1'!$Z$23='CALCUL-XY'!$E$56," "&amp;CP104,","&amp;CP104))</f>
        <v/>
      </c>
      <c r="CV104" s="27" t="str">
        <f>IF(CQ104="","",IF('XY1'!$Z$23='CALCUL-XY'!$E$56," "&amp;CQ104,","&amp;CQ104))</f>
        <v/>
      </c>
      <c r="CW104" s="27" t="str">
        <f>IF(CQ104="","",IF('XY1'!$Z$23='CALCUL-XY'!$E$56," "&amp;CS104,","&amp;CS104))</f>
        <v/>
      </c>
      <c r="CX104" s="27" t="str">
        <f>IF(CQ104="","",IF('XY1'!X109="",'CALCUL-XY'!$CX$18,IF('XY1'!$Z$23='CALCUL-XY'!$E$56," "&amp;'XY1'!X109,","&amp;'XY1'!X109)))</f>
        <v/>
      </c>
      <c r="CY104" s="21"/>
      <c r="CZ104" s="5" t="str">
        <f>IF('XY2'!C108="","",'XY2'!C108)</f>
        <v/>
      </c>
      <c r="DA104" t="str">
        <f>IF('XY2'!D108="","",'XY2'!D108)</f>
        <v/>
      </c>
      <c r="DB104" s="8" t="str">
        <f>IF('XY2'!E108="","",IF(VISEE=AVANT,MOD(CERCLE-'XY2'!E108,CERCLE),MOD('XY2'!E108,CERCLE)))</f>
        <v/>
      </c>
      <c r="DC104" s="6" t="str">
        <f>IF('XY2'!F108="","",'XY2'!F108)</f>
        <v/>
      </c>
      <c r="DE104" s="13" t="str">
        <f t="shared" si="318"/>
        <v/>
      </c>
      <c r="DF104" s="12" t="str">
        <f t="shared" si="319"/>
        <v/>
      </c>
      <c r="DG104" s="19" t="str">
        <f t="shared" si="320"/>
        <v/>
      </c>
      <c r="DI104" s="5" t="str">
        <f>IF('XY2'!C108="","",'XY2'!C108)</f>
        <v/>
      </c>
      <c r="DJ104" t="str">
        <f>IF('XY2'!D108="","",'XY2'!D108)</f>
        <v/>
      </c>
      <c r="DK104" s="8" t="str">
        <f t="shared" si="314"/>
        <v/>
      </c>
      <c r="DL104" s="6" t="str">
        <f>IF('XY2'!F108="","",IF(ECHELLE2="",DC104*1,DC104*ECHELLE2))</f>
        <v/>
      </c>
      <c r="DN104" s="13" t="str">
        <f t="shared" si="321"/>
        <v/>
      </c>
      <c r="DO104" s="12" t="str">
        <f t="shared" si="322"/>
        <v/>
      </c>
      <c r="DP104" s="19" t="str">
        <f t="shared" si="323"/>
        <v/>
      </c>
      <c r="DQ104" s="32"/>
      <c r="DR104" s="5" t="str">
        <f t="shared" si="324"/>
        <v/>
      </c>
      <c r="DS104" t="str">
        <f t="shared" si="325"/>
        <v/>
      </c>
      <c r="DT104" s="12" t="str">
        <f t="shared" si="326"/>
        <v/>
      </c>
      <c r="DU104" s="33" t="str">
        <f t="shared" si="327"/>
        <v/>
      </c>
      <c r="DW104" s="41" t="str">
        <f t="shared" si="328"/>
        <v/>
      </c>
      <c r="DX104" s="20" t="str">
        <f t="shared" si="329"/>
        <v/>
      </c>
      <c r="DY104" t="str">
        <f t="shared" si="330"/>
        <v/>
      </c>
      <c r="DZ104" t="str">
        <f t="shared" si="331"/>
        <v/>
      </c>
      <c r="EA104" t="str">
        <f t="shared" si="332"/>
        <v/>
      </c>
      <c r="EB104" s="6" t="str">
        <f t="shared" si="333"/>
        <v/>
      </c>
      <c r="ED104" s="36" t="str">
        <f t="shared" si="334"/>
        <v/>
      </c>
      <c r="EE104" s="37" t="str">
        <f t="shared" si="335"/>
        <v/>
      </c>
      <c r="EF104" s="32"/>
      <c r="EG104" s="10" t="str">
        <f t="shared" si="336"/>
        <v/>
      </c>
      <c r="EI104" s="13" t="str">
        <f t="shared" si="337"/>
        <v/>
      </c>
      <c r="EJ104" s="30" t="str">
        <f t="shared" si="338"/>
        <v/>
      </c>
      <c r="EK104" s="8" t="str">
        <f t="shared" si="339"/>
        <v/>
      </c>
      <c r="EL104" s="12" t="str">
        <f t="shared" si="340"/>
        <v/>
      </c>
      <c r="EM104" s="33" t="str">
        <f t="shared" si="341"/>
        <v/>
      </c>
      <c r="EO104" s="5" t="str">
        <f t="shared" si="342"/>
        <v/>
      </c>
      <c r="EP104" s="6" t="str">
        <f t="shared" si="343"/>
        <v/>
      </c>
      <c r="ER104" s="5">
        <f t="shared" si="303"/>
        <v>85</v>
      </c>
      <c r="ES104" s="64" t="str">
        <f t="shared" si="304"/>
        <v/>
      </c>
      <c r="ET104" s="27" t="str">
        <f t="shared" si="305"/>
        <v/>
      </c>
      <c r="EU104" s="28" t="str">
        <f t="shared" si="306"/>
        <v/>
      </c>
      <c r="EW104" s="5" t="str">
        <f t="shared" si="344"/>
        <v/>
      </c>
      <c r="EX104" s="5" t="str">
        <f t="shared" si="345"/>
        <v/>
      </c>
      <c r="EZ104" s="45"/>
      <c r="FA104" s="77">
        <f t="shared" ca="1" si="307"/>
        <v>100000150.277</v>
      </c>
      <c r="FB104" s="55">
        <f t="shared" ca="1" si="308"/>
        <v>100000103.27700001</v>
      </c>
      <c r="FD104" s="21" t="str">
        <f t="shared" si="315"/>
        <v/>
      </c>
      <c r="FE104" s="21" t="str">
        <f t="shared" si="316"/>
        <v/>
      </c>
      <c r="FF104" s="21" t="str">
        <f>IF(FE104="","",IF('XY2'!Q108="",0,'XY2'!Q108))</f>
        <v/>
      </c>
      <c r="FG104" s="21" t="str">
        <f t="shared" si="309"/>
        <v/>
      </c>
      <c r="FH104" s="5" t="str">
        <f t="shared" si="317"/>
        <v/>
      </c>
      <c r="FI104" s="27" t="str">
        <f>IF(ET104="","",IF('XY2'!$T$22='CALCUL-XY'!$E$56," "&amp;FD104,","&amp;FD104))</f>
        <v/>
      </c>
      <c r="FJ104" s="27" t="str">
        <f>IF(EU104="","",IF('XY2'!$T$22='CALCUL-XY'!$E$56," "&amp;FE104,","&amp;FE104))</f>
        <v/>
      </c>
      <c r="FK104" s="27" t="str">
        <f>IF(FG104="","",IF('XY2'!$T$22='CALCUL-XY'!$E$56," "&amp;FG104,","&amp;FG104))</f>
        <v/>
      </c>
      <c r="FL104" s="27" t="str">
        <f>IF(FE104="","",IF('XY2'!R108="",$FL$18,IF('XY2'!$T$22='CALCUL-XY'!$E$56," "&amp;'XY2'!R108,","&amp;'XY2'!R108)))</f>
        <v/>
      </c>
    </row>
    <row r="105" spans="1:168" x14ac:dyDescent="0.2">
      <c r="A105">
        <f t="shared" si="310"/>
        <v>86</v>
      </c>
      <c r="C105" s="90" t="s">
        <v>213</v>
      </c>
      <c r="L105">
        <f t="shared" si="245"/>
        <v>86</v>
      </c>
      <c r="M105" s="57" t="str">
        <f>IF('XY1'!C110="","",'XY1'!C110)</f>
        <v/>
      </c>
      <c r="N105" s="57" t="str">
        <f>IF('XY1'!D110="","",'XY1'!D110)</f>
        <v/>
      </c>
      <c r="O105" s="79" t="str">
        <f>IF('XY1'!E110="","",MOD('XY1'!E110,CERCLE))</f>
        <v/>
      </c>
      <c r="P105" s="57" t="str">
        <f>IF('XY1'!F110="","",'XY1'!F110)</f>
        <v/>
      </c>
      <c r="R105" s="13" t="str">
        <f t="shared" si="246"/>
        <v/>
      </c>
      <c r="S105" s="25" t="str">
        <f t="shared" si="247"/>
        <v/>
      </c>
      <c r="U105" s="10" t="str">
        <f t="shared" si="248"/>
        <v/>
      </c>
      <c r="W105" s="5" t="str">
        <f t="shared" si="249"/>
        <v/>
      </c>
      <c r="X105" t="str">
        <f t="shared" si="250"/>
        <v/>
      </c>
      <c r="Y105" s="8" t="str">
        <f t="shared" si="251"/>
        <v/>
      </c>
      <c r="Z105" s="6" t="str">
        <f t="shared" si="252"/>
        <v/>
      </c>
      <c r="AB105" s="5">
        <f t="shared" si="253"/>
        <v>86</v>
      </c>
      <c r="AC105" t="str">
        <f t="shared" si="291"/>
        <v/>
      </c>
      <c r="AD105" s="8" t="str">
        <f t="shared" si="311"/>
        <v/>
      </c>
      <c r="AE105" s="6" t="str">
        <f t="shared" si="254"/>
        <v/>
      </c>
      <c r="AG105" s="13" t="str">
        <f t="shared" si="255"/>
        <v/>
      </c>
      <c r="AH105" s="80" t="str">
        <f t="shared" si="256"/>
        <v/>
      </c>
      <c r="AI105" s="80" t="str">
        <f t="shared" si="257"/>
        <v/>
      </c>
      <c r="AJ105" s="80" t="str">
        <f ca="1">IF(AG105="","",IF(N&lt;AB105,"",SUM(AH105:OFFSET(AH105,(N-1),0))))</f>
        <v/>
      </c>
      <c r="AK105" s="80" t="str">
        <f ca="1">IF(AG105="","",IF(N&lt;AB105,"",SUM(AI105:OFFSET(AI105,(N-1),0))))</f>
        <v/>
      </c>
      <c r="AL105" s="80" t="str">
        <f t="shared" si="292"/>
        <v/>
      </c>
      <c r="AM105" s="81" t="str">
        <f t="shared" si="293"/>
        <v/>
      </c>
      <c r="AN105" s="85" t="str">
        <f t="shared" si="294"/>
        <v/>
      </c>
      <c r="AP105" s="13" t="str">
        <f t="shared" si="258"/>
        <v/>
      </c>
      <c r="AQ105" s="8" t="str">
        <f t="shared" si="259"/>
        <v/>
      </c>
      <c r="AR105" s="12" t="str">
        <f t="shared" si="260"/>
        <v/>
      </c>
      <c r="AS105" s="19" t="str">
        <f t="shared" si="261"/>
        <v/>
      </c>
      <c r="AU105" s="5" t="str">
        <f t="shared" si="295"/>
        <v/>
      </c>
      <c r="AV105" t="str">
        <f t="shared" si="296"/>
        <v/>
      </c>
      <c r="AW105" t="str">
        <f t="shared" si="262"/>
        <v/>
      </c>
      <c r="AX105" s="6" t="str">
        <f t="shared" si="263"/>
        <v/>
      </c>
      <c r="AZ105" s="5" t="str">
        <f t="shared" si="264"/>
        <v/>
      </c>
      <c r="BA105" t="str">
        <f t="shared" si="265"/>
        <v/>
      </c>
      <c r="BB105" s="14" t="str">
        <f t="shared" si="266"/>
        <v/>
      </c>
      <c r="BC105" s="14" t="str">
        <f t="shared" si="267"/>
        <v/>
      </c>
      <c r="BD105" t="str">
        <f t="shared" si="268"/>
        <v/>
      </c>
      <c r="BE105" s="6" t="str">
        <f t="shared" si="269"/>
        <v/>
      </c>
      <c r="BG105" s="26" t="str">
        <f t="shared" si="270"/>
        <v/>
      </c>
      <c r="BH105" s="33" t="str">
        <f t="shared" si="271"/>
        <v/>
      </c>
      <c r="BJ105" s="10" t="str">
        <f t="shared" si="272"/>
        <v/>
      </c>
      <c r="BL105" s="13" t="str">
        <f t="shared" si="273"/>
        <v/>
      </c>
      <c r="BM105" s="31" t="str">
        <f t="shared" si="274"/>
        <v/>
      </c>
      <c r="BN105" s="8" t="str">
        <f t="shared" si="275"/>
        <v/>
      </c>
      <c r="BO105" s="25" t="str">
        <f t="shared" si="276"/>
        <v/>
      </c>
      <c r="BQ105" s="5" t="str">
        <f t="shared" si="277"/>
        <v/>
      </c>
      <c r="BR105" t="str">
        <f t="shared" si="278"/>
        <v/>
      </c>
      <c r="BS105" s="8" t="str">
        <f t="shared" si="279"/>
        <v/>
      </c>
      <c r="BT105" t="str">
        <f t="shared" si="280"/>
        <v/>
      </c>
      <c r="BU105" s="25" t="str">
        <f t="shared" si="281"/>
        <v/>
      </c>
      <c r="BW105" s="26" t="str">
        <f t="shared" si="282"/>
        <v/>
      </c>
      <c r="BX105" s="33" t="str">
        <f t="shared" si="283"/>
        <v/>
      </c>
      <c r="BZ105" s="5" t="str">
        <f t="shared" si="284"/>
        <v/>
      </c>
      <c r="CA105" s="6" t="str">
        <f t="shared" si="285"/>
        <v/>
      </c>
      <c r="CC105" s="27" t="str">
        <f t="shared" si="286"/>
        <v/>
      </c>
      <c r="CD105" s="28" t="str">
        <f t="shared" si="287"/>
        <v/>
      </c>
      <c r="CE105" s="21"/>
      <c r="CF105" s="5" t="str">
        <f t="shared" si="288"/>
        <v/>
      </c>
      <c r="CG105" s="5" t="str">
        <f t="shared" si="289"/>
        <v/>
      </c>
      <c r="CH105" s="5">
        <f t="shared" si="290"/>
        <v>86</v>
      </c>
      <c r="CI105" s="45"/>
      <c r="CJ105" s="54">
        <f t="shared" ca="1" si="299"/>
        <v>99999999.999999985</v>
      </c>
      <c r="CK105" s="55">
        <f t="shared" ca="1" si="300"/>
        <v>100000000</v>
      </c>
      <c r="CL105" s="21"/>
      <c r="CM105" s="27" t="str">
        <f t="shared" si="297"/>
        <v/>
      </c>
      <c r="CN105" s="21" t="str">
        <f t="shared" si="298"/>
        <v/>
      </c>
      <c r="CO105" s="21"/>
      <c r="CP105" s="21" t="str">
        <f t="shared" si="312"/>
        <v/>
      </c>
      <c r="CQ105" s="21" t="str">
        <f t="shared" si="313"/>
        <v/>
      </c>
      <c r="CR105" s="21" t="str">
        <f>IF(CQ105="","",IF('XY1'!W110="",0,'XY1'!W110))</f>
        <v/>
      </c>
      <c r="CS105" s="21" t="str">
        <f t="shared" si="301"/>
        <v/>
      </c>
      <c r="CT105" s="5" t="str">
        <f t="shared" si="302"/>
        <v/>
      </c>
      <c r="CU105" s="27" t="str">
        <f>IF(CP105="","",IF('XY1'!$Z$23='CALCUL-XY'!$E$56," "&amp;CP105,","&amp;CP105))</f>
        <v/>
      </c>
      <c r="CV105" s="27" t="str">
        <f>IF(CQ105="","",IF('XY1'!$Z$23='CALCUL-XY'!$E$56," "&amp;CQ105,","&amp;CQ105))</f>
        <v/>
      </c>
      <c r="CW105" s="27" t="str">
        <f>IF(CQ105="","",IF('XY1'!$Z$23='CALCUL-XY'!$E$56," "&amp;CS105,","&amp;CS105))</f>
        <v/>
      </c>
      <c r="CX105" s="27" t="str">
        <f>IF(CQ105="","",IF('XY1'!X110="",'CALCUL-XY'!$CX$18,IF('XY1'!$Z$23='CALCUL-XY'!$E$56," "&amp;'XY1'!X110,","&amp;'XY1'!X110)))</f>
        <v/>
      </c>
      <c r="CY105" s="21"/>
      <c r="CZ105" s="5" t="str">
        <f>IF('XY2'!C109="","",'XY2'!C109)</f>
        <v/>
      </c>
      <c r="DA105" t="str">
        <f>IF('XY2'!D109="","",'XY2'!D109)</f>
        <v/>
      </c>
      <c r="DB105" s="8" t="str">
        <f>IF('XY2'!E109="","",IF(VISEE=AVANT,MOD(CERCLE-'XY2'!E109,CERCLE),MOD('XY2'!E109,CERCLE)))</f>
        <v/>
      </c>
      <c r="DC105" s="6" t="str">
        <f>IF('XY2'!F109="","",'XY2'!F109)</f>
        <v/>
      </c>
      <c r="DE105" s="13" t="str">
        <f t="shared" si="318"/>
        <v/>
      </c>
      <c r="DF105" s="12" t="str">
        <f t="shared" si="319"/>
        <v/>
      </c>
      <c r="DG105" s="19" t="str">
        <f t="shared" si="320"/>
        <v/>
      </c>
      <c r="DI105" s="5" t="str">
        <f>IF('XY2'!C109="","",'XY2'!C109)</f>
        <v/>
      </c>
      <c r="DJ105" t="str">
        <f>IF('XY2'!D109="","",'XY2'!D109)</f>
        <v/>
      </c>
      <c r="DK105" s="8" t="str">
        <f t="shared" si="314"/>
        <v/>
      </c>
      <c r="DL105" s="6" t="str">
        <f>IF('XY2'!F109="","",IF(ECHELLE2="",DC105*1,DC105*ECHELLE2))</f>
        <v/>
      </c>
      <c r="DN105" s="13" t="str">
        <f t="shared" si="321"/>
        <v/>
      </c>
      <c r="DO105" s="12" t="str">
        <f t="shared" si="322"/>
        <v/>
      </c>
      <c r="DP105" s="19" t="str">
        <f t="shared" si="323"/>
        <v/>
      </c>
      <c r="DQ105" s="32"/>
      <c r="DR105" s="5" t="str">
        <f t="shared" si="324"/>
        <v/>
      </c>
      <c r="DS105" t="str">
        <f t="shared" si="325"/>
        <v/>
      </c>
      <c r="DT105" s="12" t="str">
        <f t="shared" si="326"/>
        <v/>
      </c>
      <c r="DU105" s="33" t="str">
        <f t="shared" si="327"/>
        <v/>
      </c>
      <c r="DW105" s="41" t="str">
        <f t="shared" si="328"/>
        <v/>
      </c>
      <c r="DX105" s="20" t="str">
        <f t="shared" si="329"/>
        <v/>
      </c>
      <c r="DY105" t="str">
        <f t="shared" si="330"/>
        <v/>
      </c>
      <c r="DZ105" t="str">
        <f t="shared" si="331"/>
        <v/>
      </c>
      <c r="EA105" t="str">
        <f t="shared" si="332"/>
        <v/>
      </c>
      <c r="EB105" s="6" t="str">
        <f t="shared" si="333"/>
        <v/>
      </c>
      <c r="ED105" s="36" t="str">
        <f t="shared" si="334"/>
        <v/>
      </c>
      <c r="EE105" s="37" t="str">
        <f t="shared" si="335"/>
        <v/>
      </c>
      <c r="EF105" s="32"/>
      <c r="EG105" s="10" t="str">
        <f t="shared" si="336"/>
        <v/>
      </c>
      <c r="EI105" s="13" t="str">
        <f t="shared" si="337"/>
        <v/>
      </c>
      <c r="EJ105" s="30" t="str">
        <f t="shared" si="338"/>
        <v/>
      </c>
      <c r="EK105" s="8" t="str">
        <f t="shared" si="339"/>
        <v/>
      </c>
      <c r="EL105" s="12" t="str">
        <f t="shared" si="340"/>
        <v/>
      </c>
      <c r="EM105" s="33" t="str">
        <f t="shared" si="341"/>
        <v/>
      </c>
      <c r="EO105" s="5" t="str">
        <f t="shared" si="342"/>
        <v/>
      </c>
      <c r="EP105" s="6" t="str">
        <f t="shared" si="343"/>
        <v/>
      </c>
      <c r="ER105" s="5">
        <f t="shared" si="303"/>
        <v>86</v>
      </c>
      <c r="ES105" s="64" t="str">
        <f t="shared" si="304"/>
        <v/>
      </c>
      <c r="ET105" s="27" t="str">
        <f t="shared" si="305"/>
        <v/>
      </c>
      <c r="EU105" s="28" t="str">
        <f t="shared" si="306"/>
        <v/>
      </c>
      <c r="EW105" s="5" t="str">
        <f t="shared" si="344"/>
        <v/>
      </c>
      <c r="EX105" s="5" t="str">
        <f t="shared" si="345"/>
        <v/>
      </c>
      <c r="EZ105" s="45"/>
      <c r="FA105" s="77">
        <f t="shared" ca="1" si="307"/>
        <v>100000150.277</v>
      </c>
      <c r="FB105" s="55">
        <f t="shared" ca="1" si="308"/>
        <v>100000103.27700001</v>
      </c>
      <c r="FD105" s="21" t="str">
        <f t="shared" si="315"/>
        <v/>
      </c>
      <c r="FE105" s="21" t="str">
        <f t="shared" si="316"/>
        <v/>
      </c>
      <c r="FF105" s="21" t="str">
        <f>IF(FE105="","",IF('XY2'!Q109="",0,'XY2'!Q109))</f>
        <v/>
      </c>
      <c r="FG105" s="21" t="str">
        <f t="shared" si="309"/>
        <v/>
      </c>
      <c r="FH105" s="5" t="str">
        <f t="shared" si="317"/>
        <v/>
      </c>
      <c r="FI105" s="27" t="str">
        <f>IF(ET105="","",IF('XY2'!$T$22='CALCUL-XY'!$E$56," "&amp;FD105,","&amp;FD105))</f>
        <v/>
      </c>
      <c r="FJ105" s="27" t="str">
        <f>IF(EU105="","",IF('XY2'!$T$22='CALCUL-XY'!$E$56," "&amp;FE105,","&amp;FE105))</f>
        <v/>
      </c>
      <c r="FK105" s="27" t="str">
        <f>IF(FG105="","",IF('XY2'!$T$22='CALCUL-XY'!$E$56," "&amp;FG105,","&amp;FG105))</f>
        <v/>
      </c>
      <c r="FL105" s="27" t="str">
        <f>IF(FE105="","",IF('XY2'!R109="",$FL$18,IF('XY2'!$T$22='CALCUL-XY'!$E$56," "&amp;'XY2'!R109,","&amp;'XY2'!R109)))</f>
        <v/>
      </c>
    </row>
    <row r="106" spans="1:168" x14ac:dyDescent="0.2">
      <c r="A106">
        <f t="shared" si="310"/>
        <v>87</v>
      </c>
      <c r="C106" s="90" t="s">
        <v>340</v>
      </c>
      <c r="L106">
        <f t="shared" si="245"/>
        <v>87</v>
      </c>
      <c r="M106" s="57" t="str">
        <f>IF('XY1'!C111="","",'XY1'!C111)</f>
        <v/>
      </c>
      <c r="N106" s="57" t="str">
        <f>IF('XY1'!D111="","",'XY1'!D111)</f>
        <v/>
      </c>
      <c r="O106" s="79" t="str">
        <f>IF('XY1'!E111="","",MOD('XY1'!E111,CERCLE))</f>
        <v/>
      </c>
      <c r="P106" s="57" t="str">
        <f>IF('XY1'!F111="","",'XY1'!F111)</f>
        <v/>
      </c>
      <c r="R106" s="13" t="str">
        <f t="shared" si="246"/>
        <v/>
      </c>
      <c r="S106" s="25" t="str">
        <f t="shared" si="247"/>
        <v/>
      </c>
      <c r="U106" s="10" t="str">
        <f t="shared" si="248"/>
        <v/>
      </c>
      <c r="W106" s="5" t="str">
        <f t="shared" si="249"/>
        <v/>
      </c>
      <c r="X106" t="str">
        <f t="shared" si="250"/>
        <v/>
      </c>
      <c r="Y106" s="8" t="str">
        <f t="shared" si="251"/>
        <v/>
      </c>
      <c r="Z106" s="6" t="str">
        <f t="shared" si="252"/>
        <v/>
      </c>
      <c r="AB106" s="5">
        <f t="shared" si="253"/>
        <v>87</v>
      </c>
      <c r="AC106" t="str">
        <f t="shared" si="291"/>
        <v/>
      </c>
      <c r="AD106" s="8" t="str">
        <f t="shared" si="311"/>
        <v/>
      </c>
      <c r="AE106" s="6" t="str">
        <f t="shared" si="254"/>
        <v/>
      </c>
      <c r="AG106" s="13" t="str">
        <f t="shared" si="255"/>
        <v/>
      </c>
      <c r="AH106" s="80" t="str">
        <f t="shared" si="256"/>
        <v/>
      </c>
      <c r="AI106" s="80" t="str">
        <f t="shared" si="257"/>
        <v/>
      </c>
      <c r="AJ106" s="80" t="str">
        <f ca="1">IF(AG106="","",IF(N&lt;AB106,"",SUM(AH106:OFFSET(AH106,(N-1),0))))</f>
        <v/>
      </c>
      <c r="AK106" s="80" t="str">
        <f ca="1">IF(AG106="","",IF(N&lt;AB106,"",SUM(AI106:OFFSET(AI106,(N-1),0))))</f>
        <v/>
      </c>
      <c r="AL106" s="80" t="str">
        <f t="shared" si="292"/>
        <v/>
      </c>
      <c r="AM106" s="81" t="str">
        <f t="shared" si="293"/>
        <v/>
      </c>
      <c r="AN106" s="85" t="str">
        <f t="shared" si="294"/>
        <v/>
      </c>
      <c r="AP106" s="13" t="str">
        <f t="shared" si="258"/>
        <v/>
      </c>
      <c r="AQ106" s="8" t="str">
        <f t="shared" si="259"/>
        <v/>
      </c>
      <c r="AR106" s="12" t="str">
        <f t="shared" si="260"/>
        <v/>
      </c>
      <c r="AS106" s="19" t="str">
        <f t="shared" si="261"/>
        <v/>
      </c>
      <c r="AU106" s="5" t="str">
        <f t="shared" si="295"/>
        <v/>
      </c>
      <c r="AV106" t="str">
        <f t="shared" si="296"/>
        <v/>
      </c>
      <c r="AW106" t="str">
        <f t="shared" si="262"/>
        <v/>
      </c>
      <c r="AX106" s="6" t="str">
        <f t="shared" si="263"/>
        <v/>
      </c>
      <c r="AZ106" s="5" t="str">
        <f t="shared" si="264"/>
        <v/>
      </c>
      <c r="BA106" t="str">
        <f t="shared" si="265"/>
        <v/>
      </c>
      <c r="BB106" s="14" t="str">
        <f t="shared" si="266"/>
        <v/>
      </c>
      <c r="BC106" s="14" t="str">
        <f t="shared" si="267"/>
        <v/>
      </c>
      <c r="BD106" t="str">
        <f t="shared" si="268"/>
        <v/>
      </c>
      <c r="BE106" s="6" t="str">
        <f t="shared" si="269"/>
        <v/>
      </c>
      <c r="BG106" s="26" t="str">
        <f t="shared" si="270"/>
        <v/>
      </c>
      <c r="BH106" s="33" t="str">
        <f t="shared" si="271"/>
        <v/>
      </c>
      <c r="BJ106" s="10" t="str">
        <f t="shared" si="272"/>
        <v/>
      </c>
      <c r="BL106" s="13" t="str">
        <f t="shared" si="273"/>
        <v/>
      </c>
      <c r="BM106" s="31" t="str">
        <f t="shared" si="274"/>
        <v/>
      </c>
      <c r="BN106" s="8" t="str">
        <f t="shared" si="275"/>
        <v/>
      </c>
      <c r="BO106" s="25" t="str">
        <f t="shared" si="276"/>
        <v/>
      </c>
      <c r="BQ106" s="5" t="str">
        <f t="shared" si="277"/>
        <v/>
      </c>
      <c r="BR106" t="str">
        <f t="shared" si="278"/>
        <v/>
      </c>
      <c r="BS106" s="8" t="str">
        <f t="shared" si="279"/>
        <v/>
      </c>
      <c r="BT106" t="str">
        <f t="shared" si="280"/>
        <v/>
      </c>
      <c r="BU106" s="25" t="str">
        <f t="shared" si="281"/>
        <v/>
      </c>
      <c r="BW106" s="26" t="str">
        <f t="shared" si="282"/>
        <v/>
      </c>
      <c r="BX106" s="33" t="str">
        <f t="shared" si="283"/>
        <v/>
      </c>
      <c r="BZ106" s="5" t="str">
        <f t="shared" si="284"/>
        <v/>
      </c>
      <c r="CA106" s="6" t="str">
        <f t="shared" si="285"/>
        <v/>
      </c>
      <c r="CC106" s="27" t="str">
        <f t="shared" si="286"/>
        <v/>
      </c>
      <c r="CD106" s="28" t="str">
        <f t="shared" si="287"/>
        <v/>
      </c>
      <c r="CE106" s="21"/>
      <c r="CF106" s="5" t="str">
        <f t="shared" si="288"/>
        <v/>
      </c>
      <c r="CG106" s="5" t="str">
        <f t="shared" si="289"/>
        <v/>
      </c>
      <c r="CH106" s="5">
        <f t="shared" si="290"/>
        <v>87</v>
      </c>
      <c r="CI106" s="45"/>
      <c r="CJ106" s="54">
        <f t="shared" ca="1" si="299"/>
        <v>99999999.999999985</v>
      </c>
      <c r="CK106" s="55">
        <f t="shared" ca="1" si="300"/>
        <v>100000000</v>
      </c>
      <c r="CL106" s="21"/>
      <c r="CM106" s="27" t="str">
        <f t="shared" si="297"/>
        <v/>
      </c>
      <c r="CN106" s="21" t="str">
        <f t="shared" si="298"/>
        <v/>
      </c>
      <c r="CO106" s="21"/>
      <c r="CP106" s="21" t="str">
        <f t="shared" si="312"/>
        <v/>
      </c>
      <c r="CQ106" s="21" t="str">
        <f t="shared" si="313"/>
        <v/>
      </c>
      <c r="CR106" s="21" t="str">
        <f>IF(CQ106="","",IF('XY1'!W111="",0,'XY1'!W111))</f>
        <v/>
      </c>
      <c r="CS106" s="21" t="str">
        <f t="shared" si="301"/>
        <v/>
      </c>
      <c r="CT106" s="5" t="str">
        <f t="shared" si="302"/>
        <v/>
      </c>
      <c r="CU106" s="27" t="str">
        <f>IF(CP106="","",IF('XY1'!$Z$23='CALCUL-XY'!$E$56," "&amp;CP106,","&amp;CP106))</f>
        <v/>
      </c>
      <c r="CV106" s="27" t="str">
        <f>IF(CQ106="","",IF('XY1'!$Z$23='CALCUL-XY'!$E$56," "&amp;CQ106,","&amp;CQ106))</f>
        <v/>
      </c>
      <c r="CW106" s="27" t="str">
        <f>IF(CQ106="","",IF('XY1'!$Z$23='CALCUL-XY'!$E$56," "&amp;CS106,","&amp;CS106))</f>
        <v/>
      </c>
      <c r="CX106" s="27" t="str">
        <f>IF(CQ106="","",IF('XY1'!X111="",'CALCUL-XY'!$CX$18,IF('XY1'!$Z$23='CALCUL-XY'!$E$56," "&amp;'XY1'!X111,","&amp;'XY1'!X111)))</f>
        <v/>
      </c>
      <c r="CY106" s="21"/>
      <c r="CZ106" s="5" t="str">
        <f>IF('XY2'!C110="","",'XY2'!C110)</f>
        <v/>
      </c>
      <c r="DA106" t="str">
        <f>IF('XY2'!D110="","",'XY2'!D110)</f>
        <v/>
      </c>
      <c r="DB106" s="8" t="str">
        <f>IF('XY2'!E110="","",IF(VISEE=AVANT,MOD(CERCLE-'XY2'!E110,CERCLE),MOD('XY2'!E110,CERCLE)))</f>
        <v/>
      </c>
      <c r="DC106" s="6" t="str">
        <f>IF('XY2'!F110="","",'XY2'!F110)</f>
        <v/>
      </c>
      <c r="DE106" s="13" t="str">
        <f t="shared" si="318"/>
        <v/>
      </c>
      <c r="DF106" s="12" t="str">
        <f t="shared" si="319"/>
        <v/>
      </c>
      <c r="DG106" s="19" t="str">
        <f t="shared" si="320"/>
        <v/>
      </c>
      <c r="DI106" s="5" t="str">
        <f>IF('XY2'!C110="","",'XY2'!C110)</f>
        <v/>
      </c>
      <c r="DJ106" t="str">
        <f>IF('XY2'!D110="","",'XY2'!D110)</f>
        <v/>
      </c>
      <c r="DK106" s="8" t="str">
        <f t="shared" si="314"/>
        <v/>
      </c>
      <c r="DL106" s="6" t="str">
        <f>IF('XY2'!F110="","",IF(ECHELLE2="",DC106*1,DC106*ECHELLE2))</f>
        <v/>
      </c>
      <c r="DN106" s="13" t="str">
        <f t="shared" si="321"/>
        <v/>
      </c>
      <c r="DO106" s="12" t="str">
        <f t="shared" si="322"/>
        <v/>
      </c>
      <c r="DP106" s="19" t="str">
        <f t="shared" si="323"/>
        <v/>
      </c>
      <c r="DQ106" s="32"/>
      <c r="DR106" s="5" t="str">
        <f t="shared" si="324"/>
        <v/>
      </c>
      <c r="DS106" t="str">
        <f t="shared" si="325"/>
        <v/>
      </c>
      <c r="DT106" s="12" t="str">
        <f t="shared" si="326"/>
        <v/>
      </c>
      <c r="DU106" s="33" t="str">
        <f t="shared" si="327"/>
        <v/>
      </c>
      <c r="DW106" s="41" t="str">
        <f t="shared" si="328"/>
        <v/>
      </c>
      <c r="DX106" s="20" t="str">
        <f t="shared" si="329"/>
        <v/>
      </c>
      <c r="DY106" t="str">
        <f t="shared" si="330"/>
        <v/>
      </c>
      <c r="DZ106" t="str">
        <f t="shared" si="331"/>
        <v/>
      </c>
      <c r="EA106" t="str">
        <f t="shared" si="332"/>
        <v/>
      </c>
      <c r="EB106" s="6" t="str">
        <f t="shared" si="333"/>
        <v/>
      </c>
      <c r="ED106" s="36" t="str">
        <f t="shared" si="334"/>
        <v/>
      </c>
      <c r="EE106" s="37" t="str">
        <f t="shared" si="335"/>
        <v/>
      </c>
      <c r="EF106" s="32"/>
      <c r="EG106" s="10" t="str">
        <f t="shared" si="336"/>
        <v/>
      </c>
      <c r="EI106" s="13" t="str">
        <f t="shared" si="337"/>
        <v/>
      </c>
      <c r="EJ106" s="30" t="str">
        <f t="shared" si="338"/>
        <v/>
      </c>
      <c r="EK106" s="8" t="str">
        <f t="shared" si="339"/>
        <v/>
      </c>
      <c r="EL106" s="12" t="str">
        <f t="shared" si="340"/>
        <v/>
      </c>
      <c r="EM106" s="33" t="str">
        <f t="shared" si="341"/>
        <v/>
      </c>
      <c r="EO106" s="5" t="str">
        <f t="shared" si="342"/>
        <v/>
      </c>
      <c r="EP106" s="6" t="str">
        <f t="shared" si="343"/>
        <v/>
      </c>
      <c r="ER106" s="5">
        <f t="shared" si="303"/>
        <v>87</v>
      </c>
      <c r="ES106" s="64" t="str">
        <f t="shared" si="304"/>
        <v/>
      </c>
      <c r="ET106" s="27" t="str">
        <f t="shared" si="305"/>
        <v/>
      </c>
      <c r="EU106" s="28" t="str">
        <f t="shared" si="306"/>
        <v/>
      </c>
      <c r="EW106" s="5" t="str">
        <f t="shared" si="344"/>
        <v/>
      </c>
      <c r="EX106" s="5" t="str">
        <f t="shared" si="345"/>
        <v/>
      </c>
      <c r="EZ106" s="45"/>
      <c r="FA106" s="77">
        <f t="shared" ca="1" si="307"/>
        <v>100000150.277</v>
      </c>
      <c r="FB106" s="55">
        <f t="shared" ca="1" si="308"/>
        <v>100000103.27700001</v>
      </c>
      <c r="FD106" s="21" t="str">
        <f t="shared" si="315"/>
        <v/>
      </c>
      <c r="FE106" s="21" t="str">
        <f t="shared" si="316"/>
        <v/>
      </c>
      <c r="FF106" s="21" t="str">
        <f>IF(FE106="","",IF('XY2'!Q110="",0,'XY2'!Q110))</f>
        <v/>
      </c>
      <c r="FG106" s="21" t="str">
        <f t="shared" si="309"/>
        <v/>
      </c>
      <c r="FH106" s="5" t="str">
        <f t="shared" si="317"/>
        <v/>
      </c>
      <c r="FI106" s="27" t="str">
        <f>IF(ET106="","",IF('XY2'!$T$22='CALCUL-XY'!$E$56," "&amp;FD106,","&amp;FD106))</f>
        <v/>
      </c>
      <c r="FJ106" s="27" t="str">
        <f>IF(EU106="","",IF('XY2'!$T$22='CALCUL-XY'!$E$56," "&amp;FE106,","&amp;FE106))</f>
        <v/>
      </c>
      <c r="FK106" s="27" t="str">
        <f>IF(FG106="","",IF('XY2'!$T$22='CALCUL-XY'!$E$56," "&amp;FG106,","&amp;FG106))</f>
        <v/>
      </c>
      <c r="FL106" s="27" t="str">
        <f>IF(FE106="","",IF('XY2'!R110="",$FL$18,IF('XY2'!$T$22='CALCUL-XY'!$E$56," "&amp;'XY2'!R110,","&amp;'XY2'!R110)))</f>
        <v/>
      </c>
    </row>
    <row r="107" spans="1:168" x14ac:dyDescent="0.2">
      <c r="A107">
        <f t="shared" si="310"/>
        <v>88</v>
      </c>
      <c r="D107" s="89" t="s">
        <v>194</v>
      </c>
      <c r="E107" t="s">
        <v>227</v>
      </c>
      <c r="L107">
        <f t="shared" ref="L107:L118" si="346">L106+1</f>
        <v>88</v>
      </c>
      <c r="M107" s="57" t="str">
        <f>IF('XY1'!C112="","",'XY1'!C112)</f>
        <v/>
      </c>
      <c r="N107" s="57" t="str">
        <f>IF('XY1'!D112="","",'XY1'!D112)</f>
        <v/>
      </c>
      <c r="O107" s="79" t="str">
        <f>IF('XY1'!E112="","",MOD('XY1'!E112,CERCLE))</f>
        <v/>
      </c>
      <c r="P107" s="57" t="str">
        <f>IF('XY1'!F112="","",'XY1'!F112)</f>
        <v/>
      </c>
      <c r="R107" s="13" t="str">
        <f t="shared" ref="R107:R118" si="347">IFERROR(MOD(CERCLE-O107,CERCLE),"")</f>
        <v/>
      </c>
      <c r="S107" s="25" t="str">
        <f t="shared" ref="S107:S118" si="348">IFERROR(IF(ANGLE=INTERIEUR,O107,R107),"")</f>
        <v/>
      </c>
      <c r="U107" s="10" t="str">
        <f t="shared" ref="U107:U118" si="349">IFERROR(IF(ECHELLE="",P107*1,P107*ECHELLE),"")</f>
        <v/>
      </c>
      <c r="W107" s="5" t="str">
        <f t="shared" ref="W107:W118" si="350">IF(M107="","",M107)</f>
        <v/>
      </c>
      <c r="X107" t="str">
        <f t="shared" ref="X107:X118" si="351">IF(N107="","",N107)</f>
        <v/>
      </c>
      <c r="Y107" s="8" t="str">
        <f t="shared" ref="Y107:Y118" si="352">IF(S107="","",S107)</f>
        <v/>
      </c>
      <c r="Z107" s="6" t="str">
        <f t="shared" ref="Z107:Z118" si="353">IF(U107="","",U107)</f>
        <v/>
      </c>
      <c r="AB107" s="5">
        <f t="shared" ref="AB107:AB118" si="354">AB106+1</f>
        <v>88</v>
      </c>
      <c r="AC107" t="str">
        <f t="shared" si="291"/>
        <v/>
      </c>
      <c r="AD107" s="8" t="str">
        <f t="shared" si="311"/>
        <v/>
      </c>
      <c r="AE107" s="6" t="str">
        <f t="shared" ref="AE107:AE118" si="355">IF(AC107="","",INDEX($Z$20:$Z$119,MATCH(AC107,$AB$20:$AB$119)))</f>
        <v/>
      </c>
      <c r="AG107" s="13" t="str">
        <f t="shared" ref="AG107:AG118" si="356">IFERROR(MOD(IF(CHEMINEMENT=HORAIRE,AG106+SUD-AD107,AG106+SUD+AD107),CERCLE),"")</f>
        <v/>
      </c>
      <c r="AH107" s="80" t="str">
        <f t="shared" ref="AH107:AH118" si="357">IFERROR(AE107*(SIN(RADIANS(AG107*24))),"")</f>
        <v/>
      </c>
      <c r="AI107" s="80" t="str">
        <f t="shared" ref="AI107:AI118" si="358">IFERROR(AE107*(COS(RADIANS(AG107*24))),"")</f>
        <v/>
      </c>
      <c r="AJ107" s="80" t="str">
        <f ca="1">IF(AG107="","",IF(N&lt;AB107,"",SUM(AH107:OFFSET(AH107,(N-1),0))))</f>
        <v/>
      </c>
      <c r="AK107" s="80" t="str">
        <f ca="1">IF(AG107="","",IF(N&lt;AB107,"",SUM(AI107:OFFSET(AI107,(N-1),0))))</f>
        <v/>
      </c>
      <c r="AL107" s="80" t="str">
        <f t="shared" si="292"/>
        <v/>
      </c>
      <c r="AM107" s="81" t="str">
        <f t="shared" si="293"/>
        <v/>
      </c>
      <c r="AN107" s="85" t="str">
        <f t="shared" si="294"/>
        <v/>
      </c>
      <c r="AP107" s="13" t="str">
        <f t="shared" ref="AP107:AP118" si="359">IFERROR(Y107-(FERMETUREB/N),"")</f>
        <v/>
      </c>
      <c r="AQ107" s="8" t="str">
        <f t="shared" ref="AQ107:AQ118" si="360">IFERROR(MOD(IF(CHEMINEMENT=HORAIRE,AQ106+SUD-AP107,AQ106+SUD+AP107),CERCLE),"")</f>
        <v/>
      </c>
      <c r="AR107" s="12" t="str">
        <f t="shared" ref="AR107:AR118" si="361">IFERROR(AE107*(SIN(RADIANS(AQ107*24))),"")</f>
        <v/>
      </c>
      <c r="AS107" s="19" t="str">
        <f t="shared" ref="AS107:AS118" si="362">IFERROR(AE107*(COS(RADIANS(AQ107*24))),"")</f>
        <v/>
      </c>
      <c r="AU107" s="5" t="str">
        <f t="shared" si="295"/>
        <v/>
      </c>
      <c r="AV107" t="str">
        <f t="shared" si="296"/>
        <v/>
      </c>
      <c r="AW107" t="str">
        <f t="shared" ref="AW107:AW118" si="363">IFERROR(AR107+AU107,"")</f>
        <v/>
      </c>
      <c r="AX107" s="6" t="str">
        <f t="shared" ref="AX107:AX118" si="364">IFERROR(AS107+AV107,"")</f>
        <v/>
      </c>
      <c r="AZ107" s="5" t="str">
        <f t="shared" ref="AZ107:AZ118" si="365">IFERROR(ABS(AR107),"")</f>
        <v/>
      </c>
      <c r="BA107" t="str">
        <f t="shared" ref="BA107:BA118" si="366">IFERROR(ABS(AS107),"")</f>
        <v/>
      </c>
      <c r="BB107" s="14" t="str">
        <f t="shared" ref="BB107:BB118" si="367">IFERROR(-AR$120*(AZ107/AZ$120),"")</f>
        <v/>
      </c>
      <c r="BC107" s="14" t="str">
        <f t="shared" ref="BC107:BC118" si="368">IFERROR(-AS$120*(BA107/BA$120),"")</f>
        <v/>
      </c>
      <c r="BD107" t="str">
        <f t="shared" ref="BD107:BD118" si="369">IFERROR(AR107+BB107,"")</f>
        <v/>
      </c>
      <c r="BE107" s="6" t="str">
        <f t="shared" ref="BE107:BE118" si="370">IFERROR(AS107+BC107,"")</f>
        <v/>
      </c>
      <c r="BG107" s="26" t="str">
        <f t="shared" ref="BG107:BG118" si="371">IFERROR(IF(METHODE=COMPASS,AW107,BD107),"")</f>
        <v/>
      </c>
      <c r="BH107" s="33" t="str">
        <f t="shared" ref="BH107:BH118" si="372">IFERROR(IF(METHODE=COMPASS,AX107,BE107),"")</f>
        <v/>
      </c>
      <c r="BJ107" s="10" t="str">
        <f t="shared" ref="BJ107:BJ118" si="373">IFERROR(SQRT(BG107^2+BH107^2),"")</f>
        <v/>
      </c>
      <c r="BL107" s="13" t="str">
        <f t="shared" ref="BL107:BL118" si="374">IFERROR(IF(AND(BG107=0,BH107=0),0,IF(AND(BG107=0,BH107&gt;0),NORD,IF(AND(BG107&gt;0,BH107=0),EST,IF(AND(BG107=0,BH107&lt;0),SUD,IF(AND(BG107&lt;0,BH107=0),OUEST,MOD(DEGREES(ATAN(ABS(BG107)/(ABS(BH107))))/24,CERCLE)))))),"")</f>
        <v/>
      </c>
      <c r="BM107" s="31" t="str">
        <f t="shared" ref="BM107:BM118" si="375">IFERROR(MOD(IF(AND(BG107&gt;0,BH107&gt;0),BL107,IF(AND(BG107&gt;0,BH107&lt;0),SUD-BL107,IF(AND(BG107&lt;0,BH107&lt;0),SUD+BL107,IF(AND(BG107&lt;0,BH107&gt;0),NORD-BL107,BL107)))),CERCLE),"")</f>
        <v/>
      </c>
      <c r="BN107" s="8" t="str">
        <f t="shared" ref="BN107:BN118" si="376">IFERROR(MOD(IF(CHEMINEMENT=HORAIRE,BM106-SUD-BM107,BM107-BM106-SUD),CERCLE),"")</f>
        <v/>
      </c>
      <c r="BO107" s="25" t="str">
        <f t="shared" ref="BO107:BO118" si="377">IFERROR(CERCLE-BN107,"")</f>
        <v/>
      </c>
      <c r="BQ107" s="5" t="str">
        <f t="shared" ref="BQ107:BQ118" si="378">IF(W107="","",W107)</f>
        <v/>
      </c>
      <c r="BR107" t="str">
        <f t="shared" ref="BR107:BR118" si="379">IF(X107="","",X107)</f>
        <v/>
      </c>
      <c r="BS107" s="8" t="str">
        <f t="shared" ref="BS107:BS118" si="380">IF(BN107="","",IF(ANGLE=INTERIEUR,BN107,BO107))</f>
        <v/>
      </c>
      <c r="BT107" t="str">
        <f t="shared" ref="BT107:BT118" si="381">IF(BJ107="","",BJ107)</f>
        <v/>
      </c>
      <c r="BU107" s="25" t="str">
        <f t="shared" ref="BU107:BU118" si="382">IF(BM107="","",BM107)</f>
        <v/>
      </c>
      <c r="BW107" s="26" t="str">
        <f t="shared" ref="BW107:BW118" si="383">IFERROR(BT107*(SIN(RADIANS(BU107*24))),"")</f>
        <v/>
      </c>
      <c r="BX107" s="33" t="str">
        <f t="shared" ref="BX107:BX118" si="384">IFERROR(BT107*(COS(RADIANS(BU107*24))),"")</f>
        <v/>
      </c>
      <c r="BZ107" s="5" t="str">
        <f t="shared" ref="BZ107:BZ118" si="385">IFERROR(IF($BU107="","",BZ106+BW106),"")</f>
        <v/>
      </c>
      <c r="CA107" s="6" t="str">
        <f t="shared" ref="CA107:CA118" si="386">IFERROR(IF($BU107="","",CA106+BX106),"")</f>
        <v/>
      </c>
      <c r="CC107" s="27" t="str">
        <f t="shared" ref="CC107:CC118" si="387">IF($CC$19="X",BZ107,CA107)</f>
        <v/>
      </c>
      <c r="CD107" s="28" t="str">
        <f t="shared" ref="CD107:CD118" si="388">IF($CC$19="X",CA107,BZ107)</f>
        <v/>
      </c>
      <c r="CE107" s="21"/>
      <c r="CF107" s="5" t="str">
        <f t="shared" ref="CF107:CF118" si="389">IFERROR(IF($BU107="","",CF106+BW106),"")</f>
        <v/>
      </c>
      <c r="CG107" s="5" t="str">
        <f t="shared" ref="CG107:CG118" si="390">IFERROR(IF($BU107="","",CG106+BX106),"")</f>
        <v/>
      </c>
      <c r="CH107" s="5">
        <f t="shared" ref="CH107:CH118" si="391">CH106+1</f>
        <v>88</v>
      </c>
      <c r="CI107" s="45"/>
      <c r="CJ107" s="54">
        <f t="shared" ca="1" si="299"/>
        <v>99999999.999999985</v>
      </c>
      <c r="CK107" s="55">
        <f t="shared" ca="1" si="300"/>
        <v>100000000</v>
      </c>
      <c r="CL107" s="21"/>
      <c r="CM107" s="27" t="str">
        <f t="shared" si="297"/>
        <v/>
      </c>
      <c r="CN107" s="21" t="str">
        <f t="shared" si="298"/>
        <v/>
      </c>
      <c r="CO107" s="21"/>
      <c r="CP107" s="21" t="str">
        <f t="shared" si="312"/>
        <v/>
      </c>
      <c r="CQ107" s="21" t="str">
        <f t="shared" si="313"/>
        <v/>
      </c>
      <c r="CR107" s="21" t="str">
        <f>IF(CQ107="","",IF('XY1'!W112="",0,'XY1'!W112))</f>
        <v/>
      </c>
      <c r="CS107" s="21" t="str">
        <f t="shared" si="301"/>
        <v/>
      </c>
      <c r="CT107" s="5" t="str">
        <f t="shared" si="302"/>
        <v/>
      </c>
      <c r="CU107" s="27" t="str">
        <f>IF(CP107="","",IF('XY1'!$Z$23='CALCUL-XY'!$E$56," "&amp;CP107,","&amp;CP107))</f>
        <v/>
      </c>
      <c r="CV107" s="27" t="str">
        <f>IF(CQ107="","",IF('XY1'!$Z$23='CALCUL-XY'!$E$56," "&amp;CQ107,","&amp;CQ107))</f>
        <v/>
      </c>
      <c r="CW107" s="27" t="str">
        <f>IF(CQ107="","",IF('XY1'!$Z$23='CALCUL-XY'!$E$56," "&amp;CS107,","&amp;CS107))</f>
        <v/>
      </c>
      <c r="CX107" s="27" t="str">
        <f>IF(CQ107="","",IF('XY1'!X112="",'CALCUL-XY'!$CX$18,IF('XY1'!$Z$23='CALCUL-XY'!$E$56," "&amp;'XY1'!X112,","&amp;'XY1'!X112)))</f>
        <v/>
      </c>
      <c r="CY107" s="21"/>
      <c r="CZ107" s="5" t="str">
        <f>IF('XY2'!C111="","",'XY2'!C111)</f>
        <v/>
      </c>
      <c r="DA107" t="str">
        <f>IF('XY2'!D111="","",'XY2'!D111)</f>
        <v/>
      </c>
      <c r="DB107" s="8" t="str">
        <f>IF('XY2'!E111="","",IF(VISEE=AVANT,MOD(CERCLE-'XY2'!E111,CERCLE),MOD('XY2'!E111,CERCLE)))</f>
        <v/>
      </c>
      <c r="DC107" s="6" t="str">
        <f>IF('XY2'!F111="","",'XY2'!F111)</f>
        <v/>
      </c>
      <c r="DE107" s="13" t="str">
        <f t="shared" si="318"/>
        <v/>
      </c>
      <c r="DF107" s="12" t="str">
        <f t="shared" si="319"/>
        <v/>
      </c>
      <c r="DG107" s="19" t="str">
        <f t="shared" si="320"/>
        <v/>
      </c>
      <c r="DI107" s="5" t="str">
        <f>IF('XY2'!C111="","",'XY2'!C111)</f>
        <v/>
      </c>
      <c r="DJ107" t="str">
        <f>IF('XY2'!D111="","",'XY2'!D111)</f>
        <v/>
      </c>
      <c r="DK107" s="8" t="str">
        <f t="shared" si="314"/>
        <v/>
      </c>
      <c r="DL107" s="6" t="str">
        <f>IF('XY2'!F111="","",IF(ECHELLE2="",DC107*1,DC107*ECHELLE2))</f>
        <v/>
      </c>
      <c r="DN107" s="13" t="str">
        <f t="shared" si="321"/>
        <v/>
      </c>
      <c r="DO107" s="12" t="str">
        <f t="shared" si="322"/>
        <v/>
      </c>
      <c r="DP107" s="19" t="str">
        <f t="shared" si="323"/>
        <v/>
      </c>
      <c r="DQ107" s="32"/>
      <c r="DR107" s="5" t="str">
        <f t="shared" si="324"/>
        <v/>
      </c>
      <c r="DS107" t="str">
        <f t="shared" si="325"/>
        <v/>
      </c>
      <c r="DT107" s="12" t="str">
        <f t="shared" si="326"/>
        <v/>
      </c>
      <c r="DU107" s="33" t="str">
        <f t="shared" si="327"/>
        <v/>
      </c>
      <c r="DW107" s="41" t="str">
        <f t="shared" si="328"/>
        <v/>
      </c>
      <c r="DX107" s="20" t="str">
        <f t="shared" si="329"/>
        <v/>
      </c>
      <c r="DY107" t="str">
        <f t="shared" si="330"/>
        <v/>
      </c>
      <c r="DZ107" t="str">
        <f t="shared" si="331"/>
        <v/>
      </c>
      <c r="EA107" t="str">
        <f t="shared" si="332"/>
        <v/>
      </c>
      <c r="EB107" s="6" t="str">
        <f t="shared" si="333"/>
        <v/>
      </c>
      <c r="ED107" s="36" t="str">
        <f t="shared" si="334"/>
        <v/>
      </c>
      <c r="EE107" s="37" t="str">
        <f t="shared" si="335"/>
        <v/>
      </c>
      <c r="EF107" s="32"/>
      <c r="EG107" s="10" t="str">
        <f t="shared" si="336"/>
        <v/>
      </c>
      <c r="EI107" s="13" t="str">
        <f t="shared" si="337"/>
        <v/>
      </c>
      <c r="EJ107" s="30" t="str">
        <f t="shared" si="338"/>
        <v/>
      </c>
      <c r="EK107" s="8" t="str">
        <f t="shared" si="339"/>
        <v/>
      </c>
      <c r="EL107" s="12" t="str">
        <f t="shared" si="340"/>
        <v/>
      </c>
      <c r="EM107" s="33" t="str">
        <f t="shared" si="341"/>
        <v/>
      </c>
      <c r="EO107" s="5" t="str">
        <f t="shared" si="342"/>
        <v/>
      </c>
      <c r="EP107" s="6" t="str">
        <f t="shared" si="343"/>
        <v/>
      </c>
      <c r="ER107" s="5">
        <f t="shared" si="303"/>
        <v>88</v>
      </c>
      <c r="ES107" s="64" t="str">
        <f t="shared" si="304"/>
        <v/>
      </c>
      <c r="ET107" s="27" t="str">
        <f t="shared" si="305"/>
        <v/>
      </c>
      <c r="EU107" s="28" t="str">
        <f t="shared" si="306"/>
        <v/>
      </c>
      <c r="EW107" s="5" t="str">
        <f t="shared" si="344"/>
        <v/>
      </c>
      <c r="EX107" s="5" t="str">
        <f t="shared" si="345"/>
        <v/>
      </c>
      <c r="EZ107" s="45"/>
      <c r="FA107" s="77">
        <f t="shared" ca="1" si="307"/>
        <v>100000150.277</v>
      </c>
      <c r="FB107" s="55">
        <f t="shared" ca="1" si="308"/>
        <v>100000103.27700001</v>
      </c>
      <c r="FD107" s="21" t="str">
        <f t="shared" si="315"/>
        <v/>
      </c>
      <c r="FE107" s="21" t="str">
        <f t="shared" si="316"/>
        <v/>
      </c>
      <c r="FF107" s="21" t="str">
        <f>IF(FE107="","",IF('XY2'!Q111="",0,'XY2'!Q111))</f>
        <v/>
      </c>
      <c r="FG107" s="21" t="str">
        <f t="shared" si="309"/>
        <v/>
      </c>
      <c r="FH107" s="5" t="str">
        <f t="shared" si="317"/>
        <v/>
      </c>
      <c r="FI107" s="27" t="str">
        <f>IF(ET107="","",IF('XY2'!$T$22='CALCUL-XY'!$E$56," "&amp;FD107,","&amp;FD107))</f>
        <v/>
      </c>
      <c r="FJ107" s="27" t="str">
        <f>IF(EU107="","",IF('XY2'!$T$22='CALCUL-XY'!$E$56," "&amp;FE107,","&amp;FE107))</f>
        <v/>
      </c>
      <c r="FK107" s="27" t="str">
        <f>IF(FG107="","",IF('XY2'!$T$22='CALCUL-XY'!$E$56," "&amp;FG107,","&amp;FG107))</f>
        <v/>
      </c>
      <c r="FL107" s="27" t="str">
        <f>IF(FE107="","",IF('XY2'!R111="",$FL$18,IF('XY2'!$T$22='CALCUL-XY'!$E$56," "&amp;'XY2'!R111,","&amp;'XY2'!R111)))</f>
        <v/>
      </c>
    </row>
    <row r="108" spans="1:168" x14ac:dyDescent="0.2">
      <c r="A108">
        <f t="shared" si="310"/>
        <v>89</v>
      </c>
      <c r="L108">
        <f t="shared" si="346"/>
        <v>89</v>
      </c>
      <c r="M108" s="57" t="str">
        <f>IF('XY1'!C113="","",'XY1'!C113)</f>
        <v/>
      </c>
      <c r="N108" s="57" t="str">
        <f>IF('XY1'!D113="","",'XY1'!D113)</f>
        <v/>
      </c>
      <c r="O108" s="79" t="str">
        <f>IF('XY1'!E113="","",MOD('XY1'!E113,CERCLE))</f>
        <v/>
      </c>
      <c r="P108" s="57" t="str">
        <f>IF('XY1'!F113="","",'XY1'!F113)</f>
        <v/>
      </c>
      <c r="R108" s="13" t="str">
        <f t="shared" si="347"/>
        <v/>
      </c>
      <c r="S108" s="25" t="str">
        <f t="shared" si="348"/>
        <v/>
      </c>
      <c r="U108" s="10" t="str">
        <f t="shared" si="349"/>
        <v/>
      </c>
      <c r="W108" s="5" t="str">
        <f t="shared" si="350"/>
        <v/>
      </c>
      <c r="X108" t="str">
        <f t="shared" si="351"/>
        <v/>
      </c>
      <c r="Y108" s="8" t="str">
        <f t="shared" si="352"/>
        <v/>
      </c>
      <c r="Z108" s="6" t="str">
        <f t="shared" si="353"/>
        <v/>
      </c>
      <c r="AB108" s="5">
        <f t="shared" si="354"/>
        <v>89</v>
      </c>
      <c r="AC108" t="str">
        <f t="shared" si="291"/>
        <v/>
      </c>
      <c r="AD108" s="8" t="str">
        <f t="shared" si="311"/>
        <v/>
      </c>
      <c r="AE108" s="6" t="str">
        <f t="shared" si="355"/>
        <v/>
      </c>
      <c r="AG108" s="13" t="str">
        <f t="shared" si="356"/>
        <v/>
      </c>
      <c r="AH108" s="80" t="str">
        <f t="shared" si="357"/>
        <v/>
      </c>
      <c r="AI108" s="80" t="str">
        <f t="shared" si="358"/>
        <v/>
      </c>
      <c r="AJ108" s="80" t="str">
        <f ca="1">IF(AG108="","",IF(N&lt;AB108,"",SUM(AH108:OFFSET(AH108,(N-1),0))))</f>
        <v/>
      </c>
      <c r="AK108" s="80" t="str">
        <f ca="1">IF(AG108="","",IF(N&lt;AB108,"",SUM(AI108:OFFSET(AI108,(N-1),0))))</f>
        <v/>
      </c>
      <c r="AL108" s="80" t="str">
        <f t="shared" si="292"/>
        <v/>
      </c>
      <c r="AM108" s="81" t="str">
        <f t="shared" si="293"/>
        <v/>
      </c>
      <c r="AN108" s="85" t="str">
        <f t="shared" si="294"/>
        <v/>
      </c>
      <c r="AP108" s="13" t="str">
        <f t="shared" si="359"/>
        <v/>
      </c>
      <c r="AQ108" s="8" t="str">
        <f t="shared" si="360"/>
        <v/>
      </c>
      <c r="AR108" s="12" t="str">
        <f t="shared" si="361"/>
        <v/>
      </c>
      <c r="AS108" s="19" t="str">
        <f t="shared" si="362"/>
        <v/>
      </c>
      <c r="AU108" s="5" t="str">
        <f t="shared" si="295"/>
        <v/>
      </c>
      <c r="AV108" t="str">
        <f t="shared" si="296"/>
        <v/>
      </c>
      <c r="AW108" t="str">
        <f t="shared" si="363"/>
        <v/>
      </c>
      <c r="AX108" s="6" t="str">
        <f t="shared" si="364"/>
        <v/>
      </c>
      <c r="AZ108" s="5" t="str">
        <f t="shared" si="365"/>
        <v/>
      </c>
      <c r="BA108" t="str">
        <f t="shared" si="366"/>
        <v/>
      </c>
      <c r="BB108" s="14" t="str">
        <f t="shared" si="367"/>
        <v/>
      </c>
      <c r="BC108" s="14" t="str">
        <f t="shared" si="368"/>
        <v/>
      </c>
      <c r="BD108" t="str">
        <f t="shared" si="369"/>
        <v/>
      </c>
      <c r="BE108" s="6" t="str">
        <f t="shared" si="370"/>
        <v/>
      </c>
      <c r="BG108" s="26" t="str">
        <f t="shared" si="371"/>
        <v/>
      </c>
      <c r="BH108" s="33" t="str">
        <f t="shared" si="372"/>
        <v/>
      </c>
      <c r="BJ108" s="10" t="str">
        <f t="shared" si="373"/>
        <v/>
      </c>
      <c r="BL108" s="13" t="str">
        <f t="shared" si="374"/>
        <v/>
      </c>
      <c r="BM108" s="31" t="str">
        <f t="shared" si="375"/>
        <v/>
      </c>
      <c r="BN108" s="8" t="str">
        <f t="shared" si="376"/>
        <v/>
      </c>
      <c r="BO108" s="25" t="str">
        <f t="shared" si="377"/>
        <v/>
      </c>
      <c r="BQ108" s="5" t="str">
        <f t="shared" si="378"/>
        <v/>
      </c>
      <c r="BR108" t="str">
        <f t="shared" si="379"/>
        <v/>
      </c>
      <c r="BS108" s="8" t="str">
        <f t="shared" si="380"/>
        <v/>
      </c>
      <c r="BT108" t="str">
        <f t="shared" si="381"/>
        <v/>
      </c>
      <c r="BU108" s="25" t="str">
        <f t="shared" si="382"/>
        <v/>
      </c>
      <c r="BW108" s="26" t="str">
        <f t="shared" si="383"/>
        <v/>
      </c>
      <c r="BX108" s="33" t="str">
        <f t="shared" si="384"/>
        <v/>
      </c>
      <c r="BZ108" s="5" t="str">
        <f t="shared" si="385"/>
        <v/>
      </c>
      <c r="CA108" s="6" t="str">
        <f t="shared" si="386"/>
        <v/>
      </c>
      <c r="CC108" s="27" t="str">
        <f t="shared" si="387"/>
        <v/>
      </c>
      <c r="CD108" s="28" t="str">
        <f t="shared" si="388"/>
        <v/>
      </c>
      <c r="CE108" s="21"/>
      <c r="CF108" s="5" t="str">
        <f t="shared" si="389"/>
        <v/>
      </c>
      <c r="CG108" s="5" t="str">
        <f t="shared" si="390"/>
        <v/>
      </c>
      <c r="CH108" s="5">
        <f t="shared" si="391"/>
        <v>89</v>
      </c>
      <c r="CI108" s="45"/>
      <c r="CJ108" s="54">
        <f t="shared" ca="1" si="299"/>
        <v>99999999.999999985</v>
      </c>
      <c r="CK108" s="55">
        <f t="shared" ca="1" si="300"/>
        <v>100000000</v>
      </c>
      <c r="CL108" s="21"/>
      <c r="CM108" s="27" t="str">
        <f t="shared" si="297"/>
        <v/>
      </c>
      <c r="CN108" s="21" t="str">
        <f t="shared" si="298"/>
        <v/>
      </c>
      <c r="CO108" s="21"/>
      <c r="CP108" s="21" t="str">
        <f t="shared" si="312"/>
        <v/>
      </c>
      <c r="CQ108" s="21" t="str">
        <f t="shared" si="313"/>
        <v/>
      </c>
      <c r="CR108" s="21" t="str">
        <f>IF(CQ108="","",IF('XY1'!W113="",0,'XY1'!W113))</f>
        <v/>
      </c>
      <c r="CS108" s="21" t="str">
        <f t="shared" si="301"/>
        <v/>
      </c>
      <c r="CT108" s="5" t="str">
        <f t="shared" si="302"/>
        <v/>
      </c>
      <c r="CU108" s="27" t="str">
        <f>IF(CP108="","",IF('XY1'!$Z$23='CALCUL-XY'!$E$56," "&amp;CP108,","&amp;CP108))</f>
        <v/>
      </c>
      <c r="CV108" s="27" t="str">
        <f>IF(CQ108="","",IF('XY1'!$Z$23='CALCUL-XY'!$E$56," "&amp;CQ108,","&amp;CQ108))</f>
        <v/>
      </c>
      <c r="CW108" s="27" t="str">
        <f>IF(CQ108="","",IF('XY1'!$Z$23='CALCUL-XY'!$E$56," "&amp;CS108,","&amp;CS108))</f>
        <v/>
      </c>
      <c r="CX108" s="27" t="str">
        <f>IF(CQ108="","",IF('XY1'!X113="",'CALCUL-XY'!$CX$18,IF('XY1'!$Z$23='CALCUL-XY'!$E$56," "&amp;'XY1'!X113,","&amp;'XY1'!X113)))</f>
        <v/>
      </c>
      <c r="CY108" s="21"/>
      <c r="CZ108" s="5" t="str">
        <f>IF('XY2'!C112="","",'XY2'!C112)</f>
        <v/>
      </c>
      <c r="DA108" t="str">
        <f>IF('XY2'!D112="","",'XY2'!D112)</f>
        <v/>
      </c>
      <c r="DB108" s="8" t="str">
        <f>IF('XY2'!E112="","",IF(VISEE=AVANT,MOD(CERCLE-'XY2'!E112,CERCLE),MOD('XY2'!E112,CERCLE)))</f>
        <v/>
      </c>
      <c r="DC108" s="6" t="str">
        <f>IF('XY2'!F112="","",'XY2'!F112)</f>
        <v/>
      </c>
      <c r="DE108" s="13" t="str">
        <f t="shared" si="318"/>
        <v/>
      </c>
      <c r="DF108" s="12" t="str">
        <f t="shared" si="319"/>
        <v/>
      </c>
      <c r="DG108" s="19" t="str">
        <f t="shared" si="320"/>
        <v/>
      </c>
      <c r="DI108" s="5" t="str">
        <f>IF('XY2'!C112="","",'XY2'!C112)</f>
        <v/>
      </c>
      <c r="DJ108" t="str">
        <f>IF('XY2'!D112="","",'XY2'!D112)</f>
        <v/>
      </c>
      <c r="DK108" s="8" t="str">
        <f t="shared" si="314"/>
        <v/>
      </c>
      <c r="DL108" s="6" t="str">
        <f>IF('XY2'!F112="","",IF(ECHELLE2="",DC108*1,DC108*ECHELLE2))</f>
        <v/>
      </c>
      <c r="DN108" s="13" t="str">
        <f t="shared" si="321"/>
        <v/>
      </c>
      <c r="DO108" s="12" t="str">
        <f t="shared" si="322"/>
        <v/>
      </c>
      <c r="DP108" s="19" t="str">
        <f t="shared" si="323"/>
        <v/>
      </c>
      <c r="DQ108" s="32"/>
      <c r="DR108" s="5" t="str">
        <f t="shared" si="324"/>
        <v/>
      </c>
      <c r="DS108" t="str">
        <f t="shared" si="325"/>
        <v/>
      </c>
      <c r="DT108" s="12" t="str">
        <f t="shared" si="326"/>
        <v/>
      </c>
      <c r="DU108" s="33" t="str">
        <f t="shared" si="327"/>
        <v/>
      </c>
      <c r="DW108" s="41" t="str">
        <f t="shared" si="328"/>
        <v/>
      </c>
      <c r="DX108" s="20" t="str">
        <f t="shared" si="329"/>
        <v/>
      </c>
      <c r="DY108" t="str">
        <f t="shared" si="330"/>
        <v/>
      </c>
      <c r="DZ108" t="str">
        <f t="shared" si="331"/>
        <v/>
      </c>
      <c r="EA108" t="str">
        <f t="shared" si="332"/>
        <v/>
      </c>
      <c r="EB108" s="6" t="str">
        <f t="shared" si="333"/>
        <v/>
      </c>
      <c r="ED108" s="36" t="str">
        <f t="shared" si="334"/>
        <v/>
      </c>
      <c r="EE108" s="37" t="str">
        <f t="shared" si="335"/>
        <v/>
      </c>
      <c r="EF108" s="32"/>
      <c r="EG108" s="10" t="str">
        <f t="shared" si="336"/>
        <v/>
      </c>
      <c r="EI108" s="13" t="str">
        <f t="shared" si="337"/>
        <v/>
      </c>
      <c r="EJ108" s="30" t="str">
        <f t="shared" si="338"/>
        <v/>
      </c>
      <c r="EK108" s="8" t="str">
        <f t="shared" si="339"/>
        <v/>
      </c>
      <c r="EL108" s="12" t="str">
        <f t="shared" si="340"/>
        <v/>
      </c>
      <c r="EM108" s="33" t="str">
        <f t="shared" si="341"/>
        <v/>
      </c>
      <c r="EO108" s="5" t="str">
        <f t="shared" si="342"/>
        <v/>
      </c>
      <c r="EP108" s="6" t="str">
        <f t="shared" si="343"/>
        <v/>
      </c>
      <c r="ER108" s="5">
        <f t="shared" si="303"/>
        <v>89</v>
      </c>
      <c r="ES108" s="64" t="str">
        <f t="shared" si="304"/>
        <v/>
      </c>
      <c r="ET108" s="27" t="str">
        <f t="shared" si="305"/>
        <v/>
      </c>
      <c r="EU108" s="28" t="str">
        <f t="shared" si="306"/>
        <v/>
      </c>
      <c r="EW108" s="5" t="str">
        <f t="shared" si="344"/>
        <v/>
      </c>
      <c r="EX108" s="5" t="str">
        <f t="shared" si="345"/>
        <v/>
      </c>
      <c r="EZ108" s="45"/>
      <c r="FA108" s="77">
        <f t="shared" ca="1" si="307"/>
        <v>100000150.277</v>
      </c>
      <c r="FB108" s="55">
        <f t="shared" ca="1" si="308"/>
        <v>100000103.27700001</v>
      </c>
      <c r="FD108" s="21" t="str">
        <f t="shared" si="315"/>
        <v/>
      </c>
      <c r="FE108" s="21" t="str">
        <f t="shared" si="316"/>
        <v/>
      </c>
      <c r="FF108" s="21" t="str">
        <f>IF(FE108="","",IF('XY2'!Q112="",0,'XY2'!Q112))</f>
        <v/>
      </c>
      <c r="FG108" s="21" t="str">
        <f t="shared" si="309"/>
        <v/>
      </c>
      <c r="FH108" s="5" t="str">
        <f t="shared" si="317"/>
        <v/>
      </c>
      <c r="FI108" s="27" t="str">
        <f>IF(ET108="","",IF('XY2'!$T$22='CALCUL-XY'!$E$56," "&amp;FD108,","&amp;FD108))</f>
        <v/>
      </c>
      <c r="FJ108" s="27" t="str">
        <f>IF(EU108="","",IF('XY2'!$T$22='CALCUL-XY'!$E$56," "&amp;FE108,","&amp;FE108))</f>
        <v/>
      </c>
      <c r="FK108" s="27" t="str">
        <f>IF(FG108="","",IF('XY2'!$T$22='CALCUL-XY'!$E$56," "&amp;FG108,","&amp;FG108))</f>
        <v/>
      </c>
      <c r="FL108" s="27" t="str">
        <f>IF(FE108="","",IF('XY2'!R112="",$FL$18,IF('XY2'!$T$22='CALCUL-XY'!$E$56," "&amp;'XY2'!R112,","&amp;'XY2'!R112)))</f>
        <v/>
      </c>
    </row>
    <row r="109" spans="1:168" x14ac:dyDescent="0.2">
      <c r="A109">
        <f t="shared" si="310"/>
        <v>90</v>
      </c>
      <c r="L109">
        <f t="shared" si="346"/>
        <v>90</v>
      </c>
      <c r="M109" s="57" t="str">
        <f>IF('XY1'!C114="","",'XY1'!C114)</f>
        <v/>
      </c>
      <c r="N109" s="57" t="str">
        <f>IF('XY1'!D114="","",'XY1'!D114)</f>
        <v/>
      </c>
      <c r="O109" s="79" t="str">
        <f>IF('XY1'!E114="","",MOD('XY1'!E114,CERCLE))</f>
        <v/>
      </c>
      <c r="P109" s="57" t="str">
        <f>IF('XY1'!F114="","",'XY1'!F114)</f>
        <v/>
      </c>
      <c r="R109" s="13" t="str">
        <f t="shared" si="347"/>
        <v/>
      </c>
      <c r="S109" s="25" t="str">
        <f t="shared" si="348"/>
        <v/>
      </c>
      <c r="U109" s="10" t="str">
        <f t="shared" si="349"/>
        <v/>
      </c>
      <c r="W109" s="5" t="str">
        <f t="shared" si="350"/>
        <v/>
      </c>
      <c r="X109" t="str">
        <f t="shared" si="351"/>
        <v/>
      </c>
      <c r="Y109" s="8" t="str">
        <f t="shared" si="352"/>
        <v/>
      </c>
      <c r="Z109" s="6" t="str">
        <f t="shared" si="353"/>
        <v/>
      </c>
      <c r="AB109" s="5">
        <f t="shared" si="354"/>
        <v>90</v>
      </c>
      <c r="AC109" t="str">
        <f t="shared" si="291"/>
        <v/>
      </c>
      <c r="AD109" s="8" t="str">
        <f t="shared" si="311"/>
        <v/>
      </c>
      <c r="AE109" s="6" t="str">
        <f t="shared" si="355"/>
        <v/>
      </c>
      <c r="AG109" s="13" t="str">
        <f t="shared" si="356"/>
        <v/>
      </c>
      <c r="AH109" s="80" t="str">
        <f t="shared" si="357"/>
        <v/>
      </c>
      <c r="AI109" s="80" t="str">
        <f t="shared" si="358"/>
        <v/>
      </c>
      <c r="AJ109" s="80" t="str">
        <f ca="1">IF(AG109="","",IF(N&lt;AB109,"",SUM(AH109:OFFSET(AH109,(N-1),0))))</f>
        <v/>
      </c>
      <c r="AK109" s="80" t="str">
        <f ca="1">IF(AG109="","",IF(N&lt;AB109,"",SUM(AI109:OFFSET(AI109,(N-1),0))))</f>
        <v/>
      </c>
      <c r="AL109" s="80" t="str">
        <f t="shared" si="292"/>
        <v/>
      </c>
      <c r="AM109" s="81" t="str">
        <f t="shared" si="293"/>
        <v/>
      </c>
      <c r="AN109" s="85" t="str">
        <f t="shared" si="294"/>
        <v/>
      </c>
      <c r="AP109" s="13" t="str">
        <f t="shared" si="359"/>
        <v/>
      </c>
      <c r="AQ109" s="8" t="str">
        <f t="shared" si="360"/>
        <v/>
      </c>
      <c r="AR109" s="12" t="str">
        <f t="shared" si="361"/>
        <v/>
      </c>
      <c r="AS109" s="19" t="str">
        <f t="shared" si="362"/>
        <v/>
      </c>
      <c r="AU109" s="5" t="str">
        <f t="shared" si="295"/>
        <v/>
      </c>
      <c r="AV109" t="str">
        <f t="shared" si="296"/>
        <v/>
      </c>
      <c r="AW109" t="str">
        <f t="shared" si="363"/>
        <v/>
      </c>
      <c r="AX109" s="6" t="str">
        <f t="shared" si="364"/>
        <v/>
      </c>
      <c r="AZ109" s="5" t="str">
        <f t="shared" si="365"/>
        <v/>
      </c>
      <c r="BA109" t="str">
        <f t="shared" si="366"/>
        <v/>
      </c>
      <c r="BB109" s="14" t="str">
        <f t="shared" si="367"/>
        <v/>
      </c>
      <c r="BC109" s="14" t="str">
        <f t="shared" si="368"/>
        <v/>
      </c>
      <c r="BD109" t="str">
        <f t="shared" si="369"/>
        <v/>
      </c>
      <c r="BE109" s="6" t="str">
        <f t="shared" si="370"/>
        <v/>
      </c>
      <c r="BG109" s="26" t="str">
        <f t="shared" si="371"/>
        <v/>
      </c>
      <c r="BH109" s="33" t="str">
        <f t="shared" si="372"/>
        <v/>
      </c>
      <c r="BJ109" s="10" t="str">
        <f t="shared" si="373"/>
        <v/>
      </c>
      <c r="BL109" s="13" t="str">
        <f t="shared" si="374"/>
        <v/>
      </c>
      <c r="BM109" s="31" t="str">
        <f t="shared" si="375"/>
        <v/>
      </c>
      <c r="BN109" s="8" t="str">
        <f t="shared" si="376"/>
        <v/>
      </c>
      <c r="BO109" s="25" t="str">
        <f t="shared" si="377"/>
        <v/>
      </c>
      <c r="BQ109" s="5" t="str">
        <f t="shared" si="378"/>
        <v/>
      </c>
      <c r="BR109" t="str">
        <f t="shared" si="379"/>
        <v/>
      </c>
      <c r="BS109" s="8" t="str">
        <f t="shared" si="380"/>
        <v/>
      </c>
      <c r="BT109" t="str">
        <f t="shared" si="381"/>
        <v/>
      </c>
      <c r="BU109" s="25" t="str">
        <f t="shared" si="382"/>
        <v/>
      </c>
      <c r="BW109" s="26" t="str">
        <f t="shared" si="383"/>
        <v/>
      </c>
      <c r="BX109" s="33" t="str">
        <f t="shared" si="384"/>
        <v/>
      </c>
      <c r="BZ109" s="5" t="str">
        <f t="shared" si="385"/>
        <v/>
      </c>
      <c r="CA109" s="6" t="str">
        <f t="shared" si="386"/>
        <v/>
      </c>
      <c r="CC109" s="27" t="str">
        <f t="shared" si="387"/>
        <v/>
      </c>
      <c r="CD109" s="28" t="str">
        <f t="shared" si="388"/>
        <v/>
      </c>
      <c r="CE109" s="21"/>
      <c r="CF109" s="5" t="str">
        <f t="shared" si="389"/>
        <v/>
      </c>
      <c r="CG109" s="5" t="str">
        <f t="shared" si="390"/>
        <v/>
      </c>
      <c r="CH109" s="5">
        <f t="shared" si="391"/>
        <v>90</v>
      </c>
      <c r="CI109" s="45"/>
      <c r="CJ109" s="54">
        <f t="shared" ca="1" si="299"/>
        <v>99999999.999999985</v>
      </c>
      <c r="CK109" s="55">
        <f t="shared" ca="1" si="300"/>
        <v>100000000</v>
      </c>
      <c r="CL109" s="21"/>
      <c r="CM109" s="27" t="str">
        <f t="shared" si="297"/>
        <v/>
      </c>
      <c r="CN109" s="21" t="str">
        <f t="shared" si="298"/>
        <v/>
      </c>
      <c r="CO109" s="21"/>
      <c r="CP109" s="21" t="str">
        <f t="shared" si="312"/>
        <v/>
      </c>
      <c r="CQ109" s="21" t="str">
        <f t="shared" si="313"/>
        <v/>
      </c>
      <c r="CR109" s="21" t="str">
        <f>IF(CQ109="","",IF('XY1'!W114="",0,'XY1'!W114))</f>
        <v/>
      </c>
      <c r="CS109" s="21" t="str">
        <f t="shared" si="301"/>
        <v/>
      </c>
      <c r="CT109" s="5" t="str">
        <f t="shared" si="302"/>
        <v/>
      </c>
      <c r="CU109" s="27" t="str">
        <f>IF(CP109="","",IF('XY1'!$Z$23='CALCUL-XY'!$E$56," "&amp;CP109,","&amp;CP109))</f>
        <v/>
      </c>
      <c r="CV109" s="27" t="str">
        <f>IF(CQ109="","",IF('XY1'!$Z$23='CALCUL-XY'!$E$56," "&amp;CQ109,","&amp;CQ109))</f>
        <v/>
      </c>
      <c r="CW109" s="27" t="str">
        <f>IF(CQ109="","",IF('XY1'!$Z$23='CALCUL-XY'!$E$56," "&amp;CS109,","&amp;CS109))</f>
        <v/>
      </c>
      <c r="CX109" s="27" t="str">
        <f>IF(CQ109="","",IF('XY1'!X114="",'CALCUL-XY'!$CX$18,IF('XY1'!$Z$23='CALCUL-XY'!$E$56," "&amp;'XY1'!X114,","&amp;'XY1'!X114)))</f>
        <v/>
      </c>
      <c r="CY109" s="21"/>
      <c r="CZ109" s="5" t="str">
        <f>IF('XY2'!C113="","",'XY2'!C113)</f>
        <v/>
      </c>
      <c r="DA109" t="str">
        <f>IF('XY2'!D113="","",'XY2'!D113)</f>
        <v/>
      </c>
      <c r="DB109" s="8" t="str">
        <f>IF('XY2'!E113="","",IF(VISEE=AVANT,MOD(CERCLE-'XY2'!E113,CERCLE),MOD('XY2'!E113,CERCLE)))</f>
        <v/>
      </c>
      <c r="DC109" s="6" t="str">
        <f>IF('XY2'!F113="","",'XY2'!F113)</f>
        <v/>
      </c>
      <c r="DE109" s="13" t="str">
        <f t="shared" si="318"/>
        <v/>
      </c>
      <c r="DF109" s="12" t="str">
        <f t="shared" si="319"/>
        <v/>
      </c>
      <c r="DG109" s="19" t="str">
        <f t="shared" si="320"/>
        <v/>
      </c>
      <c r="DI109" s="5" t="str">
        <f>IF('XY2'!C113="","",'XY2'!C113)</f>
        <v/>
      </c>
      <c r="DJ109" t="str">
        <f>IF('XY2'!D113="","",'XY2'!D113)</f>
        <v/>
      </c>
      <c r="DK109" s="8" t="str">
        <f t="shared" si="314"/>
        <v/>
      </c>
      <c r="DL109" s="6" t="str">
        <f>IF('XY2'!F113="","",IF(ECHELLE2="",DC109*1,DC109*ECHELLE2))</f>
        <v/>
      </c>
      <c r="DN109" s="13" t="str">
        <f t="shared" si="321"/>
        <v/>
      </c>
      <c r="DO109" s="12" t="str">
        <f t="shared" si="322"/>
        <v/>
      </c>
      <c r="DP109" s="19" t="str">
        <f t="shared" si="323"/>
        <v/>
      </c>
      <c r="DQ109" s="32"/>
      <c r="DR109" s="5" t="str">
        <f t="shared" si="324"/>
        <v/>
      </c>
      <c r="DS109" t="str">
        <f t="shared" si="325"/>
        <v/>
      </c>
      <c r="DT109" s="12" t="str">
        <f t="shared" si="326"/>
        <v/>
      </c>
      <c r="DU109" s="33" t="str">
        <f t="shared" si="327"/>
        <v/>
      </c>
      <c r="DW109" s="41" t="str">
        <f t="shared" si="328"/>
        <v/>
      </c>
      <c r="DX109" s="20" t="str">
        <f t="shared" si="329"/>
        <v/>
      </c>
      <c r="DY109" t="str">
        <f t="shared" si="330"/>
        <v/>
      </c>
      <c r="DZ109" t="str">
        <f t="shared" si="331"/>
        <v/>
      </c>
      <c r="EA109" t="str">
        <f t="shared" si="332"/>
        <v/>
      </c>
      <c r="EB109" s="6" t="str">
        <f t="shared" si="333"/>
        <v/>
      </c>
      <c r="ED109" s="36" t="str">
        <f t="shared" si="334"/>
        <v/>
      </c>
      <c r="EE109" s="37" t="str">
        <f t="shared" si="335"/>
        <v/>
      </c>
      <c r="EF109" s="32"/>
      <c r="EG109" s="10" t="str">
        <f t="shared" si="336"/>
        <v/>
      </c>
      <c r="EI109" s="13" t="str">
        <f t="shared" si="337"/>
        <v/>
      </c>
      <c r="EJ109" s="30" t="str">
        <f t="shared" si="338"/>
        <v/>
      </c>
      <c r="EK109" s="8" t="str">
        <f t="shared" si="339"/>
        <v/>
      </c>
      <c r="EL109" s="12" t="str">
        <f t="shared" si="340"/>
        <v/>
      </c>
      <c r="EM109" s="33" t="str">
        <f t="shared" si="341"/>
        <v/>
      </c>
      <c r="EO109" s="5" t="str">
        <f t="shared" si="342"/>
        <v/>
      </c>
      <c r="EP109" s="6" t="str">
        <f t="shared" si="343"/>
        <v/>
      </c>
      <c r="ER109" s="5">
        <f t="shared" si="303"/>
        <v>90</v>
      </c>
      <c r="ES109" s="64" t="str">
        <f t="shared" si="304"/>
        <v/>
      </c>
      <c r="ET109" s="27" t="str">
        <f t="shared" si="305"/>
        <v/>
      </c>
      <c r="EU109" s="28" t="str">
        <f t="shared" si="306"/>
        <v/>
      </c>
      <c r="EW109" s="5" t="str">
        <f t="shared" si="344"/>
        <v/>
      </c>
      <c r="EX109" s="5" t="str">
        <f t="shared" si="345"/>
        <v/>
      </c>
      <c r="EZ109" s="45"/>
      <c r="FA109" s="77">
        <f t="shared" ca="1" si="307"/>
        <v>100000150.277</v>
      </c>
      <c r="FB109" s="55">
        <f t="shared" ca="1" si="308"/>
        <v>100000103.27700001</v>
      </c>
      <c r="FD109" s="21" t="str">
        <f t="shared" si="315"/>
        <v/>
      </c>
      <c r="FE109" s="21" t="str">
        <f t="shared" si="316"/>
        <v/>
      </c>
      <c r="FF109" s="21" t="str">
        <f>IF(FE109="","",IF('XY2'!Q113="",0,'XY2'!Q113))</f>
        <v/>
      </c>
      <c r="FG109" s="21" t="str">
        <f t="shared" si="309"/>
        <v/>
      </c>
      <c r="FH109" s="5" t="str">
        <f t="shared" si="317"/>
        <v/>
      </c>
      <c r="FI109" s="27" t="str">
        <f>IF(ET109="","",IF('XY2'!$T$22='CALCUL-XY'!$E$56," "&amp;FD109,","&amp;FD109))</f>
        <v/>
      </c>
      <c r="FJ109" s="27" t="str">
        <f>IF(EU109="","",IF('XY2'!$T$22='CALCUL-XY'!$E$56," "&amp;FE109,","&amp;FE109))</f>
        <v/>
      </c>
      <c r="FK109" s="27" t="str">
        <f>IF(FG109="","",IF('XY2'!$T$22='CALCUL-XY'!$E$56," "&amp;FG109,","&amp;FG109))</f>
        <v/>
      </c>
      <c r="FL109" s="27" t="str">
        <f>IF(FE109="","",IF('XY2'!R113="",$FL$18,IF('XY2'!$T$22='CALCUL-XY'!$E$56," "&amp;'XY2'!R113,","&amp;'XY2'!R113)))</f>
        <v/>
      </c>
    </row>
    <row r="110" spans="1:168" x14ac:dyDescent="0.2">
      <c r="A110">
        <f t="shared" si="310"/>
        <v>91</v>
      </c>
      <c r="C110" s="154" t="str">
        <f>"LAND SURVEYORS SPREADSHEETS "&amp;A1&amp;""</f>
        <v>LAND SURVEYORS SPREADSHEETS 1.5</v>
      </c>
      <c r="L110">
        <f t="shared" si="346"/>
        <v>91</v>
      </c>
      <c r="M110" s="57" t="str">
        <f>IF('XY1'!C115="","",'XY1'!C115)</f>
        <v/>
      </c>
      <c r="N110" s="57" t="str">
        <f>IF('XY1'!D115="","",'XY1'!D115)</f>
        <v/>
      </c>
      <c r="O110" s="79" t="str">
        <f>IF('XY1'!E115="","",MOD('XY1'!E115,CERCLE))</f>
        <v/>
      </c>
      <c r="P110" s="57" t="str">
        <f>IF('XY1'!F115="","",'XY1'!F115)</f>
        <v/>
      </c>
      <c r="R110" s="13" t="str">
        <f t="shared" si="347"/>
        <v/>
      </c>
      <c r="S110" s="25" t="str">
        <f t="shared" si="348"/>
        <v/>
      </c>
      <c r="U110" s="10" t="str">
        <f t="shared" si="349"/>
        <v/>
      </c>
      <c r="W110" s="5" t="str">
        <f t="shared" si="350"/>
        <v/>
      </c>
      <c r="X110" t="str">
        <f t="shared" si="351"/>
        <v/>
      </c>
      <c r="Y110" s="8" t="str">
        <f t="shared" si="352"/>
        <v/>
      </c>
      <c r="Z110" s="6" t="str">
        <f t="shared" si="353"/>
        <v/>
      </c>
      <c r="AB110" s="5">
        <f t="shared" si="354"/>
        <v>91</v>
      </c>
      <c r="AC110" t="str">
        <f t="shared" si="291"/>
        <v/>
      </c>
      <c r="AD110" s="8" t="str">
        <f t="shared" si="311"/>
        <v/>
      </c>
      <c r="AE110" s="6" t="str">
        <f t="shared" si="355"/>
        <v/>
      </c>
      <c r="AG110" s="13" t="str">
        <f t="shared" si="356"/>
        <v/>
      </c>
      <c r="AH110" s="80" t="str">
        <f t="shared" si="357"/>
        <v/>
      </c>
      <c r="AI110" s="80" t="str">
        <f t="shared" si="358"/>
        <v/>
      </c>
      <c r="AJ110" s="80" t="str">
        <f ca="1">IF(AG110="","",IF(N&lt;AB110,"",SUM(AH110:OFFSET(AH110,(N-1),0))))</f>
        <v/>
      </c>
      <c r="AK110" s="80" t="str">
        <f ca="1">IF(AG110="","",IF(N&lt;AB110,"",SUM(AI110:OFFSET(AI110,(N-1),0))))</f>
        <v/>
      </c>
      <c r="AL110" s="80" t="str">
        <f t="shared" si="292"/>
        <v/>
      </c>
      <c r="AM110" s="81" t="str">
        <f t="shared" si="293"/>
        <v/>
      </c>
      <c r="AN110" s="85" t="str">
        <f t="shared" si="294"/>
        <v/>
      </c>
      <c r="AP110" s="13" t="str">
        <f t="shared" si="359"/>
        <v/>
      </c>
      <c r="AQ110" s="8" t="str">
        <f t="shared" si="360"/>
        <v/>
      </c>
      <c r="AR110" s="12" t="str">
        <f t="shared" si="361"/>
        <v/>
      </c>
      <c r="AS110" s="19" t="str">
        <f t="shared" si="362"/>
        <v/>
      </c>
      <c r="AU110" s="5" t="str">
        <f t="shared" si="295"/>
        <v/>
      </c>
      <c r="AV110" t="str">
        <f t="shared" si="296"/>
        <v/>
      </c>
      <c r="AW110" t="str">
        <f t="shared" si="363"/>
        <v/>
      </c>
      <c r="AX110" s="6" t="str">
        <f t="shared" si="364"/>
        <v/>
      </c>
      <c r="AZ110" s="5" t="str">
        <f t="shared" si="365"/>
        <v/>
      </c>
      <c r="BA110" t="str">
        <f t="shared" si="366"/>
        <v/>
      </c>
      <c r="BB110" s="14" t="str">
        <f t="shared" si="367"/>
        <v/>
      </c>
      <c r="BC110" s="14" t="str">
        <f t="shared" si="368"/>
        <v/>
      </c>
      <c r="BD110" t="str">
        <f t="shared" si="369"/>
        <v/>
      </c>
      <c r="BE110" s="6" t="str">
        <f t="shared" si="370"/>
        <v/>
      </c>
      <c r="BG110" s="26" t="str">
        <f t="shared" si="371"/>
        <v/>
      </c>
      <c r="BH110" s="33" t="str">
        <f t="shared" si="372"/>
        <v/>
      </c>
      <c r="BJ110" s="10" t="str">
        <f t="shared" si="373"/>
        <v/>
      </c>
      <c r="BL110" s="13" t="str">
        <f t="shared" si="374"/>
        <v/>
      </c>
      <c r="BM110" s="31" t="str">
        <f t="shared" si="375"/>
        <v/>
      </c>
      <c r="BN110" s="8" t="str">
        <f t="shared" si="376"/>
        <v/>
      </c>
      <c r="BO110" s="25" t="str">
        <f t="shared" si="377"/>
        <v/>
      </c>
      <c r="BQ110" s="5" t="str">
        <f t="shared" si="378"/>
        <v/>
      </c>
      <c r="BR110" t="str">
        <f t="shared" si="379"/>
        <v/>
      </c>
      <c r="BS110" s="8" t="str">
        <f t="shared" si="380"/>
        <v/>
      </c>
      <c r="BT110" t="str">
        <f t="shared" si="381"/>
        <v/>
      </c>
      <c r="BU110" s="25" t="str">
        <f t="shared" si="382"/>
        <v/>
      </c>
      <c r="BW110" s="26" t="str">
        <f t="shared" si="383"/>
        <v/>
      </c>
      <c r="BX110" s="33" t="str">
        <f t="shared" si="384"/>
        <v/>
      </c>
      <c r="BZ110" s="5" t="str">
        <f t="shared" si="385"/>
        <v/>
      </c>
      <c r="CA110" s="6" t="str">
        <f t="shared" si="386"/>
        <v/>
      </c>
      <c r="CC110" s="27" t="str">
        <f t="shared" si="387"/>
        <v/>
      </c>
      <c r="CD110" s="28" t="str">
        <f t="shared" si="388"/>
        <v/>
      </c>
      <c r="CE110" s="21"/>
      <c r="CF110" s="5" t="str">
        <f t="shared" si="389"/>
        <v/>
      </c>
      <c r="CG110" s="5" t="str">
        <f t="shared" si="390"/>
        <v/>
      </c>
      <c r="CH110" s="5">
        <f t="shared" si="391"/>
        <v>91</v>
      </c>
      <c r="CI110" s="45"/>
      <c r="CJ110" s="54">
        <f t="shared" ca="1" si="299"/>
        <v>99999999.999999985</v>
      </c>
      <c r="CK110" s="55">
        <f t="shared" ca="1" si="300"/>
        <v>100000000</v>
      </c>
      <c r="CL110" s="21"/>
      <c r="CM110" s="27" t="str">
        <f t="shared" si="297"/>
        <v/>
      </c>
      <c r="CN110" s="21" t="str">
        <f t="shared" si="298"/>
        <v/>
      </c>
      <c r="CO110" s="21"/>
      <c r="CP110" s="21" t="str">
        <f t="shared" si="312"/>
        <v/>
      </c>
      <c r="CQ110" s="21" t="str">
        <f t="shared" si="313"/>
        <v/>
      </c>
      <c r="CR110" s="21" t="str">
        <f>IF(CQ110="","",IF('XY1'!W115="",0,'XY1'!W115))</f>
        <v/>
      </c>
      <c r="CS110" s="21" t="str">
        <f t="shared" si="301"/>
        <v/>
      </c>
      <c r="CT110" s="5" t="str">
        <f t="shared" si="302"/>
        <v/>
      </c>
      <c r="CU110" s="27" t="str">
        <f>IF(CP110="","",IF('XY1'!$Z$23='CALCUL-XY'!$E$56," "&amp;CP110,","&amp;CP110))</f>
        <v/>
      </c>
      <c r="CV110" s="27" t="str">
        <f>IF(CQ110="","",IF('XY1'!$Z$23='CALCUL-XY'!$E$56," "&amp;CQ110,","&amp;CQ110))</f>
        <v/>
      </c>
      <c r="CW110" s="27" t="str">
        <f>IF(CQ110="","",IF('XY1'!$Z$23='CALCUL-XY'!$E$56," "&amp;CS110,","&amp;CS110))</f>
        <v/>
      </c>
      <c r="CX110" s="27" t="str">
        <f>IF(CQ110="","",IF('XY1'!X115="",'CALCUL-XY'!$CX$18,IF('XY1'!$Z$23='CALCUL-XY'!$E$56," "&amp;'XY1'!X115,","&amp;'XY1'!X115)))</f>
        <v/>
      </c>
      <c r="CY110" s="21"/>
      <c r="CZ110" s="5" t="str">
        <f>IF('XY2'!C114="","",'XY2'!C114)</f>
        <v/>
      </c>
      <c r="DA110" t="str">
        <f>IF('XY2'!D114="","",'XY2'!D114)</f>
        <v/>
      </c>
      <c r="DB110" s="8" t="str">
        <f>IF('XY2'!E114="","",IF(VISEE=AVANT,MOD(CERCLE-'XY2'!E114,CERCLE),MOD('XY2'!E114,CERCLE)))</f>
        <v/>
      </c>
      <c r="DC110" s="6" t="str">
        <f>IF('XY2'!F114="","",'XY2'!F114)</f>
        <v/>
      </c>
      <c r="DE110" s="13" t="str">
        <f t="shared" si="318"/>
        <v/>
      </c>
      <c r="DF110" s="12" t="str">
        <f t="shared" si="319"/>
        <v/>
      </c>
      <c r="DG110" s="19" t="str">
        <f t="shared" si="320"/>
        <v/>
      </c>
      <c r="DI110" s="5" t="str">
        <f>IF('XY2'!C114="","",'XY2'!C114)</f>
        <v/>
      </c>
      <c r="DJ110" t="str">
        <f>IF('XY2'!D114="","",'XY2'!D114)</f>
        <v/>
      </c>
      <c r="DK110" s="8" t="str">
        <f t="shared" si="314"/>
        <v/>
      </c>
      <c r="DL110" s="6" t="str">
        <f>IF('XY2'!F114="","",IF(ECHELLE2="",DC110*1,DC110*ECHELLE2))</f>
        <v/>
      </c>
      <c r="DN110" s="13" t="str">
        <f t="shared" si="321"/>
        <v/>
      </c>
      <c r="DO110" s="12" t="str">
        <f t="shared" si="322"/>
        <v/>
      </c>
      <c r="DP110" s="19" t="str">
        <f t="shared" si="323"/>
        <v/>
      </c>
      <c r="DQ110" s="32"/>
      <c r="DR110" s="5" t="str">
        <f t="shared" si="324"/>
        <v/>
      </c>
      <c r="DS110" t="str">
        <f t="shared" si="325"/>
        <v/>
      </c>
      <c r="DT110" s="12" t="str">
        <f t="shared" si="326"/>
        <v/>
      </c>
      <c r="DU110" s="33" t="str">
        <f t="shared" si="327"/>
        <v/>
      </c>
      <c r="DW110" s="41" t="str">
        <f t="shared" si="328"/>
        <v/>
      </c>
      <c r="DX110" s="20" t="str">
        <f t="shared" si="329"/>
        <v/>
      </c>
      <c r="DY110" t="str">
        <f t="shared" si="330"/>
        <v/>
      </c>
      <c r="DZ110" t="str">
        <f t="shared" si="331"/>
        <v/>
      </c>
      <c r="EA110" t="str">
        <f t="shared" si="332"/>
        <v/>
      </c>
      <c r="EB110" s="6" t="str">
        <f t="shared" si="333"/>
        <v/>
      </c>
      <c r="ED110" s="36" t="str">
        <f t="shared" si="334"/>
        <v/>
      </c>
      <c r="EE110" s="37" t="str">
        <f t="shared" si="335"/>
        <v/>
      </c>
      <c r="EF110" s="32"/>
      <c r="EG110" s="10" t="str">
        <f t="shared" si="336"/>
        <v/>
      </c>
      <c r="EI110" s="13" t="str">
        <f t="shared" si="337"/>
        <v/>
      </c>
      <c r="EJ110" s="30" t="str">
        <f t="shared" si="338"/>
        <v/>
      </c>
      <c r="EK110" s="8" t="str">
        <f t="shared" si="339"/>
        <v/>
      </c>
      <c r="EL110" s="12" t="str">
        <f t="shared" si="340"/>
        <v/>
      </c>
      <c r="EM110" s="33" t="str">
        <f t="shared" si="341"/>
        <v/>
      </c>
      <c r="EO110" s="5" t="str">
        <f t="shared" si="342"/>
        <v/>
      </c>
      <c r="EP110" s="6" t="str">
        <f t="shared" si="343"/>
        <v/>
      </c>
      <c r="ER110" s="5">
        <f t="shared" si="303"/>
        <v>91</v>
      </c>
      <c r="ES110" s="64" t="str">
        <f t="shared" si="304"/>
        <v/>
      </c>
      <c r="ET110" s="27" t="str">
        <f t="shared" si="305"/>
        <v/>
      </c>
      <c r="EU110" s="28" t="str">
        <f t="shared" si="306"/>
        <v/>
      </c>
      <c r="EW110" s="5" t="str">
        <f t="shared" si="344"/>
        <v/>
      </c>
      <c r="EX110" s="5" t="str">
        <f t="shared" si="345"/>
        <v/>
      </c>
      <c r="EZ110" s="45"/>
      <c r="FA110" s="77">
        <f t="shared" ca="1" si="307"/>
        <v>100000150.277</v>
      </c>
      <c r="FB110" s="55">
        <f t="shared" ca="1" si="308"/>
        <v>100000103.27700001</v>
      </c>
      <c r="FD110" s="21" t="str">
        <f t="shared" si="315"/>
        <v/>
      </c>
      <c r="FE110" s="21" t="str">
        <f t="shared" si="316"/>
        <v/>
      </c>
      <c r="FF110" s="21" t="str">
        <f>IF(FE110="","",IF('XY2'!Q114="",0,'XY2'!Q114))</f>
        <v/>
      </c>
      <c r="FG110" s="21" t="str">
        <f t="shared" si="309"/>
        <v/>
      </c>
      <c r="FH110" s="5" t="str">
        <f t="shared" si="317"/>
        <v/>
      </c>
      <c r="FI110" s="27" t="str">
        <f>IF(ET110="","",IF('XY2'!$T$22='CALCUL-XY'!$E$56," "&amp;FD110,","&amp;FD110))</f>
        <v/>
      </c>
      <c r="FJ110" s="27" t="str">
        <f>IF(EU110="","",IF('XY2'!$T$22='CALCUL-XY'!$E$56," "&amp;FE110,","&amp;FE110))</f>
        <v/>
      </c>
      <c r="FK110" s="27" t="str">
        <f>IF(FG110="","",IF('XY2'!$T$22='CALCUL-XY'!$E$56," "&amp;FG110,","&amp;FG110))</f>
        <v/>
      </c>
      <c r="FL110" s="27" t="str">
        <f>IF(FE110="","",IF('XY2'!R114="",$FL$18,IF('XY2'!$T$22='CALCUL-XY'!$E$56," "&amp;'XY2'!R114,","&amp;'XY2'!R114)))</f>
        <v/>
      </c>
    </row>
    <row r="111" spans="1:168" x14ac:dyDescent="0.2">
      <c r="A111">
        <f t="shared" si="310"/>
        <v>92</v>
      </c>
      <c r="C111" s="89" t="str">
        <f ca="1">IF(G5&lt;0,E107,D107)</f>
        <v>VEUILLEZ PRENDRE NOTE QUE CETTE VERSION EXPIRERA LE:</v>
      </c>
      <c r="L111">
        <f t="shared" si="346"/>
        <v>92</v>
      </c>
      <c r="M111" s="57" t="str">
        <f>IF('XY1'!C116="","",'XY1'!C116)</f>
        <v/>
      </c>
      <c r="N111" s="57" t="str">
        <f>IF('XY1'!D116="","",'XY1'!D116)</f>
        <v/>
      </c>
      <c r="O111" s="79" t="str">
        <f>IF('XY1'!E116="","",MOD('XY1'!E116,CERCLE))</f>
        <v/>
      </c>
      <c r="P111" s="57" t="str">
        <f>IF('XY1'!F116="","",'XY1'!F116)</f>
        <v/>
      </c>
      <c r="R111" s="13" t="str">
        <f t="shared" si="347"/>
        <v/>
      </c>
      <c r="S111" s="25" t="str">
        <f t="shared" si="348"/>
        <v/>
      </c>
      <c r="U111" s="10" t="str">
        <f t="shared" si="349"/>
        <v/>
      </c>
      <c r="W111" s="5" t="str">
        <f t="shared" si="350"/>
        <v/>
      </c>
      <c r="X111" t="str">
        <f t="shared" si="351"/>
        <v/>
      </c>
      <c r="Y111" s="8" t="str">
        <f t="shared" si="352"/>
        <v/>
      </c>
      <c r="Z111" s="6" t="str">
        <f t="shared" si="353"/>
        <v/>
      </c>
      <c r="AB111" s="5">
        <f t="shared" si="354"/>
        <v>92</v>
      </c>
      <c r="AC111" t="str">
        <f t="shared" si="291"/>
        <v/>
      </c>
      <c r="AD111" s="8" t="str">
        <f t="shared" si="311"/>
        <v/>
      </c>
      <c r="AE111" s="6" t="str">
        <f t="shared" si="355"/>
        <v/>
      </c>
      <c r="AG111" s="13" t="str">
        <f t="shared" si="356"/>
        <v/>
      </c>
      <c r="AH111" s="80" t="str">
        <f t="shared" si="357"/>
        <v/>
      </c>
      <c r="AI111" s="80" t="str">
        <f t="shared" si="358"/>
        <v/>
      </c>
      <c r="AJ111" s="80" t="str">
        <f ca="1">IF(AG111="","",IF(N&lt;AB111,"",SUM(AH111:OFFSET(AH111,(N-1),0))))</f>
        <v/>
      </c>
      <c r="AK111" s="80" t="str">
        <f ca="1">IF(AG111="","",IF(N&lt;AB111,"",SUM(AI111:OFFSET(AI111,(N-1),0))))</f>
        <v/>
      </c>
      <c r="AL111" s="80" t="str">
        <f t="shared" si="292"/>
        <v/>
      </c>
      <c r="AM111" s="81" t="str">
        <f t="shared" si="293"/>
        <v/>
      </c>
      <c r="AN111" s="85" t="str">
        <f t="shared" si="294"/>
        <v/>
      </c>
      <c r="AP111" s="13" t="str">
        <f t="shared" si="359"/>
        <v/>
      </c>
      <c r="AQ111" s="8" t="str">
        <f t="shared" si="360"/>
        <v/>
      </c>
      <c r="AR111" s="12" t="str">
        <f t="shared" si="361"/>
        <v/>
      </c>
      <c r="AS111" s="19" t="str">
        <f t="shared" si="362"/>
        <v/>
      </c>
      <c r="AU111" s="5" t="str">
        <f t="shared" si="295"/>
        <v/>
      </c>
      <c r="AV111" t="str">
        <f t="shared" si="296"/>
        <v/>
      </c>
      <c r="AW111" t="str">
        <f t="shared" si="363"/>
        <v/>
      </c>
      <c r="AX111" s="6" t="str">
        <f t="shared" si="364"/>
        <v/>
      </c>
      <c r="AZ111" s="5" t="str">
        <f t="shared" si="365"/>
        <v/>
      </c>
      <c r="BA111" t="str">
        <f t="shared" si="366"/>
        <v/>
      </c>
      <c r="BB111" s="14" t="str">
        <f t="shared" si="367"/>
        <v/>
      </c>
      <c r="BC111" s="14" t="str">
        <f t="shared" si="368"/>
        <v/>
      </c>
      <c r="BD111" t="str">
        <f t="shared" si="369"/>
        <v/>
      </c>
      <c r="BE111" s="6" t="str">
        <f t="shared" si="370"/>
        <v/>
      </c>
      <c r="BG111" s="26" t="str">
        <f t="shared" si="371"/>
        <v/>
      </c>
      <c r="BH111" s="33" t="str">
        <f t="shared" si="372"/>
        <v/>
      </c>
      <c r="BJ111" s="10" t="str">
        <f t="shared" si="373"/>
        <v/>
      </c>
      <c r="BL111" s="13" t="str">
        <f t="shared" si="374"/>
        <v/>
      </c>
      <c r="BM111" s="31" t="str">
        <f t="shared" si="375"/>
        <v/>
      </c>
      <c r="BN111" s="8" t="str">
        <f t="shared" si="376"/>
        <v/>
      </c>
      <c r="BO111" s="25" t="str">
        <f t="shared" si="377"/>
        <v/>
      </c>
      <c r="BQ111" s="5" t="str">
        <f t="shared" si="378"/>
        <v/>
      </c>
      <c r="BR111" t="str">
        <f t="shared" si="379"/>
        <v/>
      </c>
      <c r="BS111" s="8" t="str">
        <f t="shared" si="380"/>
        <v/>
      </c>
      <c r="BT111" t="str">
        <f t="shared" si="381"/>
        <v/>
      </c>
      <c r="BU111" s="25" t="str">
        <f t="shared" si="382"/>
        <v/>
      </c>
      <c r="BW111" s="26" t="str">
        <f t="shared" si="383"/>
        <v/>
      </c>
      <c r="BX111" s="33" t="str">
        <f t="shared" si="384"/>
        <v/>
      </c>
      <c r="BZ111" s="5" t="str">
        <f t="shared" si="385"/>
        <v/>
      </c>
      <c r="CA111" s="6" t="str">
        <f t="shared" si="386"/>
        <v/>
      </c>
      <c r="CC111" s="27" t="str">
        <f t="shared" si="387"/>
        <v/>
      </c>
      <c r="CD111" s="28" t="str">
        <f t="shared" si="388"/>
        <v/>
      </c>
      <c r="CE111" s="21"/>
      <c r="CF111" s="5" t="str">
        <f t="shared" si="389"/>
        <v/>
      </c>
      <c r="CG111" s="5" t="str">
        <f t="shared" si="390"/>
        <v/>
      </c>
      <c r="CH111" s="5">
        <f t="shared" si="391"/>
        <v>92</v>
      </c>
      <c r="CI111" s="45"/>
      <c r="CJ111" s="54">
        <f t="shared" ca="1" si="299"/>
        <v>99999999.999999985</v>
      </c>
      <c r="CK111" s="55">
        <f t="shared" ca="1" si="300"/>
        <v>100000000</v>
      </c>
      <c r="CL111" s="21"/>
      <c r="CM111" s="27" t="str">
        <f t="shared" si="297"/>
        <v/>
      </c>
      <c r="CN111" s="21" t="str">
        <f t="shared" si="298"/>
        <v/>
      </c>
      <c r="CO111" s="21"/>
      <c r="CP111" s="21" t="str">
        <f t="shared" si="312"/>
        <v/>
      </c>
      <c r="CQ111" s="21" t="str">
        <f t="shared" si="313"/>
        <v/>
      </c>
      <c r="CR111" s="21" t="str">
        <f>IF(CQ111="","",IF('XY1'!W116="",0,'XY1'!W116))</f>
        <v/>
      </c>
      <c r="CS111" s="21" t="str">
        <f t="shared" si="301"/>
        <v/>
      </c>
      <c r="CT111" s="5" t="str">
        <f t="shared" si="302"/>
        <v/>
      </c>
      <c r="CU111" s="27" t="str">
        <f>IF(CP111="","",IF('XY1'!$Z$23='CALCUL-XY'!$E$56," "&amp;CP111,","&amp;CP111))</f>
        <v/>
      </c>
      <c r="CV111" s="27" t="str">
        <f>IF(CQ111="","",IF('XY1'!$Z$23='CALCUL-XY'!$E$56," "&amp;CQ111,","&amp;CQ111))</f>
        <v/>
      </c>
      <c r="CW111" s="27" t="str">
        <f>IF(CQ111="","",IF('XY1'!$Z$23='CALCUL-XY'!$E$56," "&amp;CS111,","&amp;CS111))</f>
        <v/>
      </c>
      <c r="CX111" s="27" t="str">
        <f>IF(CQ111="","",IF('XY1'!X116="",'CALCUL-XY'!$CX$18,IF('XY1'!$Z$23='CALCUL-XY'!$E$56," "&amp;'XY1'!X116,","&amp;'XY1'!X116)))</f>
        <v/>
      </c>
      <c r="CY111" s="21"/>
      <c r="CZ111" s="5" t="str">
        <f>IF('XY2'!C115="","",'XY2'!C115)</f>
        <v/>
      </c>
      <c r="DA111" t="str">
        <f>IF('XY2'!D115="","",'XY2'!D115)</f>
        <v/>
      </c>
      <c r="DB111" s="8" t="str">
        <f>IF('XY2'!E115="","",IF(VISEE=AVANT,MOD(CERCLE-'XY2'!E115,CERCLE),MOD('XY2'!E115,CERCLE)))</f>
        <v/>
      </c>
      <c r="DC111" s="6" t="str">
        <f>IF('XY2'!F115="","",'XY2'!F115)</f>
        <v/>
      </c>
      <c r="DE111" s="13" t="str">
        <f t="shared" si="318"/>
        <v/>
      </c>
      <c r="DF111" s="12" t="str">
        <f t="shared" si="319"/>
        <v/>
      </c>
      <c r="DG111" s="19" t="str">
        <f t="shared" si="320"/>
        <v/>
      </c>
      <c r="DI111" s="5" t="str">
        <f>IF('XY2'!C115="","",'XY2'!C115)</f>
        <v/>
      </c>
      <c r="DJ111" t="str">
        <f>IF('XY2'!D115="","",'XY2'!D115)</f>
        <v/>
      </c>
      <c r="DK111" s="8" t="str">
        <f t="shared" si="314"/>
        <v/>
      </c>
      <c r="DL111" s="6" t="str">
        <f>IF('XY2'!F115="","",IF(ECHELLE2="",DC111*1,DC111*ECHELLE2))</f>
        <v/>
      </c>
      <c r="DN111" s="13" t="str">
        <f t="shared" si="321"/>
        <v/>
      </c>
      <c r="DO111" s="12" t="str">
        <f t="shared" si="322"/>
        <v/>
      </c>
      <c r="DP111" s="19" t="str">
        <f t="shared" si="323"/>
        <v/>
      </c>
      <c r="DQ111" s="32"/>
      <c r="DR111" s="5" t="str">
        <f t="shared" si="324"/>
        <v/>
      </c>
      <c r="DS111" t="str">
        <f t="shared" si="325"/>
        <v/>
      </c>
      <c r="DT111" s="12" t="str">
        <f t="shared" si="326"/>
        <v/>
      </c>
      <c r="DU111" s="33" t="str">
        <f t="shared" si="327"/>
        <v/>
      </c>
      <c r="DW111" s="41" t="str">
        <f t="shared" si="328"/>
        <v/>
      </c>
      <c r="DX111" s="20" t="str">
        <f t="shared" si="329"/>
        <v/>
      </c>
      <c r="DY111" t="str">
        <f t="shared" si="330"/>
        <v/>
      </c>
      <c r="DZ111" t="str">
        <f t="shared" si="331"/>
        <v/>
      </c>
      <c r="EA111" t="str">
        <f t="shared" si="332"/>
        <v/>
      </c>
      <c r="EB111" s="6" t="str">
        <f t="shared" si="333"/>
        <v/>
      </c>
      <c r="ED111" s="36" t="str">
        <f t="shared" si="334"/>
        <v/>
      </c>
      <c r="EE111" s="37" t="str">
        <f t="shared" si="335"/>
        <v/>
      </c>
      <c r="EF111" s="32"/>
      <c r="EG111" s="10" t="str">
        <f t="shared" si="336"/>
        <v/>
      </c>
      <c r="EI111" s="13" t="str">
        <f t="shared" si="337"/>
        <v/>
      </c>
      <c r="EJ111" s="30" t="str">
        <f t="shared" si="338"/>
        <v/>
      </c>
      <c r="EK111" s="8" t="str">
        <f t="shared" si="339"/>
        <v/>
      </c>
      <c r="EL111" s="12" t="str">
        <f t="shared" si="340"/>
        <v/>
      </c>
      <c r="EM111" s="33" t="str">
        <f t="shared" si="341"/>
        <v/>
      </c>
      <c r="EO111" s="5" t="str">
        <f t="shared" si="342"/>
        <v/>
      </c>
      <c r="EP111" s="6" t="str">
        <f t="shared" si="343"/>
        <v/>
      </c>
      <c r="ER111" s="5">
        <f t="shared" si="303"/>
        <v>92</v>
      </c>
      <c r="ES111" s="64" t="str">
        <f t="shared" si="304"/>
        <v/>
      </c>
      <c r="ET111" s="27" t="str">
        <f t="shared" si="305"/>
        <v/>
      </c>
      <c r="EU111" s="28" t="str">
        <f t="shared" si="306"/>
        <v/>
      </c>
      <c r="EW111" s="5" t="str">
        <f t="shared" si="344"/>
        <v/>
      </c>
      <c r="EX111" s="5" t="str">
        <f t="shared" si="345"/>
        <v/>
      </c>
      <c r="EZ111" s="45"/>
      <c r="FA111" s="77">
        <f t="shared" ca="1" si="307"/>
        <v>100000150.277</v>
      </c>
      <c r="FB111" s="55">
        <f t="shared" ca="1" si="308"/>
        <v>100000103.27700001</v>
      </c>
      <c r="FD111" s="21" t="str">
        <f t="shared" si="315"/>
        <v/>
      </c>
      <c r="FE111" s="21" t="str">
        <f t="shared" si="316"/>
        <v/>
      </c>
      <c r="FF111" s="21" t="str">
        <f>IF(FE111="","",IF('XY2'!Q115="",0,'XY2'!Q115))</f>
        <v/>
      </c>
      <c r="FG111" s="21" t="str">
        <f t="shared" si="309"/>
        <v/>
      </c>
      <c r="FH111" s="5" t="str">
        <f t="shared" si="317"/>
        <v/>
      </c>
      <c r="FI111" s="27" t="str">
        <f>IF(ET111="","",IF('XY2'!$T$22='CALCUL-XY'!$E$56," "&amp;FD111,","&amp;FD111))</f>
        <v/>
      </c>
      <c r="FJ111" s="27" t="str">
        <f>IF(EU111="","",IF('XY2'!$T$22='CALCUL-XY'!$E$56," "&amp;FE111,","&amp;FE111))</f>
        <v/>
      </c>
      <c r="FK111" s="27" t="str">
        <f>IF(FG111="","",IF('XY2'!$T$22='CALCUL-XY'!$E$56," "&amp;FG111,","&amp;FG111))</f>
        <v/>
      </c>
      <c r="FL111" s="27" t="str">
        <f>IF(FE111="","",IF('XY2'!R115="",$FL$18,IF('XY2'!$T$22='CALCUL-XY'!$E$56," "&amp;'XY2'!R115,","&amp;'XY2'!R115)))</f>
        <v/>
      </c>
    </row>
    <row r="112" spans="1:168" x14ac:dyDescent="0.2">
      <c r="A112">
        <f t="shared" si="310"/>
        <v>93</v>
      </c>
      <c r="C112" s="89" t="s">
        <v>195</v>
      </c>
      <c r="L112">
        <f t="shared" si="346"/>
        <v>93</v>
      </c>
      <c r="M112" s="57" t="str">
        <f>IF('XY1'!C117="","",'XY1'!C117)</f>
        <v/>
      </c>
      <c r="N112" s="57" t="str">
        <f>IF('XY1'!D117="","",'XY1'!D117)</f>
        <v/>
      </c>
      <c r="O112" s="79" t="str">
        <f>IF('XY1'!E117="","",MOD('XY1'!E117,CERCLE))</f>
        <v/>
      </c>
      <c r="P112" s="57" t="str">
        <f>IF('XY1'!F117="","",'XY1'!F117)</f>
        <v/>
      </c>
      <c r="R112" s="13" t="str">
        <f t="shared" si="347"/>
        <v/>
      </c>
      <c r="S112" s="25" t="str">
        <f t="shared" si="348"/>
        <v/>
      </c>
      <c r="U112" s="10" t="str">
        <f t="shared" si="349"/>
        <v/>
      </c>
      <c r="W112" s="5" t="str">
        <f t="shared" si="350"/>
        <v/>
      </c>
      <c r="X112" t="str">
        <f t="shared" si="351"/>
        <v/>
      </c>
      <c r="Y112" s="8" t="str">
        <f t="shared" si="352"/>
        <v/>
      </c>
      <c r="Z112" s="6" t="str">
        <f t="shared" si="353"/>
        <v/>
      </c>
      <c r="AB112" s="5">
        <f t="shared" si="354"/>
        <v>93</v>
      </c>
      <c r="AC112" t="str">
        <f t="shared" si="291"/>
        <v/>
      </c>
      <c r="AD112" s="8" t="str">
        <f t="shared" si="311"/>
        <v/>
      </c>
      <c r="AE112" s="6" t="str">
        <f t="shared" si="355"/>
        <v/>
      </c>
      <c r="AG112" s="13" t="str">
        <f t="shared" si="356"/>
        <v/>
      </c>
      <c r="AH112" s="80" t="str">
        <f t="shared" si="357"/>
        <v/>
      </c>
      <c r="AI112" s="80" t="str">
        <f t="shared" si="358"/>
        <v/>
      </c>
      <c r="AJ112" s="80" t="str">
        <f ca="1">IF(AG112="","",IF(N&lt;AB112,"",SUM(AH112:OFFSET(AH112,(N-1),0))))</f>
        <v/>
      </c>
      <c r="AK112" s="80" t="str">
        <f ca="1">IF(AG112="","",IF(N&lt;AB112,"",SUM(AI112:OFFSET(AI112,(N-1),0))))</f>
        <v/>
      </c>
      <c r="AL112" s="80" t="str">
        <f t="shared" si="292"/>
        <v/>
      </c>
      <c r="AM112" s="81" t="str">
        <f t="shared" si="293"/>
        <v/>
      </c>
      <c r="AN112" s="85" t="str">
        <f t="shared" si="294"/>
        <v/>
      </c>
      <c r="AP112" s="13" t="str">
        <f t="shared" si="359"/>
        <v/>
      </c>
      <c r="AQ112" s="8" t="str">
        <f t="shared" si="360"/>
        <v/>
      </c>
      <c r="AR112" s="12" t="str">
        <f t="shared" si="361"/>
        <v/>
      </c>
      <c r="AS112" s="19" t="str">
        <f t="shared" si="362"/>
        <v/>
      </c>
      <c r="AU112" s="5" t="str">
        <f t="shared" si="295"/>
        <v/>
      </c>
      <c r="AV112" t="str">
        <f t="shared" si="296"/>
        <v/>
      </c>
      <c r="AW112" t="str">
        <f t="shared" si="363"/>
        <v/>
      </c>
      <c r="AX112" s="6" t="str">
        <f t="shared" si="364"/>
        <v/>
      </c>
      <c r="AZ112" s="5" t="str">
        <f t="shared" si="365"/>
        <v/>
      </c>
      <c r="BA112" t="str">
        <f t="shared" si="366"/>
        <v/>
      </c>
      <c r="BB112" s="14" t="str">
        <f t="shared" si="367"/>
        <v/>
      </c>
      <c r="BC112" s="14" t="str">
        <f t="shared" si="368"/>
        <v/>
      </c>
      <c r="BD112" t="str">
        <f t="shared" si="369"/>
        <v/>
      </c>
      <c r="BE112" s="6" t="str">
        <f t="shared" si="370"/>
        <v/>
      </c>
      <c r="BG112" s="26" t="str">
        <f t="shared" si="371"/>
        <v/>
      </c>
      <c r="BH112" s="33" t="str">
        <f t="shared" si="372"/>
        <v/>
      </c>
      <c r="BJ112" s="10" t="str">
        <f t="shared" si="373"/>
        <v/>
      </c>
      <c r="BL112" s="13" t="str">
        <f t="shared" si="374"/>
        <v/>
      </c>
      <c r="BM112" s="31" t="str">
        <f t="shared" si="375"/>
        <v/>
      </c>
      <c r="BN112" s="8" t="str">
        <f t="shared" si="376"/>
        <v/>
      </c>
      <c r="BO112" s="25" t="str">
        <f t="shared" si="377"/>
        <v/>
      </c>
      <c r="BQ112" s="5" t="str">
        <f t="shared" si="378"/>
        <v/>
      </c>
      <c r="BR112" t="str">
        <f t="shared" si="379"/>
        <v/>
      </c>
      <c r="BS112" s="8" t="str">
        <f t="shared" si="380"/>
        <v/>
      </c>
      <c r="BT112" t="str">
        <f t="shared" si="381"/>
        <v/>
      </c>
      <c r="BU112" s="25" t="str">
        <f t="shared" si="382"/>
        <v/>
      </c>
      <c r="BW112" s="26" t="str">
        <f t="shared" si="383"/>
        <v/>
      </c>
      <c r="BX112" s="33" t="str">
        <f t="shared" si="384"/>
        <v/>
      </c>
      <c r="BZ112" s="5" t="str">
        <f t="shared" si="385"/>
        <v/>
      </c>
      <c r="CA112" s="6" t="str">
        <f t="shared" si="386"/>
        <v/>
      </c>
      <c r="CC112" s="27" t="str">
        <f t="shared" si="387"/>
        <v/>
      </c>
      <c r="CD112" s="28" t="str">
        <f t="shared" si="388"/>
        <v/>
      </c>
      <c r="CE112" s="21"/>
      <c r="CF112" s="5" t="str">
        <f t="shared" si="389"/>
        <v/>
      </c>
      <c r="CG112" s="5" t="str">
        <f t="shared" si="390"/>
        <v/>
      </c>
      <c r="CH112" s="5">
        <f t="shared" si="391"/>
        <v>93</v>
      </c>
      <c r="CI112" s="45"/>
      <c r="CJ112" s="54">
        <f t="shared" ca="1" si="299"/>
        <v>99999999.999999985</v>
      </c>
      <c r="CK112" s="55">
        <f t="shared" ca="1" si="300"/>
        <v>100000000</v>
      </c>
      <c r="CL112" s="21"/>
      <c r="CM112" s="27" t="str">
        <f t="shared" si="297"/>
        <v/>
      </c>
      <c r="CN112" s="21" t="str">
        <f t="shared" si="298"/>
        <v/>
      </c>
      <c r="CO112" s="21"/>
      <c r="CP112" s="21" t="str">
        <f t="shared" si="312"/>
        <v/>
      </c>
      <c r="CQ112" s="21" t="str">
        <f t="shared" si="313"/>
        <v/>
      </c>
      <c r="CR112" s="21" t="str">
        <f>IF(CQ112="","",IF('XY1'!W117="",0,'XY1'!W117))</f>
        <v/>
      </c>
      <c r="CS112" s="21" t="str">
        <f t="shared" si="301"/>
        <v/>
      </c>
      <c r="CT112" s="5" t="str">
        <f t="shared" si="302"/>
        <v/>
      </c>
      <c r="CU112" s="27" t="str">
        <f>IF(CP112="","",IF('XY1'!$Z$23='CALCUL-XY'!$E$56," "&amp;CP112,","&amp;CP112))</f>
        <v/>
      </c>
      <c r="CV112" s="27" t="str">
        <f>IF(CQ112="","",IF('XY1'!$Z$23='CALCUL-XY'!$E$56," "&amp;CQ112,","&amp;CQ112))</f>
        <v/>
      </c>
      <c r="CW112" s="27" t="str">
        <f>IF(CQ112="","",IF('XY1'!$Z$23='CALCUL-XY'!$E$56," "&amp;CS112,","&amp;CS112))</f>
        <v/>
      </c>
      <c r="CX112" s="27" t="str">
        <f>IF(CQ112="","",IF('XY1'!X117="",'CALCUL-XY'!$CX$18,IF('XY1'!$Z$23='CALCUL-XY'!$E$56," "&amp;'XY1'!X117,","&amp;'XY1'!X117)))</f>
        <v/>
      </c>
      <c r="CY112" s="21"/>
      <c r="CZ112" s="5" t="str">
        <f>IF('XY2'!C116="","",'XY2'!C116)</f>
        <v/>
      </c>
      <c r="DA112" t="str">
        <f>IF('XY2'!D116="","",'XY2'!D116)</f>
        <v/>
      </c>
      <c r="DB112" s="8" t="str">
        <f>IF('XY2'!E116="","",IF(VISEE=AVANT,MOD(CERCLE-'XY2'!E116,CERCLE),MOD('XY2'!E116,CERCLE)))</f>
        <v/>
      </c>
      <c r="DC112" s="6" t="str">
        <f>IF('XY2'!F116="","",'XY2'!F116)</f>
        <v/>
      </c>
      <c r="DE112" s="13" t="str">
        <f t="shared" si="318"/>
        <v/>
      </c>
      <c r="DF112" s="12" t="str">
        <f t="shared" si="319"/>
        <v/>
      </c>
      <c r="DG112" s="19" t="str">
        <f t="shared" si="320"/>
        <v/>
      </c>
      <c r="DI112" s="5" t="str">
        <f>IF('XY2'!C116="","",'XY2'!C116)</f>
        <v/>
      </c>
      <c r="DJ112" t="str">
        <f>IF('XY2'!D116="","",'XY2'!D116)</f>
        <v/>
      </c>
      <c r="DK112" s="8" t="str">
        <f t="shared" si="314"/>
        <v/>
      </c>
      <c r="DL112" s="6" t="str">
        <f>IF('XY2'!F116="","",IF(ECHELLE2="",DC112*1,DC112*ECHELLE2))</f>
        <v/>
      </c>
      <c r="DN112" s="13" t="str">
        <f t="shared" si="321"/>
        <v/>
      </c>
      <c r="DO112" s="12" t="str">
        <f t="shared" si="322"/>
        <v/>
      </c>
      <c r="DP112" s="19" t="str">
        <f t="shared" si="323"/>
        <v/>
      </c>
      <c r="DQ112" s="32"/>
      <c r="DR112" s="5" t="str">
        <f t="shared" si="324"/>
        <v/>
      </c>
      <c r="DS112" t="str">
        <f t="shared" si="325"/>
        <v/>
      </c>
      <c r="DT112" s="12" t="str">
        <f t="shared" si="326"/>
        <v/>
      </c>
      <c r="DU112" s="33" t="str">
        <f t="shared" si="327"/>
        <v/>
      </c>
      <c r="DW112" s="41" t="str">
        <f t="shared" si="328"/>
        <v/>
      </c>
      <c r="DX112" s="20" t="str">
        <f t="shared" si="329"/>
        <v/>
      </c>
      <c r="DY112" t="str">
        <f t="shared" si="330"/>
        <v/>
      </c>
      <c r="DZ112" t="str">
        <f t="shared" si="331"/>
        <v/>
      </c>
      <c r="EA112" t="str">
        <f t="shared" si="332"/>
        <v/>
      </c>
      <c r="EB112" s="6" t="str">
        <f t="shared" si="333"/>
        <v/>
      </c>
      <c r="ED112" s="36" t="str">
        <f t="shared" si="334"/>
        <v/>
      </c>
      <c r="EE112" s="37" t="str">
        <f t="shared" si="335"/>
        <v/>
      </c>
      <c r="EF112" s="32"/>
      <c r="EG112" s="10" t="str">
        <f t="shared" si="336"/>
        <v/>
      </c>
      <c r="EI112" s="13" t="str">
        <f t="shared" si="337"/>
        <v/>
      </c>
      <c r="EJ112" s="30" t="str">
        <f t="shared" si="338"/>
        <v/>
      </c>
      <c r="EK112" s="8" t="str">
        <f t="shared" si="339"/>
        <v/>
      </c>
      <c r="EL112" s="12" t="str">
        <f t="shared" si="340"/>
        <v/>
      </c>
      <c r="EM112" s="33" t="str">
        <f t="shared" si="341"/>
        <v/>
      </c>
      <c r="EO112" s="5" t="str">
        <f t="shared" si="342"/>
        <v/>
      </c>
      <c r="EP112" s="6" t="str">
        <f t="shared" si="343"/>
        <v/>
      </c>
      <c r="ER112" s="5">
        <f t="shared" si="303"/>
        <v>93</v>
      </c>
      <c r="ES112" s="64" t="str">
        <f t="shared" si="304"/>
        <v/>
      </c>
      <c r="ET112" s="27" t="str">
        <f t="shared" si="305"/>
        <v/>
      </c>
      <c r="EU112" s="28" t="str">
        <f t="shared" si="306"/>
        <v/>
      </c>
      <c r="EW112" s="5" t="str">
        <f t="shared" si="344"/>
        <v/>
      </c>
      <c r="EX112" s="5" t="str">
        <f t="shared" si="345"/>
        <v/>
      </c>
      <c r="EZ112" s="45"/>
      <c r="FA112" s="77">
        <f t="shared" ca="1" si="307"/>
        <v>100000150.277</v>
      </c>
      <c r="FB112" s="55">
        <f t="shared" ca="1" si="308"/>
        <v>100000103.27700001</v>
      </c>
      <c r="FD112" s="21" t="str">
        <f t="shared" si="315"/>
        <v/>
      </c>
      <c r="FE112" s="21" t="str">
        <f t="shared" si="316"/>
        <v/>
      </c>
      <c r="FF112" s="21" t="str">
        <f>IF(FE112="","",IF('XY2'!Q116="",0,'XY2'!Q116))</f>
        <v/>
      </c>
      <c r="FG112" s="21" t="str">
        <f t="shared" si="309"/>
        <v/>
      </c>
      <c r="FH112" s="5" t="str">
        <f t="shared" si="317"/>
        <v/>
      </c>
      <c r="FI112" s="27" t="str">
        <f>IF(ET112="","",IF('XY2'!$T$22='CALCUL-XY'!$E$56," "&amp;FD112,","&amp;FD112))</f>
        <v/>
      </c>
      <c r="FJ112" s="27" t="str">
        <f>IF(EU112="","",IF('XY2'!$T$22='CALCUL-XY'!$E$56," "&amp;FE112,","&amp;FE112))</f>
        <v/>
      </c>
      <c r="FK112" s="27" t="str">
        <f>IF(FG112="","",IF('XY2'!$T$22='CALCUL-XY'!$E$56," "&amp;FG112,","&amp;FG112))</f>
        <v/>
      </c>
      <c r="FL112" s="27" t="str">
        <f>IF(FE112="","",IF('XY2'!R116="",$FL$18,IF('XY2'!$T$22='CALCUL-XY'!$E$56," "&amp;'XY2'!R116,","&amp;'XY2'!R116)))</f>
        <v/>
      </c>
    </row>
    <row r="113" spans="1:168" x14ac:dyDescent="0.2">
      <c r="A113">
        <f t="shared" si="310"/>
        <v>94</v>
      </c>
      <c r="C113" s="89" t="s">
        <v>205</v>
      </c>
      <c r="L113">
        <f t="shared" si="346"/>
        <v>94</v>
      </c>
      <c r="M113" s="57" t="str">
        <f>IF('XY1'!C118="","",'XY1'!C118)</f>
        <v/>
      </c>
      <c r="N113" s="57" t="str">
        <f>IF('XY1'!D118="","",'XY1'!D118)</f>
        <v/>
      </c>
      <c r="O113" s="79" t="str">
        <f>IF('XY1'!E118="","",MOD('XY1'!E118,CERCLE))</f>
        <v/>
      </c>
      <c r="P113" s="57" t="str">
        <f>IF('XY1'!F118="","",'XY1'!F118)</f>
        <v/>
      </c>
      <c r="R113" s="13" t="str">
        <f t="shared" si="347"/>
        <v/>
      </c>
      <c r="S113" s="25" t="str">
        <f t="shared" si="348"/>
        <v/>
      </c>
      <c r="U113" s="10" t="str">
        <f t="shared" si="349"/>
        <v/>
      </c>
      <c r="W113" s="5" t="str">
        <f t="shared" si="350"/>
        <v/>
      </c>
      <c r="X113" t="str">
        <f t="shared" si="351"/>
        <v/>
      </c>
      <c r="Y113" s="8" t="str">
        <f t="shared" si="352"/>
        <v/>
      </c>
      <c r="Z113" s="6" t="str">
        <f t="shared" si="353"/>
        <v/>
      </c>
      <c r="AB113" s="5">
        <f t="shared" si="354"/>
        <v>94</v>
      </c>
      <c r="AC113" t="str">
        <f t="shared" si="291"/>
        <v/>
      </c>
      <c r="AD113" s="8" t="str">
        <f t="shared" si="311"/>
        <v/>
      </c>
      <c r="AE113" s="6" t="str">
        <f t="shared" si="355"/>
        <v/>
      </c>
      <c r="AG113" s="13" t="str">
        <f t="shared" si="356"/>
        <v/>
      </c>
      <c r="AH113" s="80" t="str">
        <f t="shared" si="357"/>
        <v/>
      </c>
      <c r="AI113" s="80" t="str">
        <f t="shared" si="358"/>
        <v/>
      </c>
      <c r="AJ113" s="80" t="str">
        <f ca="1">IF(AG113="","",IF(N&lt;AB113,"",SUM(AH113:OFFSET(AH113,(N-1),0))))</f>
        <v/>
      </c>
      <c r="AK113" s="80" t="str">
        <f ca="1">IF(AG113="","",IF(N&lt;AB113,"",SUM(AI113:OFFSET(AI113,(N-1),0))))</f>
        <v/>
      </c>
      <c r="AL113" s="80" t="str">
        <f t="shared" si="292"/>
        <v/>
      </c>
      <c r="AM113" s="81" t="str">
        <f t="shared" si="293"/>
        <v/>
      </c>
      <c r="AN113" s="85" t="str">
        <f t="shared" si="294"/>
        <v/>
      </c>
      <c r="AP113" s="13" t="str">
        <f t="shared" si="359"/>
        <v/>
      </c>
      <c r="AQ113" s="8" t="str">
        <f t="shared" si="360"/>
        <v/>
      </c>
      <c r="AR113" s="12" t="str">
        <f t="shared" si="361"/>
        <v/>
      </c>
      <c r="AS113" s="19" t="str">
        <f t="shared" si="362"/>
        <v/>
      </c>
      <c r="AU113" s="5" t="str">
        <f t="shared" si="295"/>
        <v/>
      </c>
      <c r="AV113" t="str">
        <f t="shared" si="296"/>
        <v/>
      </c>
      <c r="AW113" t="str">
        <f t="shared" si="363"/>
        <v/>
      </c>
      <c r="AX113" s="6" t="str">
        <f t="shared" si="364"/>
        <v/>
      </c>
      <c r="AZ113" s="5" t="str">
        <f t="shared" si="365"/>
        <v/>
      </c>
      <c r="BA113" t="str">
        <f t="shared" si="366"/>
        <v/>
      </c>
      <c r="BB113" s="14" t="str">
        <f t="shared" si="367"/>
        <v/>
      </c>
      <c r="BC113" s="14" t="str">
        <f t="shared" si="368"/>
        <v/>
      </c>
      <c r="BD113" t="str">
        <f t="shared" si="369"/>
        <v/>
      </c>
      <c r="BE113" s="6" t="str">
        <f t="shared" si="370"/>
        <v/>
      </c>
      <c r="BG113" s="26" t="str">
        <f t="shared" si="371"/>
        <v/>
      </c>
      <c r="BH113" s="33" t="str">
        <f t="shared" si="372"/>
        <v/>
      </c>
      <c r="BJ113" s="10" t="str">
        <f t="shared" si="373"/>
        <v/>
      </c>
      <c r="BL113" s="13" t="str">
        <f t="shared" si="374"/>
        <v/>
      </c>
      <c r="BM113" s="31" t="str">
        <f t="shared" si="375"/>
        <v/>
      </c>
      <c r="BN113" s="8" t="str">
        <f t="shared" si="376"/>
        <v/>
      </c>
      <c r="BO113" s="25" t="str">
        <f t="shared" si="377"/>
        <v/>
      </c>
      <c r="BQ113" s="5" t="str">
        <f t="shared" si="378"/>
        <v/>
      </c>
      <c r="BR113" t="str">
        <f t="shared" si="379"/>
        <v/>
      </c>
      <c r="BS113" s="8" t="str">
        <f t="shared" si="380"/>
        <v/>
      </c>
      <c r="BT113" t="str">
        <f t="shared" si="381"/>
        <v/>
      </c>
      <c r="BU113" s="25" t="str">
        <f t="shared" si="382"/>
        <v/>
      </c>
      <c r="BW113" s="26" t="str">
        <f t="shared" si="383"/>
        <v/>
      </c>
      <c r="BX113" s="33" t="str">
        <f t="shared" si="384"/>
        <v/>
      </c>
      <c r="BZ113" s="5" t="str">
        <f t="shared" si="385"/>
        <v/>
      </c>
      <c r="CA113" s="6" t="str">
        <f t="shared" si="386"/>
        <v/>
      </c>
      <c r="CC113" s="27" t="str">
        <f t="shared" si="387"/>
        <v/>
      </c>
      <c r="CD113" s="28" t="str">
        <f t="shared" si="388"/>
        <v/>
      </c>
      <c r="CE113" s="21"/>
      <c r="CF113" s="5" t="str">
        <f t="shared" si="389"/>
        <v/>
      </c>
      <c r="CG113" s="5" t="str">
        <f t="shared" si="390"/>
        <v/>
      </c>
      <c r="CH113" s="5">
        <f t="shared" si="391"/>
        <v>94</v>
      </c>
      <c r="CI113" s="45"/>
      <c r="CJ113" s="54">
        <f t="shared" ca="1" si="299"/>
        <v>99999999.999999985</v>
      </c>
      <c r="CK113" s="55">
        <f t="shared" ca="1" si="300"/>
        <v>100000000</v>
      </c>
      <c r="CL113" s="21"/>
      <c r="CM113" s="27" t="str">
        <f t="shared" si="297"/>
        <v/>
      </c>
      <c r="CN113" s="21" t="str">
        <f t="shared" si="298"/>
        <v/>
      </c>
      <c r="CO113" s="21"/>
      <c r="CP113" s="21" t="str">
        <f t="shared" si="312"/>
        <v/>
      </c>
      <c r="CQ113" s="21" t="str">
        <f t="shared" si="313"/>
        <v/>
      </c>
      <c r="CR113" s="21" t="str">
        <f>IF(CQ113="","",IF('XY1'!W118="",0,'XY1'!W118))</f>
        <v/>
      </c>
      <c r="CS113" s="21" t="str">
        <f t="shared" si="301"/>
        <v/>
      </c>
      <c r="CT113" s="5" t="str">
        <f t="shared" si="302"/>
        <v/>
      </c>
      <c r="CU113" s="27" t="str">
        <f>IF(CP113="","",IF('XY1'!$Z$23='CALCUL-XY'!$E$56," "&amp;CP113,","&amp;CP113))</f>
        <v/>
      </c>
      <c r="CV113" s="27" t="str">
        <f>IF(CQ113="","",IF('XY1'!$Z$23='CALCUL-XY'!$E$56," "&amp;CQ113,","&amp;CQ113))</f>
        <v/>
      </c>
      <c r="CW113" s="27" t="str">
        <f>IF(CQ113="","",IF('XY1'!$Z$23='CALCUL-XY'!$E$56," "&amp;CS113,","&amp;CS113))</f>
        <v/>
      </c>
      <c r="CX113" s="27" t="str">
        <f>IF(CQ113="","",IF('XY1'!X118="",'CALCUL-XY'!$CX$18,IF('XY1'!$Z$23='CALCUL-XY'!$E$56," "&amp;'XY1'!X118,","&amp;'XY1'!X118)))</f>
        <v/>
      </c>
      <c r="CY113" s="21"/>
      <c r="CZ113" s="5" t="str">
        <f>IF('XY2'!C117="","",'XY2'!C117)</f>
        <v/>
      </c>
      <c r="DA113" t="str">
        <f>IF('XY2'!D117="","",'XY2'!D117)</f>
        <v/>
      </c>
      <c r="DB113" s="8" t="str">
        <f>IF('XY2'!E117="","",IF(VISEE=AVANT,MOD(CERCLE-'XY2'!E117,CERCLE),MOD('XY2'!E117,CERCLE)))</f>
        <v/>
      </c>
      <c r="DC113" s="6" t="str">
        <f>IF('XY2'!F117="","",'XY2'!F117)</f>
        <v/>
      </c>
      <c r="DE113" s="13" t="str">
        <f t="shared" si="318"/>
        <v/>
      </c>
      <c r="DF113" s="12" t="str">
        <f t="shared" si="319"/>
        <v/>
      </c>
      <c r="DG113" s="19" t="str">
        <f t="shared" si="320"/>
        <v/>
      </c>
      <c r="DI113" s="5" t="str">
        <f>IF('XY2'!C117="","",'XY2'!C117)</f>
        <v/>
      </c>
      <c r="DJ113" t="str">
        <f>IF('XY2'!D117="","",'XY2'!D117)</f>
        <v/>
      </c>
      <c r="DK113" s="8" t="str">
        <f t="shared" si="314"/>
        <v/>
      </c>
      <c r="DL113" s="6" t="str">
        <f>IF('XY2'!F117="","",IF(ECHELLE2="",DC113*1,DC113*ECHELLE2))</f>
        <v/>
      </c>
      <c r="DN113" s="13" t="str">
        <f t="shared" si="321"/>
        <v/>
      </c>
      <c r="DO113" s="12" t="str">
        <f t="shared" si="322"/>
        <v/>
      </c>
      <c r="DP113" s="19" t="str">
        <f t="shared" si="323"/>
        <v/>
      </c>
      <c r="DQ113" s="32"/>
      <c r="DR113" s="5" t="str">
        <f t="shared" si="324"/>
        <v/>
      </c>
      <c r="DS113" t="str">
        <f t="shared" si="325"/>
        <v/>
      </c>
      <c r="DT113" s="12" t="str">
        <f t="shared" si="326"/>
        <v/>
      </c>
      <c r="DU113" s="33" t="str">
        <f t="shared" si="327"/>
        <v/>
      </c>
      <c r="DW113" s="41" t="str">
        <f t="shared" si="328"/>
        <v/>
      </c>
      <c r="DX113" s="20" t="str">
        <f t="shared" si="329"/>
        <v/>
      </c>
      <c r="DY113" t="str">
        <f t="shared" si="330"/>
        <v/>
      </c>
      <c r="DZ113" t="str">
        <f t="shared" si="331"/>
        <v/>
      </c>
      <c r="EA113" t="str">
        <f t="shared" si="332"/>
        <v/>
      </c>
      <c r="EB113" s="6" t="str">
        <f t="shared" si="333"/>
        <v/>
      </c>
      <c r="ED113" s="36" t="str">
        <f t="shared" si="334"/>
        <v/>
      </c>
      <c r="EE113" s="37" t="str">
        <f t="shared" si="335"/>
        <v/>
      </c>
      <c r="EF113" s="32"/>
      <c r="EG113" s="10" t="str">
        <f t="shared" si="336"/>
        <v/>
      </c>
      <c r="EI113" s="13" t="str">
        <f t="shared" si="337"/>
        <v/>
      </c>
      <c r="EJ113" s="30" t="str">
        <f t="shared" si="338"/>
        <v/>
      </c>
      <c r="EK113" s="8" t="str">
        <f t="shared" si="339"/>
        <v/>
      </c>
      <c r="EL113" s="12" t="str">
        <f t="shared" si="340"/>
        <v/>
      </c>
      <c r="EM113" s="33" t="str">
        <f t="shared" si="341"/>
        <v/>
      </c>
      <c r="EO113" s="5" t="str">
        <f t="shared" si="342"/>
        <v/>
      </c>
      <c r="EP113" s="6" t="str">
        <f t="shared" si="343"/>
        <v/>
      </c>
      <c r="ER113" s="5">
        <f t="shared" si="303"/>
        <v>94</v>
      </c>
      <c r="ES113" s="64" t="str">
        <f t="shared" si="304"/>
        <v/>
      </c>
      <c r="ET113" s="27" t="str">
        <f t="shared" si="305"/>
        <v/>
      </c>
      <c r="EU113" s="28" t="str">
        <f t="shared" si="306"/>
        <v/>
      </c>
      <c r="EW113" s="5" t="str">
        <f t="shared" si="344"/>
        <v/>
      </c>
      <c r="EX113" s="5" t="str">
        <f t="shared" si="345"/>
        <v/>
      </c>
      <c r="EZ113" s="45"/>
      <c r="FA113" s="77">
        <f t="shared" ca="1" si="307"/>
        <v>100000150.277</v>
      </c>
      <c r="FB113" s="55">
        <f t="shared" ca="1" si="308"/>
        <v>100000103.27700001</v>
      </c>
      <c r="FD113" s="21" t="str">
        <f t="shared" si="315"/>
        <v/>
      </c>
      <c r="FE113" s="21" t="str">
        <f t="shared" si="316"/>
        <v/>
      </c>
      <c r="FF113" s="21" t="str">
        <f>IF(FE113="","",IF('XY2'!Q117="",0,'XY2'!Q117))</f>
        <v/>
      </c>
      <c r="FG113" s="21" t="str">
        <f t="shared" si="309"/>
        <v/>
      </c>
      <c r="FH113" s="5" t="str">
        <f t="shared" si="317"/>
        <v/>
      </c>
      <c r="FI113" s="27" t="str">
        <f>IF(ET113="","",IF('XY2'!$T$22='CALCUL-XY'!$E$56," "&amp;FD113,","&amp;FD113))</f>
        <v/>
      </c>
      <c r="FJ113" s="27" t="str">
        <f>IF(EU113="","",IF('XY2'!$T$22='CALCUL-XY'!$E$56," "&amp;FE113,","&amp;FE113))</f>
        <v/>
      </c>
      <c r="FK113" s="27" t="str">
        <f>IF(FG113="","",IF('XY2'!$T$22='CALCUL-XY'!$E$56," "&amp;FG113,","&amp;FG113))</f>
        <v/>
      </c>
      <c r="FL113" s="27" t="str">
        <f>IF(FE113="","",IF('XY2'!R117="",$FL$18,IF('XY2'!$T$22='CALCUL-XY'!$E$56," "&amp;'XY2'!R117,","&amp;'XY2'!R117)))</f>
        <v/>
      </c>
    </row>
    <row r="114" spans="1:168" x14ac:dyDescent="0.2">
      <c r="A114">
        <f t="shared" si="310"/>
        <v>95</v>
      </c>
      <c r="C114" s="89"/>
      <c r="L114">
        <f t="shared" si="346"/>
        <v>95</v>
      </c>
      <c r="M114" s="57" t="str">
        <f>IF('XY1'!C119="","",'XY1'!C119)</f>
        <v/>
      </c>
      <c r="N114" s="57" t="str">
        <f>IF('XY1'!D119="","",'XY1'!D119)</f>
        <v/>
      </c>
      <c r="O114" s="79" t="str">
        <f>IF('XY1'!E119="","",MOD('XY1'!E119,CERCLE))</f>
        <v/>
      </c>
      <c r="P114" s="57" t="str">
        <f>IF('XY1'!F119="","",'XY1'!F119)</f>
        <v/>
      </c>
      <c r="R114" s="13" t="str">
        <f t="shared" si="347"/>
        <v/>
      </c>
      <c r="S114" s="25" t="str">
        <f t="shared" si="348"/>
        <v/>
      </c>
      <c r="U114" s="10" t="str">
        <f t="shared" si="349"/>
        <v/>
      </c>
      <c r="W114" s="5" t="str">
        <f t="shared" si="350"/>
        <v/>
      </c>
      <c r="X114" t="str">
        <f t="shared" si="351"/>
        <v/>
      </c>
      <c r="Y114" s="8" t="str">
        <f t="shared" si="352"/>
        <v/>
      </c>
      <c r="Z114" s="6" t="str">
        <f t="shared" si="353"/>
        <v/>
      </c>
      <c r="AB114" s="5">
        <f t="shared" si="354"/>
        <v>95</v>
      </c>
      <c r="AC114" t="str">
        <f t="shared" si="291"/>
        <v/>
      </c>
      <c r="AD114" s="8" t="str">
        <f t="shared" si="311"/>
        <v/>
      </c>
      <c r="AE114" s="6" t="str">
        <f t="shared" si="355"/>
        <v/>
      </c>
      <c r="AG114" s="13" t="str">
        <f t="shared" si="356"/>
        <v/>
      </c>
      <c r="AH114" s="80" t="str">
        <f t="shared" si="357"/>
        <v/>
      </c>
      <c r="AI114" s="80" t="str">
        <f t="shared" si="358"/>
        <v/>
      </c>
      <c r="AJ114" s="80" t="str">
        <f ca="1">IF(AG114="","",IF(N&lt;AB114,"",SUM(AH114:OFFSET(AH114,(N-1),0))))</f>
        <v/>
      </c>
      <c r="AK114" s="80" t="str">
        <f ca="1">IF(AG114="","",IF(N&lt;AB114,"",SUM(AI114:OFFSET(AI114,(N-1),0))))</f>
        <v/>
      </c>
      <c r="AL114" s="80" t="str">
        <f t="shared" si="292"/>
        <v/>
      </c>
      <c r="AM114" s="81" t="str">
        <f t="shared" si="293"/>
        <v/>
      </c>
      <c r="AN114" s="85" t="str">
        <f t="shared" si="294"/>
        <v/>
      </c>
      <c r="AP114" s="13" t="str">
        <f t="shared" si="359"/>
        <v/>
      </c>
      <c r="AQ114" s="8" t="str">
        <f t="shared" si="360"/>
        <v/>
      </c>
      <c r="AR114" s="12" t="str">
        <f t="shared" si="361"/>
        <v/>
      </c>
      <c r="AS114" s="19" t="str">
        <f t="shared" si="362"/>
        <v/>
      </c>
      <c r="AU114" s="5" t="str">
        <f t="shared" si="295"/>
        <v/>
      </c>
      <c r="AV114" t="str">
        <f t="shared" si="296"/>
        <v/>
      </c>
      <c r="AW114" t="str">
        <f t="shared" si="363"/>
        <v/>
      </c>
      <c r="AX114" s="6" t="str">
        <f t="shared" si="364"/>
        <v/>
      </c>
      <c r="AZ114" s="5" t="str">
        <f t="shared" si="365"/>
        <v/>
      </c>
      <c r="BA114" t="str">
        <f t="shared" si="366"/>
        <v/>
      </c>
      <c r="BB114" s="14" t="str">
        <f t="shared" si="367"/>
        <v/>
      </c>
      <c r="BC114" s="14" t="str">
        <f t="shared" si="368"/>
        <v/>
      </c>
      <c r="BD114" t="str">
        <f t="shared" si="369"/>
        <v/>
      </c>
      <c r="BE114" s="6" t="str">
        <f t="shared" si="370"/>
        <v/>
      </c>
      <c r="BG114" s="26" t="str">
        <f t="shared" si="371"/>
        <v/>
      </c>
      <c r="BH114" s="33" t="str">
        <f t="shared" si="372"/>
        <v/>
      </c>
      <c r="BJ114" s="10" t="str">
        <f t="shared" si="373"/>
        <v/>
      </c>
      <c r="BL114" s="13" t="str">
        <f t="shared" si="374"/>
        <v/>
      </c>
      <c r="BM114" s="31" t="str">
        <f t="shared" si="375"/>
        <v/>
      </c>
      <c r="BN114" s="8" t="str">
        <f t="shared" si="376"/>
        <v/>
      </c>
      <c r="BO114" s="25" t="str">
        <f t="shared" si="377"/>
        <v/>
      </c>
      <c r="BQ114" s="5" t="str">
        <f t="shared" si="378"/>
        <v/>
      </c>
      <c r="BR114" t="str">
        <f t="shared" si="379"/>
        <v/>
      </c>
      <c r="BS114" s="8" t="str">
        <f t="shared" si="380"/>
        <v/>
      </c>
      <c r="BT114" t="str">
        <f t="shared" si="381"/>
        <v/>
      </c>
      <c r="BU114" s="25" t="str">
        <f t="shared" si="382"/>
        <v/>
      </c>
      <c r="BW114" s="26" t="str">
        <f t="shared" si="383"/>
        <v/>
      </c>
      <c r="BX114" s="33" t="str">
        <f t="shared" si="384"/>
        <v/>
      </c>
      <c r="BZ114" s="5" t="str">
        <f t="shared" si="385"/>
        <v/>
      </c>
      <c r="CA114" s="6" t="str">
        <f t="shared" si="386"/>
        <v/>
      </c>
      <c r="CC114" s="27" t="str">
        <f t="shared" si="387"/>
        <v/>
      </c>
      <c r="CD114" s="28" t="str">
        <f t="shared" si="388"/>
        <v/>
      </c>
      <c r="CE114" s="21"/>
      <c r="CF114" s="5" t="str">
        <f t="shared" si="389"/>
        <v/>
      </c>
      <c r="CG114" s="5" t="str">
        <f t="shared" si="390"/>
        <v/>
      </c>
      <c r="CH114" s="5">
        <f t="shared" si="391"/>
        <v>95</v>
      </c>
      <c r="CI114" s="45"/>
      <c r="CJ114" s="54">
        <f t="shared" ca="1" si="299"/>
        <v>99999999.999999985</v>
      </c>
      <c r="CK114" s="55">
        <f t="shared" ca="1" si="300"/>
        <v>100000000</v>
      </c>
      <c r="CL114" s="21"/>
      <c r="CM114" s="27" t="str">
        <f t="shared" si="297"/>
        <v/>
      </c>
      <c r="CN114" s="21" t="str">
        <f t="shared" si="298"/>
        <v/>
      </c>
      <c r="CO114" s="21"/>
      <c r="CP114" s="21" t="str">
        <f t="shared" si="312"/>
        <v/>
      </c>
      <c r="CQ114" s="21" t="str">
        <f t="shared" si="313"/>
        <v/>
      </c>
      <c r="CR114" s="21" t="str">
        <f>IF(CQ114="","",IF('XY1'!W119="",0,'XY1'!W119))</f>
        <v/>
      </c>
      <c r="CS114" s="21" t="str">
        <f t="shared" si="301"/>
        <v/>
      </c>
      <c r="CT114" s="5" t="str">
        <f t="shared" si="302"/>
        <v/>
      </c>
      <c r="CU114" s="27" t="str">
        <f>IF(CP114="","",IF('XY1'!$Z$23='CALCUL-XY'!$E$56," "&amp;CP114,","&amp;CP114))</f>
        <v/>
      </c>
      <c r="CV114" s="27" t="str">
        <f>IF(CQ114="","",IF('XY1'!$Z$23='CALCUL-XY'!$E$56," "&amp;CQ114,","&amp;CQ114))</f>
        <v/>
      </c>
      <c r="CW114" s="27" t="str">
        <f>IF(CQ114="","",IF('XY1'!$Z$23='CALCUL-XY'!$E$56," "&amp;CS114,","&amp;CS114))</f>
        <v/>
      </c>
      <c r="CX114" s="27" t="str">
        <f>IF(CQ114="","",IF('XY1'!X119="",'CALCUL-XY'!$CX$18,IF('XY1'!$Z$23='CALCUL-XY'!$E$56," "&amp;'XY1'!X119,","&amp;'XY1'!X119)))</f>
        <v/>
      </c>
      <c r="CY114" s="21"/>
      <c r="CZ114" s="5" t="str">
        <f>IF('XY2'!C118="","",'XY2'!C118)</f>
        <v/>
      </c>
      <c r="DA114" t="str">
        <f>IF('XY2'!D118="","",'XY2'!D118)</f>
        <v/>
      </c>
      <c r="DB114" s="8" t="str">
        <f>IF('XY2'!E118="","",IF(VISEE=AVANT,MOD(CERCLE-'XY2'!E118,CERCLE),MOD('XY2'!E118,CERCLE)))</f>
        <v/>
      </c>
      <c r="DC114" s="6" t="str">
        <f>IF('XY2'!F118="","",'XY2'!F118)</f>
        <v/>
      </c>
      <c r="DE114" s="13" t="str">
        <f t="shared" si="318"/>
        <v/>
      </c>
      <c r="DF114" s="12" t="str">
        <f t="shared" si="319"/>
        <v/>
      </c>
      <c r="DG114" s="19" t="str">
        <f t="shared" si="320"/>
        <v/>
      </c>
      <c r="DI114" s="5" t="str">
        <f>IF('XY2'!C118="","",'XY2'!C118)</f>
        <v/>
      </c>
      <c r="DJ114" t="str">
        <f>IF('XY2'!D118="","",'XY2'!D118)</f>
        <v/>
      </c>
      <c r="DK114" s="8" t="str">
        <f t="shared" si="314"/>
        <v/>
      </c>
      <c r="DL114" s="6" t="str">
        <f>IF('XY2'!F118="","",IF(ECHELLE2="",DC114*1,DC114*ECHELLE2))</f>
        <v/>
      </c>
      <c r="DN114" s="13" t="str">
        <f t="shared" si="321"/>
        <v/>
      </c>
      <c r="DO114" s="12" t="str">
        <f t="shared" si="322"/>
        <v/>
      </c>
      <c r="DP114" s="19" t="str">
        <f t="shared" si="323"/>
        <v/>
      </c>
      <c r="DQ114" s="32"/>
      <c r="DR114" s="5" t="str">
        <f t="shared" si="324"/>
        <v/>
      </c>
      <c r="DS114" t="str">
        <f t="shared" si="325"/>
        <v/>
      </c>
      <c r="DT114" s="12" t="str">
        <f t="shared" si="326"/>
        <v/>
      </c>
      <c r="DU114" s="33" t="str">
        <f t="shared" si="327"/>
        <v/>
      </c>
      <c r="DW114" s="41" t="str">
        <f t="shared" si="328"/>
        <v/>
      </c>
      <c r="DX114" s="20" t="str">
        <f t="shared" si="329"/>
        <v/>
      </c>
      <c r="DY114" t="str">
        <f t="shared" si="330"/>
        <v/>
      </c>
      <c r="DZ114" t="str">
        <f t="shared" si="331"/>
        <v/>
      </c>
      <c r="EA114" t="str">
        <f t="shared" si="332"/>
        <v/>
      </c>
      <c r="EB114" s="6" t="str">
        <f t="shared" si="333"/>
        <v/>
      </c>
      <c r="ED114" s="36" t="str">
        <f t="shared" si="334"/>
        <v/>
      </c>
      <c r="EE114" s="37" t="str">
        <f t="shared" si="335"/>
        <v/>
      </c>
      <c r="EF114" s="32"/>
      <c r="EG114" s="10" t="str">
        <f t="shared" si="336"/>
        <v/>
      </c>
      <c r="EI114" s="13" t="str">
        <f t="shared" si="337"/>
        <v/>
      </c>
      <c r="EJ114" s="30" t="str">
        <f t="shared" si="338"/>
        <v/>
      </c>
      <c r="EK114" s="8" t="str">
        <f t="shared" si="339"/>
        <v/>
      </c>
      <c r="EL114" s="12" t="str">
        <f t="shared" si="340"/>
        <v/>
      </c>
      <c r="EM114" s="33" t="str">
        <f t="shared" si="341"/>
        <v/>
      </c>
      <c r="EO114" s="5" t="str">
        <f t="shared" si="342"/>
        <v/>
      </c>
      <c r="EP114" s="6" t="str">
        <f t="shared" si="343"/>
        <v/>
      </c>
      <c r="ER114" s="5">
        <f t="shared" si="303"/>
        <v>95</v>
      </c>
      <c r="ES114" s="64" t="str">
        <f t="shared" si="304"/>
        <v/>
      </c>
      <c r="ET114" s="27" t="str">
        <f t="shared" si="305"/>
        <v/>
      </c>
      <c r="EU114" s="28" t="str">
        <f t="shared" si="306"/>
        <v/>
      </c>
      <c r="EW114" s="5" t="str">
        <f t="shared" si="344"/>
        <v/>
      </c>
      <c r="EX114" s="5" t="str">
        <f t="shared" si="345"/>
        <v/>
      </c>
      <c r="EZ114" s="45"/>
      <c r="FA114" s="77">
        <f t="shared" ca="1" si="307"/>
        <v>100000150.277</v>
      </c>
      <c r="FB114" s="55">
        <f t="shared" ca="1" si="308"/>
        <v>100000103.27700001</v>
      </c>
      <c r="FD114" s="21" t="str">
        <f t="shared" si="315"/>
        <v/>
      </c>
      <c r="FE114" s="21" t="str">
        <f t="shared" si="316"/>
        <v/>
      </c>
      <c r="FF114" s="21" t="str">
        <f>IF(FE114="","",IF('XY2'!Q118="",0,'XY2'!Q118))</f>
        <v/>
      </c>
      <c r="FG114" s="21" t="str">
        <f t="shared" si="309"/>
        <v/>
      </c>
      <c r="FH114" s="5" t="str">
        <f t="shared" si="317"/>
        <v/>
      </c>
      <c r="FI114" s="27" t="str">
        <f>IF(ET114="","",IF('XY2'!$T$22='CALCUL-XY'!$E$56," "&amp;FD114,","&amp;FD114))</f>
        <v/>
      </c>
      <c r="FJ114" s="27" t="str">
        <f>IF(EU114="","",IF('XY2'!$T$22='CALCUL-XY'!$E$56," "&amp;FE114,","&amp;FE114))</f>
        <v/>
      </c>
      <c r="FK114" s="27" t="str">
        <f>IF(FG114="","",IF('XY2'!$T$22='CALCUL-XY'!$E$56," "&amp;FG114,","&amp;FG114))</f>
        <v/>
      </c>
      <c r="FL114" s="27" t="str">
        <f>IF(FE114="","",IF('XY2'!R118="",$FL$18,IF('XY2'!$T$22='CALCUL-XY'!$E$56," "&amp;'XY2'!R118,","&amp;'XY2'!R118)))</f>
        <v/>
      </c>
    </row>
    <row r="115" spans="1:168" x14ac:dyDescent="0.2">
      <c r="A115">
        <f t="shared" si="310"/>
        <v>96</v>
      </c>
      <c r="L115">
        <f t="shared" si="346"/>
        <v>96</v>
      </c>
      <c r="M115" s="57" t="str">
        <f>IF('XY1'!C120="","",'XY1'!C120)</f>
        <v/>
      </c>
      <c r="N115" s="57" t="str">
        <f>IF('XY1'!D120="","",'XY1'!D120)</f>
        <v/>
      </c>
      <c r="O115" s="79" t="str">
        <f>IF('XY1'!E120="","",MOD('XY1'!E120,CERCLE))</f>
        <v/>
      </c>
      <c r="P115" s="57" t="str">
        <f>IF('XY1'!F120="","",'XY1'!F120)</f>
        <v/>
      </c>
      <c r="R115" s="13" t="str">
        <f t="shared" si="347"/>
        <v/>
      </c>
      <c r="S115" s="25" t="str">
        <f t="shared" si="348"/>
        <v/>
      </c>
      <c r="U115" s="10" t="str">
        <f t="shared" si="349"/>
        <v/>
      </c>
      <c r="W115" s="5" t="str">
        <f t="shared" si="350"/>
        <v/>
      </c>
      <c r="X115" t="str">
        <f t="shared" si="351"/>
        <v/>
      </c>
      <c r="Y115" s="8" t="str">
        <f t="shared" si="352"/>
        <v/>
      </c>
      <c r="Z115" s="6" t="str">
        <f t="shared" si="353"/>
        <v/>
      </c>
      <c r="AB115" s="5">
        <f t="shared" si="354"/>
        <v>96</v>
      </c>
      <c r="AC115" t="str">
        <f t="shared" si="291"/>
        <v/>
      </c>
      <c r="AD115" s="8" t="str">
        <f t="shared" si="311"/>
        <v/>
      </c>
      <c r="AE115" s="6" t="str">
        <f t="shared" si="355"/>
        <v/>
      </c>
      <c r="AG115" s="13" t="str">
        <f t="shared" si="356"/>
        <v/>
      </c>
      <c r="AH115" s="80" t="str">
        <f t="shared" si="357"/>
        <v/>
      </c>
      <c r="AI115" s="80" t="str">
        <f t="shared" si="358"/>
        <v/>
      </c>
      <c r="AJ115" s="80" t="str">
        <f ca="1">IF(AG115="","",IF(N&lt;AB115,"",SUM(AH115:OFFSET(AH115,(N-1),0))))</f>
        <v/>
      </c>
      <c r="AK115" s="80" t="str">
        <f ca="1">IF(AG115="","",IF(N&lt;AB115,"",SUM(AI115:OFFSET(AI115,(N-1),0))))</f>
        <v/>
      </c>
      <c r="AL115" s="80" t="str">
        <f t="shared" si="292"/>
        <v/>
      </c>
      <c r="AM115" s="81" t="str">
        <f t="shared" si="293"/>
        <v/>
      </c>
      <c r="AN115" s="85" t="str">
        <f t="shared" si="294"/>
        <v/>
      </c>
      <c r="AP115" s="13" t="str">
        <f t="shared" si="359"/>
        <v/>
      </c>
      <c r="AQ115" s="8" t="str">
        <f t="shared" si="360"/>
        <v/>
      </c>
      <c r="AR115" s="12" t="str">
        <f t="shared" si="361"/>
        <v/>
      </c>
      <c r="AS115" s="19" t="str">
        <f t="shared" si="362"/>
        <v/>
      </c>
      <c r="AU115" s="5" t="str">
        <f t="shared" si="295"/>
        <v/>
      </c>
      <c r="AV115" t="str">
        <f t="shared" si="296"/>
        <v/>
      </c>
      <c r="AW115" t="str">
        <f t="shared" si="363"/>
        <v/>
      </c>
      <c r="AX115" s="6" t="str">
        <f t="shared" si="364"/>
        <v/>
      </c>
      <c r="AZ115" s="5" t="str">
        <f t="shared" si="365"/>
        <v/>
      </c>
      <c r="BA115" t="str">
        <f t="shared" si="366"/>
        <v/>
      </c>
      <c r="BB115" s="14" t="str">
        <f t="shared" si="367"/>
        <v/>
      </c>
      <c r="BC115" s="14" t="str">
        <f t="shared" si="368"/>
        <v/>
      </c>
      <c r="BD115" t="str">
        <f t="shared" si="369"/>
        <v/>
      </c>
      <c r="BE115" s="6" t="str">
        <f t="shared" si="370"/>
        <v/>
      </c>
      <c r="BG115" s="26" t="str">
        <f t="shared" si="371"/>
        <v/>
      </c>
      <c r="BH115" s="33" t="str">
        <f t="shared" si="372"/>
        <v/>
      </c>
      <c r="BJ115" s="10" t="str">
        <f t="shared" si="373"/>
        <v/>
      </c>
      <c r="BL115" s="13" t="str">
        <f t="shared" si="374"/>
        <v/>
      </c>
      <c r="BM115" s="31" t="str">
        <f t="shared" si="375"/>
        <v/>
      </c>
      <c r="BN115" s="8" t="str">
        <f t="shared" si="376"/>
        <v/>
      </c>
      <c r="BO115" s="25" t="str">
        <f t="shared" si="377"/>
        <v/>
      </c>
      <c r="BQ115" s="5" t="str">
        <f t="shared" si="378"/>
        <v/>
      </c>
      <c r="BR115" t="str">
        <f t="shared" si="379"/>
        <v/>
      </c>
      <c r="BS115" s="8" t="str">
        <f t="shared" si="380"/>
        <v/>
      </c>
      <c r="BT115" t="str">
        <f t="shared" si="381"/>
        <v/>
      </c>
      <c r="BU115" s="25" t="str">
        <f t="shared" si="382"/>
        <v/>
      </c>
      <c r="BW115" s="26" t="str">
        <f t="shared" si="383"/>
        <v/>
      </c>
      <c r="BX115" s="33" t="str">
        <f t="shared" si="384"/>
        <v/>
      </c>
      <c r="BZ115" s="5" t="str">
        <f t="shared" si="385"/>
        <v/>
      </c>
      <c r="CA115" s="6" t="str">
        <f t="shared" si="386"/>
        <v/>
      </c>
      <c r="CC115" s="27" t="str">
        <f t="shared" si="387"/>
        <v/>
      </c>
      <c r="CD115" s="28" t="str">
        <f t="shared" si="388"/>
        <v/>
      </c>
      <c r="CE115" s="21"/>
      <c r="CF115" s="5" t="str">
        <f t="shared" si="389"/>
        <v/>
      </c>
      <c r="CG115" s="5" t="str">
        <f t="shared" si="390"/>
        <v/>
      </c>
      <c r="CH115" s="5">
        <f t="shared" si="391"/>
        <v>96</v>
      </c>
      <c r="CI115" s="45"/>
      <c r="CJ115" s="54">
        <f t="shared" ca="1" si="299"/>
        <v>99999999.999999985</v>
      </c>
      <c r="CK115" s="55">
        <f t="shared" ca="1" si="300"/>
        <v>100000000</v>
      </c>
      <c r="CL115" s="21"/>
      <c r="CM115" s="27" t="str">
        <f t="shared" si="297"/>
        <v/>
      </c>
      <c r="CN115" s="21" t="str">
        <f t="shared" si="298"/>
        <v/>
      </c>
      <c r="CO115" s="21"/>
      <c r="CP115" s="21" t="str">
        <f t="shared" si="312"/>
        <v/>
      </c>
      <c r="CQ115" s="21" t="str">
        <f t="shared" si="313"/>
        <v/>
      </c>
      <c r="CR115" s="21" t="str">
        <f>IF(CQ115="","",IF('XY1'!W120="",0,'XY1'!W120))</f>
        <v/>
      </c>
      <c r="CS115" s="21" t="str">
        <f t="shared" si="301"/>
        <v/>
      </c>
      <c r="CT115" s="5" t="str">
        <f t="shared" si="302"/>
        <v/>
      </c>
      <c r="CU115" s="27" t="str">
        <f>IF(CP115="","",IF('XY1'!$Z$23='CALCUL-XY'!$E$56," "&amp;CP115,","&amp;CP115))</f>
        <v/>
      </c>
      <c r="CV115" s="27" t="str">
        <f>IF(CQ115="","",IF('XY1'!$Z$23='CALCUL-XY'!$E$56," "&amp;CQ115,","&amp;CQ115))</f>
        <v/>
      </c>
      <c r="CW115" s="27" t="str">
        <f>IF(CQ115="","",IF('XY1'!$Z$23='CALCUL-XY'!$E$56," "&amp;CS115,","&amp;CS115))</f>
        <v/>
      </c>
      <c r="CX115" s="27" t="str">
        <f>IF(CQ115="","",IF('XY1'!X120="",'CALCUL-XY'!$CX$18,IF('XY1'!$Z$23='CALCUL-XY'!$E$56," "&amp;'XY1'!X120,","&amp;'XY1'!X120)))</f>
        <v/>
      </c>
      <c r="CY115" s="21"/>
      <c r="CZ115" s="5" t="str">
        <f>IF('XY2'!C119="","",'XY2'!C119)</f>
        <v/>
      </c>
      <c r="DA115" t="str">
        <f>IF('XY2'!D119="","",'XY2'!D119)</f>
        <v/>
      </c>
      <c r="DB115" s="8" t="str">
        <f>IF('XY2'!E119="","",IF(VISEE=AVANT,MOD(CERCLE-'XY2'!E119,CERCLE),MOD('XY2'!E119,CERCLE)))</f>
        <v/>
      </c>
      <c r="DC115" s="6" t="str">
        <f>IF('XY2'!F119="","",'XY2'!F119)</f>
        <v/>
      </c>
      <c r="DE115" s="13" t="str">
        <f t="shared" si="318"/>
        <v/>
      </c>
      <c r="DF115" s="12" t="str">
        <f t="shared" si="319"/>
        <v/>
      </c>
      <c r="DG115" s="19" t="str">
        <f t="shared" si="320"/>
        <v/>
      </c>
      <c r="DI115" s="5" t="str">
        <f>IF('XY2'!C119="","",'XY2'!C119)</f>
        <v/>
      </c>
      <c r="DJ115" t="str">
        <f>IF('XY2'!D119="","",'XY2'!D119)</f>
        <v/>
      </c>
      <c r="DK115" s="8" t="str">
        <f t="shared" si="314"/>
        <v/>
      </c>
      <c r="DL115" s="6" t="str">
        <f>IF('XY2'!F119="","",IF(ECHELLE2="",DC115*1,DC115*ECHELLE2))</f>
        <v/>
      </c>
      <c r="DN115" s="13" t="str">
        <f t="shared" si="321"/>
        <v/>
      </c>
      <c r="DO115" s="12" t="str">
        <f t="shared" si="322"/>
        <v/>
      </c>
      <c r="DP115" s="19" t="str">
        <f t="shared" si="323"/>
        <v/>
      </c>
      <c r="DQ115" s="32"/>
      <c r="DR115" s="5" t="str">
        <f t="shared" si="324"/>
        <v/>
      </c>
      <c r="DS115" t="str">
        <f t="shared" si="325"/>
        <v/>
      </c>
      <c r="DT115" s="12" t="str">
        <f t="shared" si="326"/>
        <v/>
      </c>
      <c r="DU115" s="33" t="str">
        <f t="shared" si="327"/>
        <v/>
      </c>
      <c r="DW115" s="41" t="str">
        <f t="shared" si="328"/>
        <v/>
      </c>
      <c r="DX115" s="20" t="str">
        <f t="shared" si="329"/>
        <v/>
      </c>
      <c r="DY115" t="str">
        <f t="shared" si="330"/>
        <v/>
      </c>
      <c r="DZ115" t="str">
        <f t="shared" si="331"/>
        <v/>
      </c>
      <c r="EA115" t="str">
        <f t="shared" si="332"/>
        <v/>
      </c>
      <c r="EB115" s="6" t="str">
        <f t="shared" si="333"/>
        <v/>
      </c>
      <c r="ED115" s="36" t="str">
        <f t="shared" si="334"/>
        <v/>
      </c>
      <c r="EE115" s="37" t="str">
        <f t="shared" si="335"/>
        <v/>
      </c>
      <c r="EF115" s="32"/>
      <c r="EG115" s="10" t="str">
        <f t="shared" si="336"/>
        <v/>
      </c>
      <c r="EI115" s="13" t="str">
        <f t="shared" si="337"/>
        <v/>
      </c>
      <c r="EJ115" s="30" t="str">
        <f t="shared" si="338"/>
        <v/>
      </c>
      <c r="EK115" s="8" t="str">
        <f t="shared" si="339"/>
        <v/>
      </c>
      <c r="EL115" s="12" t="str">
        <f t="shared" si="340"/>
        <v/>
      </c>
      <c r="EM115" s="33" t="str">
        <f t="shared" si="341"/>
        <v/>
      </c>
      <c r="EO115" s="5" t="str">
        <f t="shared" si="342"/>
        <v/>
      </c>
      <c r="EP115" s="6" t="str">
        <f t="shared" si="343"/>
        <v/>
      </c>
      <c r="ER115" s="5">
        <f t="shared" si="303"/>
        <v>96</v>
      </c>
      <c r="ES115" s="64" t="str">
        <f t="shared" si="304"/>
        <v/>
      </c>
      <c r="ET115" s="27" t="str">
        <f t="shared" si="305"/>
        <v/>
      </c>
      <c r="EU115" s="28" t="str">
        <f t="shared" si="306"/>
        <v/>
      </c>
      <c r="EW115" s="5" t="str">
        <f t="shared" si="344"/>
        <v/>
      </c>
      <c r="EX115" s="5" t="str">
        <f t="shared" si="345"/>
        <v/>
      </c>
      <c r="EZ115" s="45"/>
      <c r="FA115" s="77">
        <f t="shared" ca="1" si="307"/>
        <v>100000150.277</v>
      </c>
      <c r="FB115" s="55">
        <f t="shared" ca="1" si="308"/>
        <v>100000103.27700001</v>
      </c>
      <c r="FD115" s="21" t="str">
        <f t="shared" si="315"/>
        <v/>
      </c>
      <c r="FE115" s="21" t="str">
        <f t="shared" si="316"/>
        <v/>
      </c>
      <c r="FF115" s="21" t="str">
        <f>IF(FE115="","",IF('XY2'!Q119="",0,'XY2'!Q119))</f>
        <v/>
      </c>
      <c r="FG115" s="21" t="str">
        <f t="shared" si="309"/>
        <v/>
      </c>
      <c r="FH115" s="5" t="str">
        <f t="shared" si="317"/>
        <v/>
      </c>
      <c r="FI115" s="27" t="str">
        <f>IF(ET115="","",IF('XY2'!$T$22='CALCUL-XY'!$E$56," "&amp;FD115,","&amp;FD115))</f>
        <v/>
      </c>
      <c r="FJ115" s="27" t="str">
        <f>IF(EU115="","",IF('XY2'!$T$22='CALCUL-XY'!$E$56," "&amp;FE115,","&amp;FE115))</f>
        <v/>
      </c>
      <c r="FK115" s="27" t="str">
        <f>IF(FG115="","",IF('XY2'!$T$22='CALCUL-XY'!$E$56," "&amp;FG115,","&amp;FG115))</f>
        <v/>
      </c>
      <c r="FL115" s="27" t="str">
        <f>IF(FE115="","",IF('XY2'!R119="",$FL$18,IF('XY2'!$T$22='CALCUL-XY'!$E$56," "&amp;'XY2'!R119,","&amp;'XY2'!R119)))</f>
        <v/>
      </c>
    </row>
    <row r="116" spans="1:168" x14ac:dyDescent="0.2">
      <c r="A116">
        <f t="shared" si="310"/>
        <v>97</v>
      </c>
      <c r="C116" s="89" t="s">
        <v>197</v>
      </c>
      <c r="L116">
        <f t="shared" si="346"/>
        <v>97</v>
      </c>
      <c r="M116" s="57" t="str">
        <f>IF('XY1'!C121="","",'XY1'!C121)</f>
        <v/>
      </c>
      <c r="N116" s="57" t="str">
        <f>IF('XY1'!D121="","",'XY1'!D121)</f>
        <v/>
      </c>
      <c r="O116" s="79" t="str">
        <f>IF('XY1'!E121="","",MOD('XY1'!E121,CERCLE))</f>
        <v/>
      </c>
      <c r="P116" s="57" t="str">
        <f>IF('XY1'!F121="","",'XY1'!F121)</f>
        <v/>
      </c>
      <c r="R116" s="13" t="str">
        <f t="shared" si="347"/>
        <v/>
      </c>
      <c r="S116" s="25" t="str">
        <f t="shared" si="348"/>
        <v/>
      </c>
      <c r="U116" s="10" t="str">
        <f t="shared" si="349"/>
        <v/>
      </c>
      <c r="W116" s="5" t="str">
        <f t="shared" si="350"/>
        <v/>
      </c>
      <c r="X116" t="str">
        <f t="shared" si="351"/>
        <v/>
      </c>
      <c r="Y116" s="8" t="str">
        <f t="shared" si="352"/>
        <v/>
      </c>
      <c r="Z116" s="6" t="str">
        <f t="shared" si="353"/>
        <v/>
      </c>
      <c r="AB116" s="5">
        <f t="shared" si="354"/>
        <v>97</v>
      </c>
      <c r="AC116" t="str">
        <f t="shared" ref="AC116:AC147" si="392">IF((N*2)-1&lt;AB116,"",IF(AB116&lt;=N,AB116,AB116-N))</f>
        <v/>
      </c>
      <c r="AD116" s="8" t="str">
        <f t="shared" si="311"/>
        <v/>
      </c>
      <c r="AE116" s="6" t="str">
        <f t="shared" si="355"/>
        <v/>
      </c>
      <c r="AG116" s="13" t="str">
        <f t="shared" si="356"/>
        <v/>
      </c>
      <c r="AH116" s="80" t="str">
        <f t="shared" si="357"/>
        <v/>
      </c>
      <c r="AI116" s="80" t="str">
        <f t="shared" si="358"/>
        <v/>
      </c>
      <c r="AJ116" s="80" t="str">
        <f ca="1">IF(AG116="","",IF(N&lt;AB116,"",SUM(AH116:OFFSET(AH116,(N-1),0))))</f>
        <v/>
      </c>
      <c r="AK116" s="80" t="str">
        <f ca="1">IF(AG116="","",IF(N&lt;AB116,"",SUM(AI116:OFFSET(AI116,(N-1),0))))</f>
        <v/>
      </c>
      <c r="AL116" s="80" t="str">
        <f t="shared" ref="AL116:AL119" si="393">IF(AG116="","",IF(N&lt;AB116,"",SQRT(AJ116^2+AK116^2)))</f>
        <v/>
      </c>
      <c r="AM116" s="81" t="str">
        <f t="shared" ref="AM116:AM119" si="394">IFERROR(IF(N&lt;AB116,"",SUMA/AL116),"")</f>
        <v/>
      </c>
      <c r="AN116" s="85" t="str">
        <f t="shared" ref="AN116:AN147" si="395">IFERROR(IF(N&lt;AB116,"",IF(AM116&gt;OVER,$A$16,AM116)),"")</f>
        <v/>
      </c>
      <c r="AP116" s="13" t="str">
        <f t="shared" si="359"/>
        <v/>
      </c>
      <c r="AQ116" s="8" t="str">
        <f t="shared" si="360"/>
        <v/>
      </c>
      <c r="AR116" s="12" t="str">
        <f t="shared" si="361"/>
        <v/>
      </c>
      <c r="AS116" s="19" t="str">
        <f t="shared" si="362"/>
        <v/>
      </c>
      <c r="AU116" s="5" t="str">
        <f t="shared" si="295"/>
        <v/>
      </c>
      <c r="AV116" t="str">
        <f t="shared" si="296"/>
        <v/>
      </c>
      <c r="AW116" t="str">
        <f t="shared" si="363"/>
        <v/>
      </c>
      <c r="AX116" s="6" t="str">
        <f t="shared" si="364"/>
        <v/>
      </c>
      <c r="AZ116" s="5" t="str">
        <f t="shared" si="365"/>
        <v/>
      </c>
      <c r="BA116" t="str">
        <f t="shared" si="366"/>
        <v/>
      </c>
      <c r="BB116" s="14" t="str">
        <f t="shared" si="367"/>
        <v/>
      </c>
      <c r="BC116" s="14" t="str">
        <f t="shared" si="368"/>
        <v/>
      </c>
      <c r="BD116" t="str">
        <f t="shared" si="369"/>
        <v/>
      </c>
      <c r="BE116" s="6" t="str">
        <f t="shared" si="370"/>
        <v/>
      </c>
      <c r="BG116" s="26" t="str">
        <f t="shared" si="371"/>
        <v/>
      </c>
      <c r="BH116" s="33" t="str">
        <f t="shared" si="372"/>
        <v/>
      </c>
      <c r="BJ116" s="10" t="str">
        <f t="shared" si="373"/>
        <v/>
      </c>
      <c r="BL116" s="13" t="str">
        <f t="shared" si="374"/>
        <v/>
      </c>
      <c r="BM116" s="31" t="str">
        <f t="shared" si="375"/>
        <v/>
      </c>
      <c r="BN116" s="8" t="str">
        <f t="shared" si="376"/>
        <v/>
      </c>
      <c r="BO116" s="25" t="str">
        <f t="shared" si="377"/>
        <v/>
      </c>
      <c r="BQ116" s="5" t="str">
        <f t="shared" si="378"/>
        <v/>
      </c>
      <c r="BR116" t="str">
        <f t="shared" si="379"/>
        <v/>
      </c>
      <c r="BS116" s="8" t="str">
        <f t="shared" si="380"/>
        <v/>
      </c>
      <c r="BT116" t="str">
        <f t="shared" si="381"/>
        <v/>
      </c>
      <c r="BU116" s="25" t="str">
        <f t="shared" si="382"/>
        <v/>
      </c>
      <c r="BW116" s="26" t="str">
        <f t="shared" si="383"/>
        <v/>
      </c>
      <c r="BX116" s="33" t="str">
        <f t="shared" si="384"/>
        <v/>
      </c>
      <c r="BZ116" s="5" t="str">
        <f t="shared" si="385"/>
        <v/>
      </c>
      <c r="CA116" s="6" t="str">
        <f t="shared" si="386"/>
        <v/>
      </c>
      <c r="CC116" s="27" t="str">
        <f t="shared" si="387"/>
        <v/>
      </c>
      <c r="CD116" s="28" t="str">
        <f t="shared" si="388"/>
        <v/>
      </c>
      <c r="CE116" s="21"/>
      <c r="CF116" s="5" t="str">
        <f t="shared" si="389"/>
        <v/>
      </c>
      <c r="CG116" s="5" t="str">
        <f t="shared" si="390"/>
        <v/>
      </c>
      <c r="CH116" s="5">
        <f t="shared" si="391"/>
        <v>97</v>
      </c>
      <c r="CI116" s="45"/>
      <c r="CJ116" s="54">
        <f t="shared" ca="1" si="299"/>
        <v>99999999.999999985</v>
      </c>
      <c r="CK116" s="55">
        <f t="shared" ca="1" si="300"/>
        <v>100000000</v>
      </c>
      <c r="CL116" s="21"/>
      <c r="CM116" s="27" t="str">
        <f t="shared" si="297"/>
        <v/>
      </c>
      <c r="CN116" s="21" t="str">
        <f t="shared" si="298"/>
        <v/>
      </c>
      <c r="CO116" s="21"/>
      <c r="CP116" s="21" t="str">
        <f t="shared" si="312"/>
        <v/>
      </c>
      <c r="CQ116" s="21" t="str">
        <f t="shared" si="313"/>
        <v/>
      </c>
      <c r="CR116" s="21" t="str">
        <f>IF(CQ116="","",IF('XY1'!W121="",0,'XY1'!W121))</f>
        <v/>
      </c>
      <c r="CS116" s="21" t="str">
        <f t="shared" si="301"/>
        <v/>
      </c>
      <c r="CT116" s="5" t="str">
        <f t="shared" si="302"/>
        <v/>
      </c>
      <c r="CU116" s="27" t="str">
        <f>IF(CP116="","",IF('XY1'!$Z$23='CALCUL-XY'!$E$56," "&amp;CP116,","&amp;CP116))</f>
        <v/>
      </c>
      <c r="CV116" s="27" t="str">
        <f>IF(CQ116="","",IF('XY1'!$Z$23='CALCUL-XY'!$E$56," "&amp;CQ116,","&amp;CQ116))</f>
        <v/>
      </c>
      <c r="CW116" s="27" t="str">
        <f>IF(CQ116="","",IF('XY1'!$Z$23='CALCUL-XY'!$E$56," "&amp;CS116,","&amp;CS116))</f>
        <v/>
      </c>
      <c r="CX116" s="27" t="str">
        <f>IF(CQ116="","",IF('XY1'!X121="",'CALCUL-XY'!$CX$18,IF('XY1'!$Z$23='CALCUL-XY'!$E$56," "&amp;'XY1'!X121,","&amp;'XY1'!X121)))</f>
        <v/>
      </c>
      <c r="CY116" s="21"/>
      <c r="CZ116" s="5" t="str">
        <f>IF('XY2'!C120="","",'XY2'!C120)</f>
        <v/>
      </c>
      <c r="DA116" t="str">
        <f>IF('XY2'!D120="","",'XY2'!D120)</f>
        <v/>
      </c>
      <c r="DB116" s="8" t="str">
        <f>IF('XY2'!E120="","",IF(VISEE=AVANT,MOD(CERCLE-'XY2'!E120,CERCLE),MOD('XY2'!E120,CERCLE)))</f>
        <v/>
      </c>
      <c r="DC116" s="6" t="str">
        <f>IF('XY2'!F120="","",'XY2'!F120)</f>
        <v/>
      </c>
      <c r="DE116" s="13" t="str">
        <f t="shared" si="318"/>
        <v/>
      </c>
      <c r="DF116" s="12" t="str">
        <f t="shared" si="319"/>
        <v/>
      </c>
      <c r="DG116" s="19" t="str">
        <f t="shared" si="320"/>
        <v/>
      </c>
      <c r="DI116" s="5" t="str">
        <f>IF('XY2'!C120="","",'XY2'!C120)</f>
        <v/>
      </c>
      <c r="DJ116" t="str">
        <f>IF('XY2'!D120="","",'XY2'!D120)</f>
        <v/>
      </c>
      <c r="DK116" s="8" t="str">
        <f t="shared" si="314"/>
        <v/>
      </c>
      <c r="DL116" s="6" t="str">
        <f>IF('XY2'!F120="","",IF(ECHELLE2="",DC116*1,DC116*ECHELLE2))</f>
        <v/>
      </c>
      <c r="DN116" s="13" t="str">
        <f t="shared" si="321"/>
        <v/>
      </c>
      <c r="DO116" s="12" t="str">
        <f t="shared" si="322"/>
        <v/>
      </c>
      <c r="DP116" s="19" t="str">
        <f t="shared" si="323"/>
        <v/>
      </c>
      <c r="DQ116" s="32"/>
      <c r="DR116" s="5" t="str">
        <f t="shared" si="324"/>
        <v/>
      </c>
      <c r="DS116" t="str">
        <f t="shared" si="325"/>
        <v/>
      </c>
      <c r="DT116" s="12" t="str">
        <f t="shared" si="326"/>
        <v/>
      </c>
      <c r="DU116" s="33" t="str">
        <f t="shared" si="327"/>
        <v/>
      </c>
      <c r="DW116" s="41" t="str">
        <f t="shared" si="328"/>
        <v/>
      </c>
      <c r="DX116" s="20" t="str">
        <f t="shared" si="329"/>
        <v/>
      </c>
      <c r="DY116" t="str">
        <f t="shared" si="330"/>
        <v/>
      </c>
      <c r="DZ116" t="str">
        <f t="shared" si="331"/>
        <v/>
      </c>
      <c r="EA116" t="str">
        <f t="shared" si="332"/>
        <v/>
      </c>
      <c r="EB116" s="6" t="str">
        <f t="shared" si="333"/>
        <v/>
      </c>
      <c r="ED116" s="36" t="str">
        <f t="shared" si="334"/>
        <v/>
      </c>
      <c r="EE116" s="37" t="str">
        <f t="shared" si="335"/>
        <v/>
      </c>
      <c r="EF116" s="32"/>
      <c r="EG116" s="10" t="str">
        <f t="shared" si="336"/>
        <v/>
      </c>
      <c r="EI116" s="13" t="str">
        <f t="shared" si="337"/>
        <v/>
      </c>
      <c r="EJ116" s="30" t="str">
        <f t="shared" si="338"/>
        <v/>
      </c>
      <c r="EK116" s="8" t="str">
        <f t="shared" si="339"/>
        <v/>
      </c>
      <c r="EL116" s="12" t="str">
        <f t="shared" si="340"/>
        <v/>
      </c>
      <c r="EM116" s="33" t="str">
        <f t="shared" si="341"/>
        <v/>
      </c>
      <c r="EO116" s="5" t="str">
        <f t="shared" si="342"/>
        <v/>
      </c>
      <c r="EP116" s="6" t="str">
        <f t="shared" si="343"/>
        <v/>
      </c>
      <c r="ER116" s="5">
        <f t="shared" si="303"/>
        <v>97</v>
      </c>
      <c r="ES116" s="64" t="str">
        <f t="shared" si="304"/>
        <v/>
      </c>
      <c r="ET116" s="27" t="str">
        <f t="shared" si="305"/>
        <v/>
      </c>
      <c r="EU116" s="28" t="str">
        <f t="shared" si="306"/>
        <v/>
      </c>
      <c r="EW116" s="5" t="str">
        <f t="shared" si="344"/>
        <v/>
      </c>
      <c r="EX116" s="5" t="str">
        <f t="shared" si="345"/>
        <v/>
      </c>
      <c r="EZ116" s="45"/>
      <c r="FA116" s="77">
        <f t="shared" ca="1" si="307"/>
        <v>100000150.277</v>
      </c>
      <c r="FB116" s="55">
        <f t="shared" ca="1" si="308"/>
        <v>100000103.27700001</v>
      </c>
      <c r="FD116" s="21" t="str">
        <f t="shared" si="315"/>
        <v/>
      </c>
      <c r="FE116" s="21" t="str">
        <f t="shared" si="316"/>
        <v/>
      </c>
      <c r="FF116" s="21" t="str">
        <f>IF(FE116="","",IF('XY2'!Q120="",0,'XY2'!Q120))</f>
        <v/>
      </c>
      <c r="FG116" s="21" t="str">
        <f t="shared" si="309"/>
        <v/>
      </c>
      <c r="FH116" s="5" t="str">
        <f t="shared" si="317"/>
        <v/>
      </c>
      <c r="FI116" s="27" t="str">
        <f>IF(ET116="","",IF('XY2'!$T$22='CALCUL-XY'!$E$56," "&amp;FD116,","&amp;FD116))</f>
        <v/>
      </c>
      <c r="FJ116" s="27" t="str">
        <f>IF(EU116="","",IF('XY2'!$T$22='CALCUL-XY'!$E$56," "&amp;FE116,","&amp;FE116))</f>
        <v/>
      </c>
      <c r="FK116" s="27" t="str">
        <f>IF(FG116="","",IF('XY2'!$T$22='CALCUL-XY'!$E$56," "&amp;FG116,","&amp;FG116))</f>
        <v/>
      </c>
      <c r="FL116" s="27" t="str">
        <f>IF(FE116="","",IF('XY2'!R120="",$FL$18,IF('XY2'!$T$22='CALCUL-XY'!$E$56," "&amp;'XY2'!R120,","&amp;'XY2'!R120)))</f>
        <v/>
      </c>
    </row>
    <row r="117" spans="1:168" x14ac:dyDescent="0.2">
      <c r="A117">
        <f t="shared" si="310"/>
        <v>98</v>
      </c>
      <c r="C117" s="89"/>
      <c r="L117">
        <f t="shared" si="346"/>
        <v>98</v>
      </c>
      <c r="M117" s="57" t="str">
        <f>IF('XY1'!C122="","",'XY1'!C122)</f>
        <v/>
      </c>
      <c r="N117" s="57" t="str">
        <f>IF('XY1'!D122="","",'XY1'!D122)</f>
        <v/>
      </c>
      <c r="O117" s="79" t="str">
        <f>IF('XY1'!E122="","",MOD('XY1'!E122,CERCLE))</f>
        <v/>
      </c>
      <c r="P117" s="57" t="str">
        <f>IF('XY1'!F122="","",'XY1'!F122)</f>
        <v/>
      </c>
      <c r="R117" s="13" t="str">
        <f t="shared" si="347"/>
        <v/>
      </c>
      <c r="S117" s="25" t="str">
        <f t="shared" si="348"/>
        <v/>
      </c>
      <c r="U117" s="10" t="str">
        <f t="shared" si="349"/>
        <v/>
      </c>
      <c r="W117" s="5" t="str">
        <f t="shared" si="350"/>
        <v/>
      </c>
      <c r="X117" t="str">
        <f t="shared" si="351"/>
        <v/>
      </c>
      <c r="Y117" s="8" t="str">
        <f t="shared" si="352"/>
        <v/>
      </c>
      <c r="Z117" s="6" t="str">
        <f t="shared" si="353"/>
        <v/>
      </c>
      <c r="AB117" s="5">
        <f t="shared" si="354"/>
        <v>98</v>
      </c>
      <c r="AC117" t="str">
        <f t="shared" si="392"/>
        <v/>
      </c>
      <c r="AD117" s="8" t="str">
        <f t="shared" si="311"/>
        <v/>
      </c>
      <c r="AE117" s="6" t="str">
        <f t="shared" si="355"/>
        <v/>
      </c>
      <c r="AG117" s="13" t="str">
        <f t="shared" si="356"/>
        <v/>
      </c>
      <c r="AH117" s="80" t="str">
        <f t="shared" si="357"/>
        <v/>
      </c>
      <c r="AI117" s="80" t="str">
        <f t="shared" si="358"/>
        <v/>
      </c>
      <c r="AJ117" s="80" t="str">
        <f ca="1">IF(AG117="","",IF(N&lt;AB117,"",SUM(AH117:OFFSET(AH117,(N-1),0))))</f>
        <v/>
      </c>
      <c r="AK117" s="80" t="str">
        <f ca="1">IF(AG117="","",IF(N&lt;AB117,"",SUM(AI117:OFFSET(AI117,(N-1),0))))</f>
        <v/>
      </c>
      <c r="AL117" s="80" t="str">
        <f t="shared" si="393"/>
        <v/>
      </c>
      <c r="AM117" s="81" t="str">
        <f t="shared" si="394"/>
        <v/>
      </c>
      <c r="AN117" s="85" t="str">
        <f t="shared" si="395"/>
        <v/>
      </c>
      <c r="AP117" s="13" t="str">
        <f t="shared" si="359"/>
        <v/>
      </c>
      <c r="AQ117" s="8" t="str">
        <f t="shared" si="360"/>
        <v/>
      </c>
      <c r="AR117" s="12" t="str">
        <f t="shared" si="361"/>
        <v/>
      </c>
      <c r="AS117" s="19" t="str">
        <f t="shared" si="362"/>
        <v/>
      </c>
      <c r="AU117" s="5" t="str">
        <f t="shared" si="295"/>
        <v/>
      </c>
      <c r="AV117" t="str">
        <f t="shared" si="296"/>
        <v/>
      </c>
      <c r="AW117" t="str">
        <f t="shared" si="363"/>
        <v/>
      </c>
      <c r="AX117" s="6" t="str">
        <f t="shared" si="364"/>
        <v/>
      </c>
      <c r="AZ117" s="5" t="str">
        <f t="shared" si="365"/>
        <v/>
      </c>
      <c r="BA117" t="str">
        <f t="shared" si="366"/>
        <v/>
      </c>
      <c r="BB117" s="14" t="str">
        <f t="shared" si="367"/>
        <v/>
      </c>
      <c r="BC117" s="14" t="str">
        <f t="shared" si="368"/>
        <v/>
      </c>
      <c r="BD117" t="str">
        <f t="shared" si="369"/>
        <v/>
      </c>
      <c r="BE117" s="6" t="str">
        <f t="shared" si="370"/>
        <v/>
      </c>
      <c r="BG117" s="26" t="str">
        <f t="shared" si="371"/>
        <v/>
      </c>
      <c r="BH117" s="33" t="str">
        <f t="shared" si="372"/>
        <v/>
      </c>
      <c r="BJ117" s="10" t="str">
        <f t="shared" si="373"/>
        <v/>
      </c>
      <c r="BL117" s="13" t="str">
        <f t="shared" si="374"/>
        <v/>
      </c>
      <c r="BM117" s="31" t="str">
        <f t="shared" si="375"/>
        <v/>
      </c>
      <c r="BN117" s="8" t="str">
        <f t="shared" si="376"/>
        <v/>
      </c>
      <c r="BO117" s="25" t="str">
        <f t="shared" si="377"/>
        <v/>
      </c>
      <c r="BQ117" s="5" t="str">
        <f t="shared" si="378"/>
        <v/>
      </c>
      <c r="BR117" t="str">
        <f t="shared" si="379"/>
        <v/>
      </c>
      <c r="BS117" s="8" t="str">
        <f t="shared" si="380"/>
        <v/>
      </c>
      <c r="BT117" t="str">
        <f t="shared" si="381"/>
        <v/>
      </c>
      <c r="BU117" s="25" t="str">
        <f t="shared" si="382"/>
        <v/>
      </c>
      <c r="BW117" s="26" t="str">
        <f t="shared" si="383"/>
        <v/>
      </c>
      <c r="BX117" s="33" t="str">
        <f t="shared" si="384"/>
        <v/>
      </c>
      <c r="BZ117" s="5" t="str">
        <f t="shared" si="385"/>
        <v/>
      </c>
      <c r="CA117" s="6" t="str">
        <f t="shared" si="386"/>
        <v/>
      </c>
      <c r="CC117" s="27" t="str">
        <f t="shared" si="387"/>
        <v/>
      </c>
      <c r="CD117" s="28" t="str">
        <f t="shared" si="388"/>
        <v/>
      </c>
      <c r="CE117" s="21"/>
      <c r="CF117" s="5" t="str">
        <f t="shared" si="389"/>
        <v/>
      </c>
      <c r="CG117" s="5" t="str">
        <f t="shared" si="390"/>
        <v/>
      </c>
      <c r="CH117" s="5">
        <f t="shared" si="391"/>
        <v>98</v>
      </c>
      <c r="CI117" s="45"/>
      <c r="CJ117" s="54">
        <f t="shared" ca="1" si="299"/>
        <v>99999999.999999985</v>
      </c>
      <c r="CK117" s="55">
        <f t="shared" ca="1" si="300"/>
        <v>100000000</v>
      </c>
      <c r="CL117" s="21"/>
      <c r="CM117" s="27" t="str">
        <f t="shared" si="297"/>
        <v/>
      </c>
      <c r="CN117" s="21" t="str">
        <f t="shared" si="298"/>
        <v/>
      </c>
      <c r="CO117" s="21"/>
      <c r="CP117" s="21" t="str">
        <f t="shared" si="312"/>
        <v/>
      </c>
      <c r="CQ117" s="21" t="str">
        <f t="shared" si="313"/>
        <v/>
      </c>
      <c r="CR117" s="21" t="str">
        <f>IF(CQ117="","",IF('XY1'!W122="",0,'XY1'!W122))</f>
        <v/>
      </c>
      <c r="CS117" s="21" t="str">
        <f t="shared" si="301"/>
        <v/>
      </c>
      <c r="CT117" s="5" t="str">
        <f t="shared" si="302"/>
        <v/>
      </c>
      <c r="CU117" s="27" t="str">
        <f>IF(CP117="","",IF('XY1'!$Z$23='CALCUL-XY'!$E$56," "&amp;CP117,","&amp;CP117))</f>
        <v/>
      </c>
      <c r="CV117" s="27" t="str">
        <f>IF(CQ117="","",IF('XY1'!$Z$23='CALCUL-XY'!$E$56," "&amp;CQ117,","&amp;CQ117))</f>
        <v/>
      </c>
      <c r="CW117" s="27" t="str">
        <f>IF(CQ117="","",IF('XY1'!$Z$23='CALCUL-XY'!$E$56," "&amp;CS117,","&amp;CS117))</f>
        <v/>
      </c>
      <c r="CX117" s="27" t="str">
        <f>IF(CQ117="","",IF('XY1'!X122="",'CALCUL-XY'!$CX$18,IF('XY1'!$Z$23='CALCUL-XY'!$E$56," "&amp;'XY1'!X122,","&amp;'XY1'!X122)))</f>
        <v/>
      </c>
      <c r="CY117" s="21"/>
      <c r="CZ117" s="5" t="str">
        <f>IF('XY2'!C121="","",'XY2'!C121)</f>
        <v/>
      </c>
      <c r="DA117" t="str">
        <f>IF('XY2'!D121="","",'XY2'!D121)</f>
        <v/>
      </c>
      <c r="DB117" s="8" t="str">
        <f>IF('XY2'!E121="","",IF(VISEE=AVANT,MOD(CERCLE-'XY2'!E121,CERCLE),MOD('XY2'!E121,CERCLE)))</f>
        <v/>
      </c>
      <c r="DC117" s="6" t="str">
        <f>IF('XY2'!F121="","",'XY2'!F121)</f>
        <v/>
      </c>
      <c r="DE117" s="13" t="str">
        <f t="shared" ref="DE117:DE118" si="396">IFERROR(MOD(DE116+SUD+DB117,CERCLE),"")</f>
        <v/>
      </c>
      <c r="DF117" s="12" t="str">
        <f t="shared" ref="DF117:DF118" si="397">IFERROR(DC117*(SIN(RADIANS(DE117*24))),"")</f>
        <v/>
      </c>
      <c r="DG117" s="19" t="str">
        <f t="shared" ref="DG117:DG118" si="398">IFERROR(DC117*(COS(RADIANS(DE117*24))),"")</f>
        <v/>
      </c>
      <c r="DI117" s="5" t="str">
        <f>IF('XY2'!C121="","",'XY2'!C121)</f>
        <v/>
      </c>
      <c r="DJ117" t="str">
        <f>IF('XY2'!D121="","",'XY2'!D121)</f>
        <v/>
      </c>
      <c r="DK117" s="8" t="str">
        <f t="shared" si="314"/>
        <v/>
      </c>
      <c r="DL117" s="6" t="str">
        <f>IF('XY2'!F121="","",IF(ECHELLE2="",DC117*1,DC117*ECHELLE2))</f>
        <v/>
      </c>
      <c r="DN117" s="13" t="str">
        <f t="shared" ref="DN117:DN118" si="399">IFERROR(MOD(DN116+SUD+DK117,CERCLE),"")</f>
        <v/>
      </c>
      <c r="DO117" s="12" t="str">
        <f t="shared" ref="DO117:DO118" si="400">IFERROR(DL117*(SIN(RADIANS(DN117*24))),"")</f>
        <v/>
      </c>
      <c r="DP117" s="19" t="str">
        <f t="shared" ref="DP117:DP118" si="401">IFERROR(DL117*(COS(RADIANS(DN117*24))),"")</f>
        <v/>
      </c>
      <c r="DQ117" s="32"/>
      <c r="DR117" s="5" t="str">
        <f t="shared" ref="DR117:DR118" si="402">IFERROR(-DO$128*($DL117/$DL$120),"")</f>
        <v/>
      </c>
      <c r="DS117" t="str">
        <f t="shared" ref="DS117:DS118" si="403">IFERROR(-DP$128*($DL117/$DL$120),"")</f>
        <v/>
      </c>
      <c r="DT117" s="12" t="str">
        <f t="shared" ref="DT117:DT118" si="404">IFERROR(DO117+DR117,"")</f>
        <v/>
      </c>
      <c r="DU117" s="33" t="str">
        <f t="shared" ref="DU117:DU118" si="405">IFERROR(DP117+DS117,"")</f>
        <v/>
      </c>
      <c r="DW117" s="41" t="str">
        <f t="shared" ref="DW117:DW118" si="406">IFERROR(ABS(DO117),"")</f>
        <v/>
      </c>
      <c r="DX117" s="20" t="str">
        <f t="shared" ref="DX117:DX118" si="407">IFERROR(ABS(DP117),"")</f>
        <v/>
      </c>
      <c r="DY117" t="str">
        <f t="shared" ref="DY117:DY118" si="408">IFERROR(-DO$128*($DW117/$DW$120),"")</f>
        <v/>
      </c>
      <c r="DZ117" t="str">
        <f t="shared" ref="DZ117:DZ118" si="409">IFERROR(-DP$128*($DX117/$DX$120),"")</f>
        <v/>
      </c>
      <c r="EA117" t="str">
        <f t="shared" ref="EA117:EA118" si="410">IFERROR(DO117+DY117,"")</f>
        <v/>
      </c>
      <c r="EB117" s="6" t="str">
        <f t="shared" ref="EB117:EB118" si="411">IFERROR(DP117+DZ117,"")</f>
        <v/>
      </c>
      <c r="ED117" s="36" t="str">
        <f t="shared" ref="ED117:ED118" si="412">IFERROR(IF(METHODE2=COMPASS,DT117,EA117),"")</f>
        <v/>
      </c>
      <c r="EE117" s="37" t="str">
        <f t="shared" ref="EE117:EE118" si="413">IFERROR(IF(METHODE2=COMPASS,DU117,EB117),"")</f>
        <v/>
      </c>
      <c r="EF117" s="32"/>
      <c r="EG117" s="10" t="str">
        <f t="shared" ref="EG117:EG118" si="414">IFERROR(SQRT(ED117^2+EE117^2),"")</f>
        <v/>
      </c>
      <c r="EI117" s="13" t="str">
        <f t="shared" ref="EI117:EI118" si="415">IFERROR(IF(AND(ED117=0,EE117=0),0,IF(AND(ED117=0,EE117&gt;0),NORD,IF(AND(ED117&gt;0,EE117=0),EST,IF(AND(ED117=0,EE117&lt;0),SUD,IF(AND(ED117&lt;0,EE117=0),OUEST,MOD(DEGREES(ATAN(ABS(ED117)/(ABS(EE117))))/24,CERCLE)))))),"")</f>
        <v/>
      </c>
      <c r="EJ117" s="30" t="str">
        <f t="shared" ref="EJ117:EJ118" si="416">IFERROR(MOD(IF(AND(ED117&gt;0,EE117&gt;0),EI117,IF(AND(ED117&gt;0,EE117&lt;0),SUD-EI117,IF(AND(ED117&lt;0,EE117&lt;0),SUD+EI117,IF(AND(ED117&lt;0,EE117&gt;0),NORD-EI117,EI117)))),CERCLE),"")</f>
        <v/>
      </c>
      <c r="EK117" s="8" t="str">
        <f t="shared" ref="EK117:EK118" si="417">IFERROR(IF(VISEE=AVANT,CERCLE-(MOD(EJ117-EJ116-SUD,CERCLE)),MOD(EJ117-EJ116-SUD,CERCLE)),"")</f>
        <v/>
      </c>
      <c r="EL117" s="12" t="str">
        <f t="shared" ref="EL117:EL118" si="418">IFERROR(EG117*(SIN(RADIANS(EJ117*24))),"")</f>
        <v/>
      </c>
      <c r="EM117" s="33" t="str">
        <f t="shared" ref="EM117:EM118" si="419">IFERROR(EG117*(COS(RADIANS(EJ117*24))),"")</f>
        <v/>
      </c>
      <c r="EO117" s="5" t="str">
        <f t="shared" ref="EO117:EO118" si="420">IFERROR(IF($EJ117="","",EO116+EL116),"")</f>
        <v/>
      </c>
      <c r="EP117" s="6" t="str">
        <f t="shared" ref="EP117:EP118" si="421">IFERROR(IF($EJ117="","",EP116+EM116),"")</f>
        <v/>
      </c>
      <c r="ER117" s="5">
        <f t="shared" si="303"/>
        <v>98</v>
      </c>
      <c r="ES117" s="64" t="str">
        <f t="shared" ref="ES117:ES119" si="422">IF(ER117=NA+1,DJ116,IF(DI117="","",DI117))</f>
        <v/>
      </c>
      <c r="ET117" s="27" t="str">
        <f t="shared" si="305"/>
        <v/>
      </c>
      <c r="EU117" s="28" t="str">
        <f t="shared" si="306"/>
        <v/>
      </c>
      <c r="EW117" s="5" t="str">
        <f t="shared" ref="EW117:EW118" si="423">IFERROR(IF($EO117="","",EW116+EL116),"")</f>
        <v/>
      </c>
      <c r="EX117" s="5" t="str">
        <f t="shared" ref="EX117:EX118" si="424">IFERROR(IF($EO117="","",EX116+EM116),"")</f>
        <v/>
      </c>
      <c r="EZ117" s="45"/>
      <c r="FA117" s="77">
        <f t="shared" ca="1" si="307"/>
        <v>100000150.277</v>
      </c>
      <c r="FB117" s="55">
        <f t="shared" ca="1" si="308"/>
        <v>100000103.27700001</v>
      </c>
      <c r="FD117" s="21" t="str">
        <f t="shared" si="315"/>
        <v/>
      </c>
      <c r="FE117" s="21" t="str">
        <f t="shared" si="316"/>
        <v/>
      </c>
      <c r="FF117" s="21" t="str">
        <f>IF(FE117="","",IF('XY2'!Q121="",0,'XY2'!Q121))</f>
        <v/>
      </c>
      <c r="FG117" s="21" t="str">
        <f t="shared" si="309"/>
        <v/>
      </c>
      <c r="FH117" s="5" t="str">
        <f t="shared" si="317"/>
        <v/>
      </c>
      <c r="FI117" s="27" t="str">
        <f>IF(ET117="","",IF('XY2'!$T$22='CALCUL-XY'!$E$56," "&amp;FD117,","&amp;FD117))</f>
        <v/>
      </c>
      <c r="FJ117" s="27" t="str">
        <f>IF(EU117="","",IF('XY2'!$T$22='CALCUL-XY'!$E$56," "&amp;FE117,","&amp;FE117))</f>
        <v/>
      </c>
      <c r="FK117" s="27" t="str">
        <f>IF(FG117="","",IF('XY2'!$T$22='CALCUL-XY'!$E$56," "&amp;FG117,","&amp;FG117))</f>
        <v/>
      </c>
      <c r="FL117" s="27" t="str">
        <f>IF(FE117="","",IF('XY2'!R121="",$FL$18,IF('XY2'!$T$22='CALCUL-XY'!$E$56," "&amp;'XY2'!R121,","&amp;'XY2'!R121)))</f>
        <v/>
      </c>
    </row>
    <row r="118" spans="1:168" x14ac:dyDescent="0.2">
      <c r="A118">
        <f t="shared" si="310"/>
        <v>99</v>
      </c>
      <c r="C118" s="89" t="s">
        <v>241</v>
      </c>
      <c r="L118">
        <f t="shared" si="346"/>
        <v>99</v>
      </c>
      <c r="M118" s="57" t="str">
        <f>IF('XY1'!C123="","",'XY1'!C123)</f>
        <v/>
      </c>
      <c r="N118" s="57" t="str">
        <f>IF('XY1'!D123="","",'XY1'!D123)</f>
        <v/>
      </c>
      <c r="O118" s="79" t="str">
        <f>IF('XY1'!E123="","",MOD('XY1'!E123,CERCLE))</f>
        <v/>
      </c>
      <c r="P118" s="57" t="str">
        <f>IF('XY1'!F123="","",'XY1'!F123)</f>
        <v/>
      </c>
      <c r="R118" s="13" t="str">
        <f t="shared" si="347"/>
        <v/>
      </c>
      <c r="S118" s="25" t="str">
        <f t="shared" si="348"/>
        <v/>
      </c>
      <c r="U118" s="10" t="str">
        <f t="shared" si="349"/>
        <v/>
      </c>
      <c r="W118" s="5" t="str">
        <f t="shared" si="350"/>
        <v/>
      </c>
      <c r="X118" t="str">
        <f t="shared" si="351"/>
        <v/>
      </c>
      <c r="Y118" s="8" t="str">
        <f t="shared" si="352"/>
        <v/>
      </c>
      <c r="Z118" s="6" t="str">
        <f t="shared" si="353"/>
        <v/>
      </c>
      <c r="AB118" s="5">
        <f t="shared" si="354"/>
        <v>99</v>
      </c>
      <c r="AC118" t="str">
        <f t="shared" si="392"/>
        <v/>
      </c>
      <c r="AD118" s="8" t="str">
        <f t="shared" si="311"/>
        <v/>
      </c>
      <c r="AE118" s="6" t="str">
        <f t="shared" si="355"/>
        <v/>
      </c>
      <c r="AG118" s="13" t="str">
        <f t="shared" si="356"/>
        <v/>
      </c>
      <c r="AH118" s="80" t="str">
        <f t="shared" si="357"/>
        <v/>
      </c>
      <c r="AI118" s="80" t="str">
        <f t="shared" si="358"/>
        <v/>
      </c>
      <c r="AJ118" s="80" t="str">
        <f ca="1">IF(AG118="","",IF(N&lt;AB118,"",SUM(AH118:OFFSET(AH118,(N-1),0))))</f>
        <v/>
      </c>
      <c r="AK118" s="80" t="str">
        <f ca="1">IF(AG118="","",IF(N&lt;AB118,"",SUM(AI118:OFFSET(AI118,(N-1),0))))</f>
        <v/>
      </c>
      <c r="AL118" s="80" t="str">
        <f t="shared" si="393"/>
        <v/>
      </c>
      <c r="AM118" s="81" t="str">
        <f t="shared" si="394"/>
        <v/>
      </c>
      <c r="AN118" s="85" t="str">
        <f t="shared" si="395"/>
        <v/>
      </c>
      <c r="AP118" s="13" t="str">
        <f t="shared" si="359"/>
        <v/>
      </c>
      <c r="AQ118" s="8" t="str">
        <f t="shared" si="360"/>
        <v/>
      </c>
      <c r="AR118" s="12" t="str">
        <f t="shared" si="361"/>
        <v/>
      </c>
      <c r="AS118" s="19" t="str">
        <f t="shared" si="362"/>
        <v/>
      </c>
      <c r="AU118" s="5" t="str">
        <f t="shared" si="295"/>
        <v/>
      </c>
      <c r="AV118" t="str">
        <f t="shared" si="296"/>
        <v/>
      </c>
      <c r="AW118" t="str">
        <f t="shared" si="363"/>
        <v/>
      </c>
      <c r="AX118" s="6" t="str">
        <f t="shared" si="364"/>
        <v/>
      </c>
      <c r="AZ118" s="5" t="str">
        <f t="shared" si="365"/>
        <v/>
      </c>
      <c r="BA118" t="str">
        <f t="shared" si="366"/>
        <v/>
      </c>
      <c r="BB118" s="14" t="str">
        <f t="shared" si="367"/>
        <v/>
      </c>
      <c r="BC118" s="14" t="str">
        <f t="shared" si="368"/>
        <v/>
      </c>
      <c r="BD118" t="str">
        <f t="shared" si="369"/>
        <v/>
      </c>
      <c r="BE118" s="6" t="str">
        <f t="shared" si="370"/>
        <v/>
      </c>
      <c r="BG118" s="26" t="str">
        <f t="shared" si="371"/>
        <v/>
      </c>
      <c r="BH118" s="33" t="str">
        <f t="shared" si="372"/>
        <v/>
      </c>
      <c r="BJ118" s="10" t="str">
        <f t="shared" si="373"/>
        <v/>
      </c>
      <c r="BL118" s="13" t="str">
        <f t="shared" si="374"/>
        <v/>
      </c>
      <c r="BM118" s="31" t="str">
        <f t="shared" si="375"/>
        <v/>
      </c>
      <c r="BN118" s="8" t="str">
        <f t="shared" si="376"/>
        <v/>
      </c>
      <c r="BO118" s="25" t="str">
        <f t="shared" si="377"/>
        <v/>
      </c>
      <c r="BQ118" s="5" t="str">
        <f t="shared" si="378"/>
        <v/>
      </c>
      <c r="BR118" t="str">
        <f t="shared" si="379"/>
        <v/>
      </c>
      <c r="BS118" s="8" t="str">
        <f t="shared" si="380"/>
        <v/>
      </c>
      <c r="BT118" t="str">
        <f t="shared" si="381"/>
        <v/>
      </c>
      <c r="BU118" s="25" t="str">
        <f t="shared" si="382"/>
        <v/>
      </c>
      <c r="BW118" s="26" t="str">
        <f t="shared" si="383"/>
        <v/>
      </c>
      <c r="BX118" s="33" t="str">
        <f t="shared" si="384"/>
        <v/>
      </c>
      <c r="BZ118" s="5" t="str">
        <f t="shared" si="385"/>
        <v/>
      </c>
      <c r="CA118" s="6" t="str">
        <f t="shared" si="386"/>
        <v/>
      </c>
      <c r="CC118" s="27" t="str">
        <f t="shared" si="387"/>
        <v/>
      </c>
      <c r="CD118" s="28" t="str">
        <f t="shared" si="388"/>
        <v/>
      </c>
      <c r="CE118" s="21"/>
      <c r="CF118" s="5" t="str">
        <f t="shared" si="389"/>
        <v/>
      </c>
      <c r="CG118" s="5" t="str">
        <f t="shared" si="390"/>
        <v/>
      </c>
      <c r="CH118" s="5">
        <f t="shared" si="391"/>
        <v>99</v>
      </c>
      <c r="CI118" s="45"/>
      <c r="CJ118" s="54">
        <f t="shared" ca="1" si="299"/>
        <v>99999999.999999985</v>
      </c>
      <c r="CK118" s="55">
        <f t="shared" ca="1" si="300"/>
        <v>100000000</v>
      </c>
      <c r="CL118" s="21"/>
      <c r="CM118" s="27" t="str">
        <f t="shared" si="297"/>
        <v/>
      </c>
      <c r="CN118" s="21" t="str">
        <f t="shared" si="298"/>
        <v/>
      </c>
      <c r="CO118" s="21"/>
      <c r="CP118" s="21" t="str">
        <f t="shared" ref="CP118:CP119" si="425">SUBSTITUTE(CC118,",",".")</f>
        <v/>
      </c>
      <c r="CQ118" s="21" t="str">
        <f t="shared" ref="CQ118:CQ119" si="426">SUBSTITUTE(CD118,",",".")</f>
        <v/>
      </c>
      <c r="CR118" s="21" t="str">
        <f>IF(CQ118="","",IF('XY1'!W123="",0,'XY1'!W123))</f>
        <v/>
      </c>
      <c r="CS118" s="21" t="str">
        <f t="shared" si="301"/>
        <v/>
      </c>
      <c r="CT118" s="5" t="str">
        <f t="shared" si="302"/>
        <v/>
      </c>
      <c r="CU118" s="27" t="str">
        <f>IF(CP118="","",IF('XY1'!$Z$23='CALCUL-XY'!$E$56," "&amp;CP118,","&amp;CP118))</f>
        <v/>
      </c>
      <c r="CV118" s="27" t="str">
        <f>IF(CQ118="","",IF('XY1'!$Z$23='CALCUL-XY'!$E$56," "&amp;CQ118,","&amp;CQ118))</f>
        <v/>
      </c>
      <c r="CW118" s="27" t="str">
        <f>IF(CQ118="","",IF('XY1'!$Z$23='CALCUL-XY'!$E$56," "&amp;CS118,","&amp;CS118))</f>
        <v/>
      </c>
      <c r="CX118" s="27" t="str">
        <f>IF(CQ118="","",IF('XY1'!X123="",'CALCUL-XY'!$CX$18,IF('XY1'!$Z$23='CALCUL-XY'!$E$56," "&amp;'XY1'!X123,","&amp;'XY1'!X123)))</f>
        <v/>
      </c>
      <c r="CY118" s="21"/>
      <c r="CZ118" s="5" t="str">
        <f>IF('XY2'!C122="","",'XY2'!C122)</f>
        <v/>
      </c>
      <c r="DA118" t="str">
        <f>IF('XY2'!D122="","",'XY2'!D122)</f>
        <v/>
      </c>
      <c r="DB118" s="8" t="str">
        <f>IF('XY2'!E122="","",IF(VISEE=AVANT,MOD(CERCLE-'XY2'!E122,CERCLE),MOD('XY2'!E122,CERCLE)))</f>
        <v/>
      </c>
      <c r="DC118" s="6" t="str">
        <f>IF('XY2'!F122="","",'XY2'!F122)</f>
        <v/>
      </c>
      <c r="DE118" s="13" t="str">
        <f t="shared" si="396"/>
        <v/>
      </c>
      <c r="DF118" s="12" t="str">
        <f t="shared" si="397"/>
        <v/>
      </c>
      <c r="DG118" s="19" t="str">
        <f t="shared" si="398"/>
        <v/>
      </c>
      <c r="DI118" s="5" t="str">
        <f>IF('XY2'!C122="","",'XY2'!C122)</f>
        <v/>
      </c>
      <c r="DJ118" t="str">
        <f>IF('XY2'!D122="","",'XY2'!D122)</f>
        <v/>
      </c>
      <c r="DK118" s="8" t="str">
        <f t="shared" si="314"/>
        <v/>
      </c>
      <c r="DL118" s="6" t="str">
        <f>IF('XY2'!F122="","",IF(ECHELLE2="",DC118*1,DC118*ECHELLE2))</f>
        <v/>
      </c>
      <c r="DN118" s="13" t="str">
        <f t="shared" si="399"/>
        <v/>
      </c>
      <c r="DO118" s="12" t="str">
        <f t="shared" si="400"/>
        <v/>
      </c>
      <c r="DP118" s="19" t="str">
        <f t="shared" si="401"/>
        <v/>
      </c>
      <c r="DQ118" s="32"/>
      <c r="DR118" s="5" t="str">
        <f t="shared" si="402"/>
        <v/>
      </c>
      <c r="DS118" t="str">
        <f t="shared" si="403"/>
        <v/>
      </c>
      <c r="DT118" s="12" t="str">
        <f t="shared" si="404"/>
        <v/>
      </c>
      <c r="DU118" s="33" t="str">
        <f t="shared" si="405"/>
        <v/>
      </c>
      <c r="DW118" s="41" t="str">
        <f t="shared" si="406"/>
        <v/>
      </c>
      <c r="DX118" s="20" t="str">
        <f t="shared" si="407"/>
        <v/>
      </c>
      <c r="DY118" t="str">
        <f t="shared" si="408"/>
        <v/>
      </c>
      <c r="DZ118" t="str">
        <f t="shared" si="409"/>
        <v/>
      </c>
      <c r="EA118" t="str">
        <f t="shared" si="410"/>
        <v/>
      </c>
      <c r="EB118" s="6" t="str">
        <f t="shared" si="411"/>
        <v/>
      </c>
      <c r="ED118" s="36" t="str">
        <f t="shared" si="412"/>
        <v/>
      </c>
      <c r="EE118" s="37" t="str">
        <f t="shared" si="413"/>
        <v/>
      </c>
      <c r="EF118" s="32"/>
      <c r="EG118" s="10" t="str">
        <f t="shared" si="414"/>
        <v/>
      </c>
      <c r="EI118" s="13" t="str">
        <f t="shared" si="415"/>
        <v/>
      </c>
      <c r="EJ118" s="30" t="str">
        <f t="shared" si="416"/>
        <v/>
      </c>
      <c r="EK118" s="8" t="str">
        <f t="shared" si="417"/>
        <v/>
      </c>
      <c r="EL118" s="12" t="str">
        <f t="shared" si="418"/>
        <v/>
      </c>
      <c r="EM118" s="33" t="str">
        <f t="shared" si="419"/>
        <v/>
      </c>
      <c r="EO118" s="5" t="str">
        <f t="shared" si="420"/>
        <v/>
      </c>
      <c r="EP118" s="6" t="str">
        <f t="shared" si="421"/>
        <v/>
      </c>
      <c r="ER118" s="5">
        <f t="shared" si="303"/>
        <v>99</v>
      </c>
      <c r="ES118" s="64" t="str">
        <f t="shared" si="422"/>
        <v/>
      </c>
      <c r="ET118" s="27" t="str">
        <f t="shared" si="305"/>
        <v/>
      </c>
      <c r="EU118" s="28" t="str">
        <f t="shared" si="306"/>
        <v/>
      </c>
      <c r="EW118" s="5" t="str">
        <f t="shared" si="423"/>
        <v/>
      </c>
      <c r="EX118" s="5" t="str">
        <f t="shared" si="424"/>
        <v/>
      </c>
      <c r="EZ118" s="45"/>
      <c r="FA118" s="77">
        <f t="shared" ca="1" si="307"/>
        <v>100000150.277</v>
      </c>
      <c r="FB118" s="55">
        <f t="shared" ca="1" si="308"/>
        <v>100000103.27700001</v>
      </c>
      <c r="FD118" s="21" t="str">
        <f t="shared" si="315"/>
        <v/>
      </c>
      <c r="FE118" s="21" t="str">
        <f t="shared" si="316"/>
        <v/>
      </c>
      <c r="FF118" s="21" t="str">
        <f>IF(FE118="","",IF('XY2'!Q122="",0,'XY2'!Q122))</f>
        <v/>
      </c>
      <c r="FG118" s="21" t="str">
        <f t="shared" si="309"/>
        <v/>
      </c>
      <c r="FH118" s="5" t="str">
        <f t="shared" si="317"/>
        <v/>
      </c>
      <c r="FI118" s="27" t="str">
        <f>IF(ET118="","",IF('XY2'!$T$22='CALCUL-XY'!$E$56," "&amp;FD118,","&amp;FD118))</f>
        <v/>
      </c>
      <c r="FJ118" s="27" t="str">
        <f>IF(EU118="","",IF('XY2'!$T$22='CALCUL-XY'!$E$56," "&amp;FE118,","&amp;FE118))</f>
        <v/>
      </c>
      <c r="FK118" s="27" t="str">
        <f>IF(FG118="","",IF('XY2'!$T$22='CALCUL-XY'!$E$56," "&amp;FG118,","&amp;FG118))</f>
        <v/>
      </c>
      <c r="FL118" s="27" t="str">
        <f>IF(FE118="","",IF('XY2'!R122="",$FL$18,IF('XY2'!$T$22='CALCUL-XY'!$E$56," "&amp;'XY2'!R122,","&amp;'XY2'!R122)))</f>
        <v/>
      </c>
    </row>
    <row r="119" spans="1:168" s="116" customFormat="1" x14ac:dyDescent="0.2">
      <c r="A119" s="116">
        <f t="shared" si="310"/>
        <v>100</v>
      </c>
      <c r="C119" t="s">
        <v>242</v>
      </c>
      <c r="L119" s="116">
        <f t="shared" ref="L119" si="427">L118+1</f>
        <v>100</v>
      </c>
      <c r="M119" s="155" t="str">
        <f>IF('XY1'!C124="","",'XY1'!C124)</f>
        <v/>
      </c>
      <c r="N119" s="155" t="str">
        <f>IF('XY1'!D124="","",'XY1'!D124)</f>
        <v/>
      </c>
      <c r="O119" s="177" t="str">
        <f>IF('XY1'!E124="","",MOD('XY1'!E124,CERCLE))</f>
        <v/>
      </c>
      <c r="P119" s="155" t="str">
        <f>IF('XY1'!F124="","",'XY1'!F124)</f>
        <v/>
      </c>
      <c r="R119" s="156" t="str">
        <f t="shared" si="1"/>
        <v/>
      </c>
      <c r="S119" s="157" t="str">
        <f t="shared" si="2"/>
        <v/>
      </c>
      <c r="U119" s="158" t="str">
        <f t="shared" si="3"/>
        <v/>
      </c>
      <c r="W119" s="129" t="str">
        <f t="shared" si="4"/>
        <v/>
      </c>
      <c r="X119" s="116" t="str">
        <f t="shared" si="5"/>
        <v/>
      </c>
      <c r="Y119" s="159" t="str">
        <f t="shared" si="6"/>
        <v/>
      </c>
      <c r="Z119" s="160" t="str">
        <f t="shared" si="7"/>
        <v/>
      </c>
      <c r="AB119" s="129">
        <f t="shared" ref="AB119:AB176" si="428">AB118+1</f>
        <v>100</v>
      </c>
      <c r="AC119" s="116" t="str">
        <f t="shared" si="392"/>
        <v/>
      </c>
      <c r="AD119" s="131" t="str">
        <f>IF(AC119="","",INDEX($Y$20:$Y$119,MATCH(AC119,$AB$20:$AB$119,0)))</f>
        <v/>
      </c>
      <c r="AE119" s="160" t="str">
        <f>IF(AC119="","",INDEX($Z$20:$Z$119,MATCH(AC119,$AB$20:$AB$119)))</f>
        <v/>
      </c>
      <c r="AG119" s="130" t="str">
        <f t="shared" ref="AG119" si="429">IFERROR(MOD(IF(CHEMINEMENT=HORAIRE,AG118+SUD-AD119,AG118+SUD+AD119),CERCLE),"")</f>
        <v/>
      </c>
      <c r="AH119" s="161" t="str">
        <f t="shared" ref="AH119" si="430">IFERROR(AE119*(SIN(RADIANS(AG119*24))),"")</f>
        <v/>
      </c>
      <c r="AI119" s="161" t="str">
        <f t="shared" ref="AI119" si="431">IFERROR(AE119*(COS(RADIANS(AG119*24))),"")</f>
        <v/>
      </c>
      <c r="AJ119" s="161" t="str">
        <f ca="1">IF(AG119="","",IF(N&lt;AB119,"",SUM(AH119:OFFSET(AH119,(N-1),0))))</f>
        <v/>
      </c>
      <c r="AK119" s="161" t="str">
        <f ca="1">IF(AG119="","",IF(N&lt;AB119,"",SUM(AI119:OFFSET(AI119,(N-1),0))))</f>
        <v/>
      </c>
      <c r="AL119" s="161" t="str">
        <f t="shared" si="393"/>
        <v/>
      </c>
      <c r="AM119" s="162" t="str">
        <f t="shared" si="394"/>
        <v/>
      </c>
      <c r="AN119" s="163" t="str">
        <f t="shared" si="395"/>
        <v/>
      </c>
      <c r="AP119" s="130" t="str">
        <f t="shared" si="12"/>
        <v/>
      </c>
      <c r="AQ119" s="159" t="str">
        <f t="shared" si="47"/>
        <v/>
      </c>
      <c r="AR119" s="164" t="str">
        <f t="shared" si="13"/>
        <v/>
      </c>
      <c r="AS119" s="165" t="str">
        <f t="shared" si="14"/>
        <v/>
      </c>
      <c r="AU119" s="166" t="str">
        <f t="shared" si="295"/>
        <v/>
      </c>
      <c r="AV119" s="167" t="str">
        <f t="shared" si="296"/>
        <v/>
      </c>
      <c r="AW119" s="167" t="str">
        <f t="shared" si="48"/>
        <v/>
      </c>
      <c r="AX119" s="168" t="str">
        <f t="shared" si="48"/>
        <v/>
      </c>
      <c r="AZ119" s="166" t="str">
        <f t="shared" si="49"/>
        <v/>
      </c>
      <c r="BA119" s="167" t="str">
        <f t="shared" si="49"/>
        <v/>
      </c>
      <c r="BB119" s="169" t="str">
        <f>IFERROR(-AR$120*(AZ119/AZ$120),"")</f>
        <v/>
      </c>
      <c r="BC119" s="169" t="str">
        <f>IFERROR(-AS$120*(BA119/BA$120),"")</f>
        <v/>
      </c>
      <c r="BD119" s="167" t="str">
        <f t="shared" si="50"/>
        <v/>
      </c>
      <c r="BE119" s="168" t="str">
        <f t="shared" si="51"/>
        <v/>
      </c>
      <c r="BG119" s="170" t="str">
        <f t="shared" si="17"/>
        <v/>
      </c>
      <c r="BH119" s="171" t="str">
        <f t="shared" si="18"/>
        <v/>
      </c>
      <c r="BJ119" s="158" t="str">
        <f t="shared" si="52"/>
        <v/>
      </c>
      <c r="BL119" s="156" t="str">
        <f t="shared" si="19"/>
        <v/>
      </c>
      <c r="BM119" s="131" t="str">
        <f t="shared" si="20"/>
        <v/>
      </c>
      <c r="BN119" s="159" t="str">
        <f t="shared" si="53"/>
        <v/>
      </c>
      <c r="BO119" s="157" t="str">
        <f t="shared" si="21"/>
        <v/>
      </c>
      <c r="BQ119" s="166" t="str">
        <f t="shared" si="22"/>
        <v/>
      </c>
      <c r="BR119" s="167" t="str">
        <f t="shared" si="23"/>
        <v/>
      </c>
      <c r="BS119" s="159" t="str">
        <f t="shared" si="24"/>
        <v/>
      </c>
      <c r="BT119" s="167" t="str">
        <f t="shared" si="54"/>
        <v/>
      </c>
      <c r="BU119" s="157" t="str">
        <f t="shared" si="55"/>
        <v/>
      </c>
      <c r="BW119" s="170" t="str">
        <f t="shared" si="56"/>
        <v/>
      </c>
      <c r="BX119" s="171" t="str">
        <f t="shared" si="57"/>
        <v/>
      </c>
      <c r="BZ119" s="166" t="str">
        <f t="shared" si="58"/>
        <v/>
      </c>
      <c r="CA119" s="168" t="str">
        <f t="shared" si="59"/>
        <v/>
      </c>
      <c r="CC119" s="172" t="str">
        <f t="shared" si="25"/>
        <v/>
      </c>
      <c r="CD119" s="173" t="str">
        <f t="shared" si="26"/>
        <v/>
      </c>
      <c r="CE119" s="174"/>
      <c r="CF119" s="166" t="str">
        <f t="shared" si="60"/>
        <v/>
      </c>
      <c r="CG119" s="166" t="str">
        <f t="shared" si="61"/>
        <v/>
      </c>
      <c r="CH119" s="166">
        <f t="shared" ref="CH119" si="432">CH118+1</f>
        <v>100</v>
      </c>
      <c r="CI119" s="113"/>
      <c r="CJ119" s="114">
        <f t="shared" ca="1" si="299"/>
        <v>99999999.999999985</v>
      </c>
      <c r="CK119" s="115">
        <f t="shared" ca="1" si="300"/>
        <v>100000000</v>
      </c>
      <c r="CL119" s="174"/>
      <c r="CM119" s="172" t="str">
        <f t="shared" si="297"/>
        <v/>
      </c>
      <c r="CN119" s="174" t="str">
        <f t="shared" si="298"/>
        <v/>
      </c>
      <c r="CO119" s="174"/>
      <c r="CP119" s="21" t="str">
        <f t="shared" si="425"/>
        <v/>
      </c>
      <c r="CQ119" s="21" t="str">
        <f t="shared" si="426"/>
        <v/>
      </c>
      <c r="CR119" s="21" t="str">
        <f>IF(CQ119="","",IF('XY1'!W124="",0,'XY1'!W124))</f>
        <v/>
      </c>
      <c r="CS119" s="21" t="str">
        <f t="shared" si="301"/>
        <v/>
      </c>
      <c r="CT119" s="5" t="str">
        <f t="shared" si="302"/>
        <v/>
      </c>
      <c r="CU119" s="27" t="str">
        <f>IF(CP119="","",IF('XY1'!$Z$23='CALCUL-XY'!$E$56," "&amp;CP119,","&amp;CP119))</f>
        <v/>
      </c>
      <c r="CV119" s="27" t="str">
        <f>IF(CQ119="","",IF('XY1'!$Z$23='CALCUL-XY'!$E$56," "&amp;CQ119,","&amp;CQ119))</f>
        <v/>
      </c>
      <c r="CW119" s="27" t="str">
        <f>IF(CQ119="","",IF('XY1'!$Z$23='CALCUL-XY'!$E$56," "&amp;CS119,","&amp;CS119))</f>
        <v/>
      </c>
      <c r="CX119" s="27" t="str">
        <f>IF(CQ119="","",IF('XY1'!X124="",'CALCUL-XY'!$CX$18,IF('XY1'!$Z$23='CALCUL-XY'!$E$56," "&amp;'XY1'!X124,","&amp;'XY1'!X124)))</f>
        <v/>
      </c>
      <c r="CY119" s="174"/>
      <c r="CZ119" s="166" t="str">
        <f>IF('XY2'!C123="","",'XY2'!C123)</f>
        <v/>
      </c>
      <c r="DA119" s="167" t="str">
        <f>IF('XY2'!D123="","",'XY2'!D123)</f>
        <v/>
      </c>
      <c r="DB119" s="107" t="str">
        <f>IF('XY2'!E123="","",IF(VISEE=AVANT,MOD(CERCLE-'XY2'!E123,CERCLE),MOD('XY2'!E123,CERCLE)))</f>
        <v/>
      </c>
      <c r="DC119" s="168" t="str">
        <f>IF('XY2'!F123="","",'XY2'!F123)</f>
        <v/>
      </c>
      <c r="DE119" s="156" t="str">
        <f t="shared" si="67"/>
        <v/>
      </c>
      <c r="DF119" s="164" t="str">
        <f t="shared" si="68"/>
        <v/>
      </c>
      <c r="DG119" s="165" t="str">
        <f t="shared" si="69"/>
        <v/>
      </c>
      <c r="DI119" s="166" t="str">
        <f>IF('XY2'!C123="","",'XY2'!C123)</f>
        <v/>
      </c>
      <c r="DJ119" s="167" t="str">
        <f>IF('XY2'!D123="","",'XY2'!D123)</f>
        <v/>
      </c>
      <c r="DK119" s="131" t="str">
        <f t="shared" ref="DK119" si="433">IF(DB119="","",DB119)</f>
        <v/>
      </c>
      <c r="DL119" s="160" t="str">
        <f>IF('XY2'!F123="","",IF(ECHELLE2="",DC119*1,DC119*ECHELLE2))</f>
        <v/>
      </c>
      <c r="DN119" s="156" t="str">
        <f t="shared" si="70"/>
        <v/>
      </c>
      <c r="DO119" s="164" t="str">
        <f t="shared" si="71"/>
        <v/>
      </c>
      <c r="DP119" s="165" t="str">
        <f t="shared" si="72"/>
        <v/>
      </c>
      <c r="DR119" s="129" t="str">
        <f>IFERROR(-DO$128*($DL119/$DL$120),"")</f>
        <v/>
      </c>
      <c r="DS119" s="116" t="str">
        <f>IFERROR(-DP$128*($DL119/$DL$120),"")</f>
        <v/>
      </c>
      <c r="DT119" s="164" t="str">
        <f t="shared" si="29"/>
        <v/>
      </c>
      <c r="DU119" s="171" t="str">
        <f t="shared" si="30"/>
        <v/>
      </c>
      <c r="DW119" s="175" t="str">
        <f t="shared" si="31"/>
        <v/>
      </c>
      <c r="DX119" s="176" t="str">
        <f t="shared" si="32"/>
        <v/>
      </c>
      <c r="DY119" s="116" t="str">
        <f>IFERROR(-DO$128*($DW119/$DW$120),"")</f>
        <v/>
      </c>
      <c r="DZ119" s="116" t="str">
        <f>IFERROR(-DP$128*($DX119/$DX$120),"")</f>
        <v/>
      </c>
      <c r="EA119" s="167" t="str">
        <f t="shared" si="33"/>
        <v/>
      </c>
      <c r="EB119" s="168" t="str">
        <f t="shared" si="34"/>
        <v/>
      </c>
      <c r="ED119" s="166" t="str">
        <f t="shared" si="35"/>
        <v/>
      </c>
      <c r="EE119" s="168" t="str">
        <f t="shared" si="36"/>
        <v/>
      </c>
      <c r="EG119" s="158" t="str">
        <f t="shared" si="73"/>
        <v/>
      </c>
      <c r="EI119" s="156" t="str">
        <f t="shared" si="37"/>
        <v/>
      </c>
      <c r="EJ119" s="131" t="str">
        <f t="shared" si="38"/>
        <v/>
      </c>
      <c r="EK119" s="131" t="str">
        <f t="shared" si="74"/>
        <v/>
      </c>
      <c r="EL119" s="164" t="str">
        <f t="shared" si="39"/>
        <v/>
      </c>
      <c r="EM119" s="171" t="str">
        <f t="shared" si="40"/>
        <v/>
      </c>
      <c r="EO119" s="129" t="str">
        <f t="shared" si="75"/>
        <v/>
      </c>
      <c r="EP119" s="160" t="str">
        <f t="shared" si="76"/>
        <v/>
      </c>
      <c r="ER119" s="166">
        <f t="shared" si="303"/>
        <v>100</v>
      </c>
      <c r="ES119" s="129" t="str">
        <f t="shared" si="422"/>
        <v/>
      </c>
      <c r="ET119" s="117" t="str">
        <f t="shared" si="305"/>
        <v/>
      </c>
      <c r="EU119" s="118" t="str">
        <f t="shared" si="306"/>
        <v/>
      </c>
      <c r="EW119" s="129" t="str">
        <f t="shared" si="81"/>
        <v/>
      </c>
      <c r="EX119" s="129" t="str">
        <f t="shared" si="82"/>
        <v/>
      </c>
      <c r="EZ119" s="119"/>
      <c r="FA119" s="120">
        <f t="shared" ca="1" si="307"/>
        <v>100000150.277</v>
      </c>
      <c r="FB119" s="115">
        <f t="shared" ca="1" si="308"/>
        <v>100000103.27700001</v>
      </c>
      <c r="FD119" s="112" t="str">
        <f t="shared" si="315"/>
        <v/>
      </c>
      <c r="FE119" s="112" t="str">
        <f t="shared" si="316"/>
        <v/>
      </c>
      <c r="FF119" s="112" t="str">
        <f>IF(FE119="","",IF('XY2'!Q123="",0,'XY2'!Q123))</f>
        <v/>
      </c>
      <c r="FG119" s="112" t="str">
        <f t="shared" si="309"/>
        <v/>
      </c>
      <c r="FH119" s="5" t="str">
        <f t="shared" si="317"/>
        <v/>
      </c>
      <c r="FI119" s="117" t="str">
        <f>IF(ET119="","",IF('XY2'!$T$22='CALCUL-XY'!$E$56," "&amp;FD119,","&amp;FD119))</f>
        <v/>
      </c>
      <c r="FJ119" s="117" t="str">
        <f>IF(EU119="","",IF('XY2'!$T$22='CALCUL-XY'!$E$56," "&amp;FE119,","&amp;FE119))</f>
        <v/>
      </c>
      <c r="FK119" s="117" t="str">
        <f>IF(FG119="","",IF('XY2'!$T$22='CALCUL-XY'!$E$56," "&amp;FG119,","&amp;FG119))</f>
        <v/>
      </c>
      <c r="FL119" s="117" t="str">
        <f>IF(FE119="","",IF('XY2'!R123="",$FL$18,IF('XY2'!$T$22='CALCUL-XY'!$E$56," "&amp;'XY2'!R123,","&amp;'XY2'!R123)))</f>
        <v/>
      </c>
    </row>
    <row r="120" spans="1:168" x14ac:dyDescent="0.2">
      <c r="A120" s="116">
        <f t="shared" si="310"/>
        <v>101</v>
      </c>
      <c r="C120" s="89" t="s">
        <v>342</v>
      </c>
      <c r="O120" s="8">
        <f>IFERROR(SUM(O20:O119),"")</f>
        <v>7.4997453703703698</v>
      </c>
      <c r="R120" s="8">
        <f>IFERROR(SUM(R20:R119),"")</f>
        <v>37.50025462962963</v>
      </c>
      <c r="S120" s="8"/>
      <c r="U120" s="102">
        <f>SUM(U20:U119)</f>
        <v>71.402000000000001</v>
      </c>
      <c r="Y120" s="8">
        <f>IFERROR(SUM(Y20:Y119),"")</f>
        <v>7.4997453703703698</v>
      </c>
      <c r="AB120" s="5">
        <f t="shared" si="428"/>
        <v>101</v>
      </c>
      <c r="AC120" t="str">
        <f t="shared" si="392"/>
        <v/>
      </c>
      <c r="AD120" s="8" t="str">
        <f t="shared" ref="AD120:AD183" si="434">IF(AC120="","",INDEX($Y$20:$Y$119,MATCH(AC120,$AB$20:$AB$119,0)))</f>
        <v/>
      </c>
      <c r="AE120" s="6" t="str">
        <f t="shared" ref="AE120:AE183" si="435">IF(AC120="","",INDEX($Z$20:$Z$119,MATCH(AC120,$AB$20:$AB$119)))</f>
        <v/>
      </c>
      <c r="AG120" s="13" t="str">
        <f t="shared" ref="AG120:AG183" si="436">IFERROR(MOD(IF(CHEMINEMENT=HORAIRE,AG119+SUD-AD120,AG119+SUD+AD120),CERCLE),"")</f>
        <v/>
      </c>
      <c r="AH120" s="80" t="str">
        <f t="shared" ref="AH120:AH183" si="437">IFERROR(AE120*(SIN(RADIANS(AG120*24))),"")</f>
        <v/>
      </c>
      <c r="AI120" s="80" t="str">
        <f t="shared" ref="AI120:AI183" si="438">IFERROR(AE120*(COS(RADIANS(AG120*24))),"")</f>
        <v/>
      </c>
      <c r="AJ120" s="80" t="str">
        <f ca="1">IF(AG120="","",IF(N&lt;AB120,"",SUM(AH120:OFFSET(AH120,(N-1),0))))</f>
        <v/>
      </c>
      <c r="AK120" s="80" t="str">
        <f ca="1">IF(AG120="","",IF(N&lt;AB120,"",SUM(AI120:OFFSET(AI120,(N-1),0))))</f>
        <v/>
      </c>
      <c r="AL120" s="80" t="str">
        <f t="shared" ref="AL120:AL183" si="439">IF(AG120="","",IF(N&lt;AB120,"",SQRT(AJ120^2+AK120^2)))</f>
        <v/>
      </c>
      <c r="AM120" s="81" t="str">
        <f t="shared" ref="AM120:AM183" si="440">IFERROR(IF(N&lt;AB120,"",SUMA/AL120),"")</f>
        <v/>
      </c>
      <c r="AN120" s="85" t="str">
        <f t="shared" si="395"/>
        <v/>
      </c>
      <c r="AP120" s="8">
        <f>SUM(AP20:AP119)</f>
        <v>7.5000000000000018</v>
      </c>
      <c r="AR120" s="12">
        <f>SUM(AR20:AR119)</f>
        <v>-1.4071068602319057E-3</v>
      </c>
      <c r="AS120" s="12">
        <f>SUM(AS20:AS119)</f>
        <v>8.6336939765274678E-4</v>
      </c>
      <c r="AU120" s="22">
        <f>SUM(AU20:AU119)</f>
        <v>1.4071068602319057E-3</v>
      </c>
      <c r="AV120" s="22">
        <f>SUM(AV20:AV119)</f>
        <v>-8.6336939765274678E-4</v>
      </c>
      <c r="AW120" s="22">
        <f>SUM(AW20:AW119)</f>
        <v>4.0652160457343989E-16</v>
      </c>
      <c r="AX120" s="22">
        <f>SUM(AX20:AX119)</f>
        <v>0</v>
      </c>
      <c r="AZ120" s="22">
        <f t="shared" ref="AZ120:BE120" si="441">SUM(AZ20:AZ119)</f>
        <v>41.255575873320694</v>
      </c>
      <c r="BA120" s="22">
        <f t="shared" si="441"/>
        <v>47.562863369397647</v>
      </c>
      <c r="BB120" s="22">
        <f t="shared" si="441"/>
        <v>1.4071068602319057E-3</v>
      </c>
      <c r="BC120" s="22">
        <f t="shared" si="441"/>
        <v>-8.6336939765274678E-4</v>
      </c>
      <c r="BD120" s="22">
        <f t="shared" si="441"/>
        <v>-6.3908876635950052E-16</v>
      </c>
      <c r="BE120" s="22">
        <f t="shared" si="441"/>
        <v>0</v>
      </c>
      <c r="BF120" s="22"/>
      <c r="BG120" s="22">
        <f>SUM(BG20:BG119)</f>
        <v>4.0652160457343989E-16</v>
      </c>
      <c r="BH120" s="22">
        <f>SUM(BH20:BH119)</f>
        <v>0</v>
      </c>
      <c r="BJ120" s="101"/>
      <c r="BM120" s="100">
        <f>INDEX(BM20:BM119,N)</f>
        <v>7.4999529539849661</v>
      </c>
      <c r="BS120" s="8">
        <f>SUM(BS20:BS119)</f>
        <v>7.5000000000000018</v>
      </c>
      <c r="BT120">
        <f>SUM(BT20:BT119)</f>
        <v>71.401999971439437</v>
      </c>
      <c r="BW120" s="12">
        <f>SUM(BW20:BW119)</f>
        <v>-1.3002511393966909E-14</v>
      </c>
      <c r="BX120" s="12">
        <f>SUM(BX20:BX119)</f>
        <v>0</v>
      </c>
      <c r="BZ120">
        <f>INDEX(BZ20:BZ119,N)</f>
        <v>999.99953135194744</v>
      </c>
      <c r="CA120">
        <f>INDEX(CA20:CA119,N)</f>
        <v>2023.7812875519962</v>
      </c>
      <c r="CC120" s="27">
        <f>IF($CC$19="X",BZ122,CA122)</f>
        <v>999.99999999999989</v>
      </c>
      <c r="CD120" s="27">
        <f>IF($CC$19="X",CA122,BZ122)</f>
        <v>1999.9999999999998</v>
      </c>
      <c r="CE120" s="21"/>
      <c r="CF120" s="5">
        <f>INDEX(CF20:CF119,N)</f>
        <v>99999999.999531344</v>
      </c>
      <c r="CG120">
        <f>INDEX(CG20:CG119,N)</f>
        <v>100000023.78128755</v>
      </c>
      <c r="CI120" t="str">
        <f ca="1">IF(CODE1=1,"",""&amp;CI20&amp;""&amp;CI121&amp;"")</f>
        <v>1'</v>
      </c>
      <c r="CJ120" s="54">
        <f ca="1">IF(CODE1=1,0,IF(BZ122="","",CF122))</f>
        <v>99999999.999999985</v>
      </c>
      <c r="CK120" s="55">
        <f ca="1">IF(CODE1=1,0,IF(CA122="","",CG122))</f>
        <v>100000000</v>
      </c>
      <c r="CL120" s="21"/>
      <c r="CM120" s="21">
        <f>SUM(CM20:CM119)</f>
        <v>6077156.5949414056</v>
      </c>
      <c r="CN120" s="21">
        <f>SUM(CN20:CN119)</f>
        <v>6077647.1504595708</v>
      </c>
      <c r="CO120" s="21"/>
      <c r="CP120" s="21"/>
      <c r="CQ120" s="21"/>
      <c r="CR120" s="21"/>
      <c r="CS120" s="21"/>
      <c r="CT120" s="21"/>
      <c r="CU120" s="21"/>
      <c r="CV120" s="21"/>
      <c r="CY120" s="21"/>
      <c r="DE120" s="44" t="s">
        <v>62</v>
      </c>
      <c r="DF120" s="12">
        <f>SUM(DF20:DF119)</f>
        <v>-70.402658468633049</v>
      </c>
      <c r="DG120" s="12">
        <f>SUM(DG20:DG119)</f>
        <v>168.41508741505831</v>
      </c>
      <c r="DL120">
        <f>SUM(DL20:DL119)</f>
        <v>227.07399999999998</v>
      </c>
      <c r="DN120" t="s">
        <v>62</v>
      </c>
      <c r="DO120" s="12">
        <f>SUM(DO20:DO119)</f>
        <v>150.43704901492345</v>
      </c>
      <c r="DP120" s="12">
        <f>SUM(DP20:DP119)</f>
        <v>103.38699276095726</v>
      </c>
      <c r="DQ120" s="32"/>
      <c r="DR120" s="12">
        <f>SUM(DR20:DR119)</f>
        <v>-0.16004901515441364</v>
      </c>
      <c r="DS120" s="12">
        <f>SUM(DS20:DS119)</f>
        <v>-0.10999276095539301</v>
      </c>
      <c r="DT120" s="12">
        <f>SUM(DT20:DT119)</f>
        <v>150.276999999769</v>
      </c>
      <c r="DU120" s="12">
        <f>SUM(DU20:DU119)</f>
        <v>103.27700000000186</v>
      </c>
      <c r="DW120" s="20">
        <f t="shared" ref="DW120:EB120" si="442">SUM(DW20:DW119)</f>
        <v>162.77683772130666</v>
      </c>
      <c r="DX120" s="20">
        <f t="shared" si="442"/>
        <v>103.38699276095726</v>
      </c>
      <c r="DY120" s="20">
        <f t="shared" si="442"/>
        <v>-0.16004901515441364</v>
      </c>
      <c r="DZ120" s="20">
        <f t="shared" si="442"/>
        <v>-0.10999276095539301</v>
      </c>
      <c r="EA120" s="20">
        <f t="shared" si="442"/>
        <v>150.276999999769</v>
      </c>
      <c r="EB120" s="20">
        <f t="shared" si="442"/>
        <v>103.27700000000186</v>
      </c>
      <c r="ED120" s="38"/>
      <c r="EE120" s="38"/>
      <c r="EF120" s="32"/>
      <c r="EG120" s="10">
        <f>IFERROR(SUM(EG20:EG119),"")</f>
        <v>226.91791332619081</v>
      </c>
      <c r="EJ120" s="31"/>
      <c r="EK120" s="8"/>
      <c r="EL120" s="12">
        <f>SUM(EL20:EL119)</f>
        <v>150.27699999976898</v>
      </c>
      <c r="EM120" s="12">
        <f>SUM(EM20:EM119)</f>
        <v>103.27700000000185</v>
      </c>
      <c r="EN120" s="56" t="s">
        <v>92</v>
      </c>
      <c r="EO120" s="3">
        <f>INDEX(EO20:EO119,NA)</f>
        <v>5000153.6902875602</v>
      </c>
      <c r="EP120" s="4">
        <f>INDEX(EP20:EP119,NA)</f>
        <v>240063.5060788366</v>
      </c>
      <c r="ER120" s="166">
        <f t="shared" si="303"/>
        <v>101</v>
      </c>
      <c r="ES120" s="129" t="str">
        <f>IF(ER120=NA+1,DJ119,"")</f>
        <v/>
      </c>
      <c r="ET120" s="117" t="str">
        <f>IF(ER120=NA+1,IF($ET$19="X",$EO$122,$EP$122),"")</f>
        <v/>
      </c>
      <c r="EU120" s="118" t="str">
        <f>IF(ER120=NA+1,IF($ET$19="X",$EP$122,$EO$122),"")</f>
        <v/>
      </c>
      <c r="EW120" s="5">
        <f>INDEX(EW20:EW119,NA)</f>
        <v>100000153.69028756</v>
      </c>
      <c r="EX120">
        <f>INDEX(EX20:EX119,NA)</f>
        <v>100000063.50607884</v>
      </c>
      <c r="EZ120" s="45"/>
      <c r="FA120" s="114">
        <f ca="1">IF(CODE2=1,0,IFERROR(IF(EO122="","",EW122),""))</f>
        <v>100000150.277</v>
      </c>
      <c r="FB120" s="114">
        <f ca="1">IF(CODE2=1,0,IFERROR(IF(EP122="","",EX122),""))</f>
        <v>100000103.27700001</v>
      </c>
      <c r="FC120" s="116"/>
      <c r="FD120" s="112" t="str">
        <f t="shared" ref="FD120" si="443">SUBSTITUTE(ET120,",",".")</f>
        <v/>
      </c>
      <c r="FE120" s="112" t="str">
        <f t="shared" ref="FE120" si="444">SUBSTITUTE(EU120,",",".")</f>
        <v/>
      </c>
      <c r="FF120" s="112" t="str">
        <f>IF(FE120="","",IF('XY2'!Q124="",0,'XY2'!Q124))</f>
        <v/>
      </c>
      <c r="FG120" s="112" t="str">
        <f t="shared" si="309"/>
        <v/>
      </c>
      <c r="FH120" s="5" t="str">
        <f t="shared" si="317"/>
        <v/>
      </c>
      <c r="FI120" s="117" t="str">
        <f>IF(ET120="","",IF('XY2'!$T$22='CALCUL-XY'!$E$56," "&amp;FD120,","&amp;FD120))</f>
        <v/>
      </c>
      <c r="FJ120" s="117" t="str">
        <f>IF(EU120="","",IF('XY2'!$T$22='CALCUL-XY'!$E$56," "&amp;FE120,","&amp;FE120))</f>
        <v/>
      </c>
      <c r="FK120" s="117" t="str">
        <f>IF(FG120="","",IF('XY2'!$T$22='CALCUL-XY'!$E$56," "&amp;FG120,","&amp;FG120))</f>
        <v/>
      </c>
      <c r="FL120" s="117" t="str">
        <f>IF(FE120="","",IF('XY2'!R124="",$FL$18,IF('XY2'!$T$22='CALCUL-XY'!$E$56," "&amp;'XY2'!R124,","&amp;'XY2'!R124)))</f>
        <v/>
      </c>
    </row>
    <row r="121" spans="1:168" x14ac:dyDescent="0.2">
      <c r="C121" s="89" t="s">
        <v>210</v>
      </c>
      <c r="O121" s="8">
        <f>IFERROR(IF(ANGLE=INTERIEUR,(N-2)*SUD,(N+2)*SUD),"")</f>
        <v>7.5</v>
      </c>
      <c r="S121" s="8"/>
      <c r="Y121" s="8">
        <f>(N-2)*SUD</f>
        <v>7.5</v>
      </c>
      <c r="AB121" s="5">
        <f t="shared" si="428"/>
        <v>102</v>
      </c>
      <c r="AC121" t="str">
        <f t="shared" si="392"/>
        <v/>
      </c>
      <c r="AD121" s="8" t="str">
        <f t="shared" si="434"/>
        <v/>
      </c>
      <c r="AE121" s="6" t="str">
        <f t="shared" si="435"/>
        <v/>
      </c>
      <c r="AG121" s="13" t="str">
        <f t="shared" si="436"/>
        <v/>
      </c>
      <c r="AH121" s="80" t="str">
        <f t="shared" si="437"/>
        <v/>
      </c>
      <c r="AI121" s="80" t="str">
        <f t="shared" si="438"/>
        <v/>
      </c>
      <c r="AJ121" s="80" t="str">
        <f ca="1">IF(AG121="","",IF(N&lt;AB121,"",SUM(AH121:OFFSET(AH121,(N-1),0))))</f>
        <v/>
      </c>
      <c r="AK121" s="80" t="str">
        <f ca="1">IF(AG121="","",IF(N&lt;AB121,"",SUM(AI121:OFFSET(AI121,(N-1),0))))</f>
        <v/>
      </c>
      <c r="AL121" s="80" t="str">
        <f t="shared" si="439"/>
        <v/>
      </c>
      <c r="AM121" s="81" t="str">
        <f t="shared" si="440"/>
        <v/>
      </c>
      <c r="AN121" s="85" t="str">
        <f t="shared" si="395"/>
        <v/>
      </c>
      <c r="AP121" s="8">
        <f>(N-2)*SUD</f>
        <v>7.5</v>
      </c>
      <c r="BS121" s="8">
        <f>IF(ANGLE=INTERIEUR,(N-2)*SUD,(N+2)*SUD)</f>
        <v>7.5</v>
      </c>
      <c r="BX121" s="12">
        <f>SQRT(BW120^2+BX120^2)</f>
        <v>1.3002511393966909E-14</v>
      </c>
      <c r="BZ121">
        <f>INDEX(BW20:BW119,N)</f>
        <v>4.6864805248013439E-4</v>
      </c>
      <c r="CA121">
        <f>INDEX(BX20:BX119,N)</f>
        <v>-23.781287551996382</v>
      </c>
      <c r="CF121" s="5">
        <f>INDEX(BW20:BW119,N)</f>
        <v>4.6864805248013439E-4</v>
      </c>
      <c r="CG121">
        <f>INDEX(BX20:BX119,N)</f>
        <v>-23.781287551996382</v>
      </c>
      <c r="CI121" s="78" t="s">
        <v>99</v>
      </c>
      <c r="CJ121" s="54"/>
      <c r="CK121" s="54"/>
      <c r="CN121" s="21">
        <f>CM120-CN120</f>
        <v>-490.55551816523075</v>
      </c>
      <c r="CO121" s="21"/>
      <c r="CP121" s="21"/>
      <c r="CQ121" s="21"/>
      <c r="CR121" s="21"/>
      <c r="CS121" s="21"/>
      <c r="CT121" s="21"/>
      <c r="CU121" s="21"/>
      <c r="CV121" s="21"/>
      <c r="CW121" s="21"/>
      <c r="DB121" s="31"/>
      <c r="DE121" s="44"/>
      <c r="DF121" s="45" t="s">
        <v>79</v>
      </c>
      <c r="DG121" s="42">
        <f>SQRT(DF120^2+DG120^2)</f>
        <v>182.53814940574128</v>
      </c>
      <c r="DO121" s="45" t="s">
        <v>79</v>
      </c>
      <c r="DP121" s="42">
        <f>SQRT(DO120^2+DP120^2)</f>
        <v>182.53814940574122</v>
      </c>
      <c r="DQ121" s="32"/>
      <c r="DR121" s="31"/>
      <c r="DS121" s="31"/>
      <c r="DT121" s="45"/>
      <c r="DU121" s="42"/>
      <c r="EA121" s="45"/>
      <c r="EB121" s="42"/>
      <c r="EF121" s="32"/>
      <c r="EL121" s="45"/>
      <c r="EM121" s="42"/>
      <c r="EN121" s="57"/>
      <c r="EO121">
        <f>INDEX(EL20:EL119,NA)</f>
        <v>-3.4132875614544615</v>
      </c>
      <c r="EP121" s="6">
        <f>INDEX(EM20:EM119,NA)</f>
        <v>39.770921163412041</v>
      </c>
      <c r="EQ121" s="32"/>
      <c r="ER121" s="32"/>
      <c r="ES121" s="32"/>
      <c r="ET121" s="302"/>
      <c r="EU121" s="302"/>
      <c r="EV121" s="32"/>
      <c r="EW121" s="5">
        <f>INDEX(EL20:EL119,NA)</f>
        <v>-3.4132875614544615</v>
      </c>
      <c r="EX121">
        <f>INDEX(EM20:EM119,NA)</f>
        <v>39.770921163412041</v>
      </c>
      <c r="EY121" s="32"/>
      <c r="EZ121" s="32"/>
      <c r="FA121" s="32"/>
      <c r="FB121" s="32"/>
      <c r="FC121" s="32"/>
      <c r="FD121" s="32"/>
      <c r="FE121" s="32"/>
      <c r="FF121" s="302"/>
      <c r="FG121" s="32"/>
      <c r="FL121" s="3"/>
    </row>
    <row r="122" spans="1:168" x14ac:dyDescent="0.2">
      <c r="C122" s="89"/>
      <c r="O122" s="100">
        <f>IFERROR(O120-O121,"")</f>
        <v>-2.5462962963018754E-4</v>
      </c>
      <c r="S122" s="8"/>
      <c r="Y122" s="100">
        <f>Y120-Y121</f>
        <v>-2.5462962963018754E-4</v>
      </c>
      <c r="AB122" s="5">
        <f t="shared" si="428"/>
        <v>103</v>
      </c>
      <c r="AC122" t="str">
        <f t="shared" si="392"/>
        <v/>
      </c>
      <c r="AD122" s="8" t="str">
        <f t="shared" si="434"/>
        <v/>
      </c>
      <c r="AE122" s="6" t="str">
        <f t="shared" si="435"/>
        <v/>
      </c>
      <c r="AG122" s="13" t="str">
        <f t="shared" si="436"/>
        <v/>
      </c>
      <c r="AH122" s="80" t="str">
        <f t="shared" si="437"/>
        <v/>
      </c>
      <c r="AI122" s="80" t="str">
        <f t="shared" si="438"/>
        <v/>
      </c>
      <c r="AJ122" s="80" t="str">
        <f ca="1">IF(AG122="","",IF(N&lt;AB122,"",SUM(AH122:OFFSET(AH122,(N-1),0))))</f>
        <v/>
      </c>
      <c r="AK122" s="80" t="str">
        <f ca="1">IF(AG122="","",IF(N&lt;AB122,"",SUM(AI122:OFFSET(AI122,(N-1),0))))</f>
        <v/>
      </c>
      <c r="AL122" s="80" t="str">
        <f t="shared" si="439"/>
        <v/>
      </c>
      <c r="AM122" s="81" t="str">
        <f t="shared" si="440"/>
        <v/>
      </c>
      <c r="AN122" s="85" t="str">
        <f t="shared" si="395"/>
        <v/>
      </c>
      <c r="AP122" s="8">
        <f>AP120-AP121</f>
        <v>0</v>
      </c>
      <c r="BS122" s="8">
        <f>BS120-BS121</f>
        <v>0</v>
      </c>
      <c r="BZ122" s="21">
        <f>SUM(BZ120:BZ121)</f>
        <v>999.99999999999989</v>
      </c>
      <c r="CA122" s="21">
        <f>SUM(CA120:CA121)</f>
        <v>1999.9999999999998</v>
      </c>
      <c r="CC122" s="21"/>
      <c r="CD122" s="21"/>
      <c r="CE122" s="21"/>
      <c r="CF122" s="29">
        <f>SUM(CF120:CF121)</f>
        <v>99999999.999999985</v>
      </c>
      <c r="CG122" s="76">
        <f>SUM(CG120:CG121)</f>
        <v>100000000</v>
      </c>
      <c r="CH122" s="76"/>
      <c r="CI122" s="76"/>
      <c r="CJ122" s="76"/>
      <c r="CK122" s="76"/>
      <c r="CL122" s="21"/>
      <c r="CM122" s="21"/>
      <c r="CN122" s="21">
        <f>CN121/2</f>
        <v>-245.27775908261538</v>
      </c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DB122" s="31"/>
      <c r="DE122" s="44"/>
      <c r="DF122" s="44" t="s">
        <v>91</v>
      </c>
      <c r="DG122" s="31">
        <f>IFERROR(IF(AND(DF120=0,DG120=0),0,IF(AND(DF120=0,DG120&gt;0),NORD,IF(AND(DF120&gt;0,DG120=0),EST,IF(AND(DF120=0,DG120&lt;0),SUD,IF(AND(DF120&lt;0,DG120=0),OUEST,MOD(DEGREES(ATAN(ABS(DF120)/(ABS(DG120))))/24,CERCLE)))))),"")</f>
        <v>0.9452674816033233</v>
      </c>
      <c r="DK122" s="8"/>
      <c r="DO122" s="44" t="s">
        <v>91</v>
      </c>
      <c r="DP122" s="31">
        <f>IFERROR(IF(AND(DO120=0,DP120=0),0,IF(AND(DO120=0,DP120&gt;0),NORD,IF(AND(DO120&gt;0,DP120=0),EST,IF(AND(DO120=0,DP120&lt;0),SUD,IF(AND(DO120&lt;0,DP120=0),OUEST,MOD(DEGREES(ATAN(ABS(DO120)/(ABS(DP120))))/24,CERCLE)))))),"")</f>
        <v>2.31255956638732</v>
      </c>
      <c r="DQ122" s="32"/>
      <c r="DR122" s="32"/>
      <c r="DS122" s="32"/>
      <c r="DT122" s="46"/>
      <c r="DU122" s="31"/>
      <c r="EA122" s="46"/>
      <c r="EB122" s="31"/>
      <c r="EF122" s="32"/>
      <c r="EL122" s="46"/>
      <c r="EM122" s="31"/>
      <c r="EN122" s="57"/>
      <c r="EO122" s="300">
        <f>SUM(EO120:EO121)</f>
        <v>5000150.2769999988</v>
      </c>
      <c r="EP122" s="301">
        <f>SUM(EP120:EP121)</f>
        <v>240103.277</v>
      </c>
      <c r="EQ122" s="32"/>
      <c r="ER122" s="32"/>
      <c r="ES122" s="32"/>
      <c r="ET122" s="45"/>
      <c r="EU122" s="42"/>
      <c r="EV122" s="32"/>
      <c r="EW122" s="29">
        <f>SUM(EW120:EW121)</f>
        <v>100000150.277</v>
      </c>
      <c r="EX122" s="76">
        <f>SUM(EX120:EX121)</f>
        <v>100000103.27700001</v>
      </c>
      <c r="EY122" s="32"/>
      <c r="EZ122" s="32"/>
      <c r="FA122" s="32"/>
      <c r="FB122" s="32"/>
      <c r="FC122" s="32"/>
      <c r="FD122" s="32"/>
      <c r="FE122" s="32"/>
      <c r="FF122" s="32"/>
      <c r="FG122" s="32"/>
    </row>
    <row r="123" spans="1:168" x14ac:dyDescent="0.2">
      <c r="C123" s="116" t="s">
        <v>344</v>
      </c>
      <c r="O123" s="8"/>
      <c r="AB123" s="5">
        <f t="shared" si="428"/>
        <v>104</v>
      </c>
      <c r="AC123" t="str">
        <f t="shared" si="392"/>
        <v/>
      </c>
      <c r="AD123" s="8" t="str">
        <f t="shared" si="434"/>
        <v/>
      </c>
      <c r="AE123" s="6" t="str">
        <f t="shared" si="435"/>
        <v/>
      </c>
      <c r="AG123" s="13" t="str">
        <f t="shared" si="436"/>
        <v/>
      </c>
      <c r="AH123" s="80" t="str">
        <f t="shared" si="437"/>
        <v/>
      </c>
      <c r="AI123" s="80" t="str">
        <f t="shared" si="438"/>
        <v/>
      </c>
      <c r="AJ123" s="80" t="str">
        <f ca="1">IF(AG123="","",IF(N&lt;AB123,"",SUM(AH123:OFFSET(AH123,(N-1),0))))</f>
        <v/>
      </c>
      <c r="AK123" s="80" t="str">
        <f ca="1">IF(AG123="","",IF(N&lt;AB123,"",SUM(AI123:OFFSET(AI123,(N-1),0))))</f>
        <v/>
      </c>
      <c r="AL123" s="80" t="str">
        <f t="shared" si="439"/>
        <v/>
      </c>
      <c r="AM123" s="81" t="str">
        <f t="shared" si="440"/>
        <v/>
      </c>
      <c r="AN123" s="85" t="str">
        <f t="shared" si="395"/>
        <v/>
      </c>
      <c r="BG123" t="s">
        <v>93</v>
      </c>
      <c r="CN123" s="15">
        <f>ABS(CN122)</f>
        <v>245.27775908261538</v>
      </c>
      <c r="CO123" s="15"/>
      <c r="CP123" s="15"/>
      <c r="CQ123" s="15"/>
      <c r="CR123" s="15"/>
      <c r="CS123" s="15"/>
      <c r="CT123" s="15"/>
      <c r="CU123" s="15"/>
      <c r="CV123" s="15"/>
      <c r="CW123" s="15"/>
      <c r="DB123" s="31"/>
      <c r="DE123" s="44"/>
      <c r="DF123" s="44" t="s">
        <v>80</v>
      </c>
      <c r="DG123" s="31">
        <f>IFERROR(MOD(IF(AND(DF120&gt;0,DG120&gt;0),DG122,IF(AND(DF120&gt;0,DG120&lt;0),SUD-DG122,IF(AND(DF120&lt;0,DG120&lt;0),SUD+DG122,IF(AND(DF120&lt;0,DG120&gt;0),NORD-DG122,DG122)))),CERCLE),"")</f>
        <v>14.054732518396676</v>
      </c>
      <c r="DK123" s="8"/>
      <c r="DO123" s="44" t="s">
        <v>80</v>
      </c>
      <c r="DP123" s="31">
        <f>IFERROR(MOD(IF(AND(DO120&gt;0,DP120&gt;0),DP122,IF(AND(DO120&gt;0,DP120&lt;0),SUD-DP122,IF(AND(DO120&lt;0,DP120&lt;0),SUD+DP122,IF(AND(DO120&lt;0,DP120&gt;0),NORD-DP122,DP122)))),CERCLE),"")</f>
        <v>2.31255956638732</v>
      </c>
      <c r="DQ123" s="32"/>
      <c r="DR123" s="31"/>
      <c r="DS123" s="42"/>
      <c r="DT123" s="43"/>
      <c r="DU123" s="32"/>
      <c r="EF123" s="32"/>
      <c r="EL123" s="32"/>
      <c r="EM123" s="32"/>
      <c r="EN123" s="57"/>
      <c r="EO123" s="58">
        <f>EO122-EO20</f>
        <v>150.27699999883771</v>
      </c>
      <c r="EP123" s="59">
        <f>EP122-EP20</f>
        <v>103.27700000000186</v>
      </c>
      <c r="EQ123" s="32"/>
      <c r="ER123" s="32"/>
      <c r="ES123" s="32"/>
      <c r="ET123" s="45"/>
      <c r="EU123" s="31"/>
      <c r="EV123" s="32"/>
      <c r="EW123" s="32"/>
      <c r="EX123" s="32"/>
      <c r="EY123" s="32"/>
      <c r="EZ123" s="32"/>
      <c r="FA123" s="32"/>
      <c r="FB123" s="32"/>
      <c r="FC123" s="32"/>
      <c r="FD123" s="32"/>
      <c r="FE123" s="32"/>
      <c r="FF123" s="32"/>
      <c r="FG123" s="32"/>
    </row>
    <row r="124" spans="1:168" x14ac:dyDescent="0.2">
      <c r="C124" s="89" t="s">
        <v>250</v>
      </c>
      <c r="O124" s="8"/>
      <c r="AB124" s="5">
        <f t="shared" si="428"/>
        <v>105</v>
      </c>
      <c r="AC124" t="str">
        <f t="shared" si="392"/>
        <v/>
      </c>
      <c r="AD124" s="8" t="str">
        <f t="shared" si="434"/>
        <v/>
      </c>
      <c r="AE124" s="6" t="str">
        <f t="shared" si="435"/>
        <v/>
      </c>
      <c r="AG124" s="13" t="str">
        <f t="shared" si="436"/>
        <v/>
      </c>
      <c r="AH124" s="80" t="str">
        <f t="shared" si="437"/>
        <v/>
      </c>
      <c r="AI124" s="80" t="str">
        <f t="shared" si="438"/>
        <v/>
      </c>
      <c r="AJ124" s="80" t="str">
        <f ca="1">IF(AG124="","",IF(N&lt;AB124,"",SUM(AH124:OFFSET(AH124,(N-1),0))))</f>
        <v/>
      </c>
      <c r="AK124" s="80" t="str">
        <f ca="1">IF(AG124="","",IF(N&lt;AB124,"",SUM(AI124:OFFSET(AI124,(N-1),0))))</f>
        <v/>
      </c>
      <c r="AL124" s="80" t="str">
        <f t="shared" si="439"/>
        <v/>
      </c>
      <c r="AM124" s="81" t="str">
        <f t="shared" si="440"/>
        <v/>
      </c>
      <c r="AN124" s="85" t="str">
        <f t="shared" si="395"/>
        <v/>
      </c>
      <c r="BF124" t="s">
        <v>82</v>
      </c>
      <c r="BG124" s="48">
        <v>0</v>
      </c>
      <c r="BH124" s="49">
        <v>0</v>
      </c>
      <c r="BI124" s="24"/>
      <c r="BJ124" s="50">
        <f t="shared" ref="BJ124:BJ131" si="445">IFERROR(SQRT(BG124^2+BH124^2),"")</f>
        <v>0</v>
      </c>
      <c r="BK124" s="24"/>
      <c r="BL124" s="51">
        <f t="shared" ref="BL124" si="446">IFERROR(IF(AND(BG124=0,BH124=0),0,IF(AND(BG124=0,BH124&gt;0),NORD,IF(AND(BG124&gt;0,BH124=0),EST,IF(AND(BG124=0,BH124&lt;0),SUD,IF(AND(BG124&lt;0,BH124=0),OUEST,MOD(DEGREES(ATAN(ABS(BG124)/(ABS(BH124))))/24,CERCLE)))))),"")</f>
        <v>0</v>
      </c>
      <c r="BM124" s="30">
        <f t="shared" ref="BM124:BM133" si="447">IFERROR(MOD(IF(AND(BG124&gt;0,BH124&gt;0),BL124,IF(AND(BG124&gt;0,BH124&lt;0),SUD-BL124,IF(AND(BG124&lt;0,BH124&lt;0),SUD+BL124,IF(AND(BG124&lt;0,BH124&gt;0),NORD-BL124,BL124)))),CERCLE),"")</f>
        <v>0</v>
      </c>
      <c r="CN124" s="15">
        <f>TRUNC(CN123,8)</f>
        <v>245.27775908000001</v>
      </c>
      <c r="CO124" s="15"/>
      <c r="CP124" s="15"/>
      <c r="CQ124" s="15"/>
      <c r="CR124" s="15"/>
      <c r="CS124" s="15"/>
      <c r="CT124" s="15"/>
      <c r="CU124" s="15"/>
      <c r="CV124" s="15"/>
      <c r="CW124" s="15"/>
      <c r="DB124" s="31"/>
      <c r="DE124" s="44" t="s">
        <v>61</v>
      </c>
      <c r="DF124" s="32">
        <f>XB-XA</f>
        <v>150.27699999976903</v>
      </c>
      <c r="DG124" s="32">
        <f>YB-YA</f>
        <v>103.27700000000186</v>
      </c>
      <c r="DN124" t="s">
        <v>61</v>
      </c>
      <c r="DO124" s="32">
        <f>XB-XA</f>
        <v>150.27699999976903</v>
      </c>
      <c r="DP124" s="32">
        <f>YB-YA</f>
        <v>103.27700000000186</v>
      </c>
      <c r="DQ124" s="32"/>
      <c r="DR124" s="32"/>
      <c r="DS124" s="32"/>
      <c r="DT124" s="32"/>
      <c r="DU124" s="32"/>
      <c r="EF124" s="32"/>
      <c r="EK124" s="8"/>
      <c r="EN124" s="57"/>
      <c r="EO124" s="45" t="s">
        <v>79</v>
      </c>
      <c r="EP124" s="60">
        <f>SQRT(EO123^2+EP123^2)</f>
        <v>182.3439482342396</v>
      </c>
      <c r="EQ124" s="32"/>
      <c r="ER124" s="32"/>
      <c r="ES124" s="32"/>
      <c r="ET124" s="45"/>
      <c r="EU124" s="31"/>
      <c r="EV124" s="32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</row>
    <row r="125" spans="1:168" x14ac:dyDescent="0.2">
      <c r="C125" s="89"/>
      <c r="O125" s="8"/>
      <c r="AB125" s="5">
        <f t="shared" si="428"/>
        <v>106</v>
      </c>
      <c r="AC125" t="str">
        <f t="shared" si="392"/>
        <v/>
      </c>
      <c r="AD125" s="8" t="str">
        <f t="shared" si="434"/>
        <v/>
      </c>
      <c r="AE125" s="6" t="str">
        <f t="shared" si="435"/>
        <v/>
      </c>
      <c r="AG125" s="13" t="str">
        <f t="shared" si="436"/>
        <v/>
      </c>
      <c r="AH125" s="80" t="str">
        <f t="shared" si="437"/>
        <v/>
      </c>
      <c r="AI125" s="80" t="str">
        <f t="shared" si="438"/>
        <v/>
      </c>
      <c r="AJ125" s="80" t="str">
        <f ca="1">IF(AG125="","",IF(N&lt;AB125,"",SUM(AH125:OFFSET(AH125,(N-1),0))))</f>
        <v/>
      </c>
      <c r="AK125" s="80" t="str">
        <f ca="1">IF(AG125="","",IF(N&lt;AB125,"",SUM(AI125:OFFSET(AI125,(N-1),0))))</f>
        <v/>
      </c>
      <c r="AL125" s="80" t="str">
        <f t="shared" si="439"/>
        <v/>
      </c>
      <c r="AM125" s="81" t="str">
        <f t="shared" si="440"/>
        <v/>
      </c>
      <c r="AN125" s="85" t="str">
        <f t="shared" si="395"/>
        <v/>
      </c>
      <c r="AP125" s="8"/>
      <c r="BF125" t="s">
        <v>85</v>
      </c>
      <c r="BG125" s="48">
        <v>0</v>
      </c>
      <c r="BH125" s="49">
        <v>1</v>
      </c>
      <c r="BI125" s="24"/>
      <c r="BJ125" s="50">
        <f t="shared" si="445"/>
        <v>1</v>
      </c>
      <c r="BK125" s="24"/>
      <c r="BL125" s="51">
        <f t="shared" ref="BL125" si="448">IFERROR(IF(AND(BG125=0,BH125=0),0,IF(AND(BG125=0,BH125&gt;0),NORD,IF(AND(BG125&gt;0,BH125=0),EST,IF(AND(BG125=0,BH125&lt;0),SUD,IF(AND(BG125&lt;0,BH125=0),OUEST,MOD(DEGREES(ATAN(ABS(BG125)/(ABS(BH125))))/24,CERCLE)))))),"")</f>
        <v>0</v>
      </c>
      <c r="BM125" s="30">
        <f t="shared" si="447"/>
        <v>0</v>
      </c>
      <c r="CN125" s="44" t="s">
        <v>126</v>
      </c>
      <c r="CO125" s="44"/>
      <c r="CP125" s="44"/>
      <c r="CQ125" s="44"/>
      <c r="CR125" s="44"/>
      <c r="CS125" s="44"/>
      <c r="CT125" s="44"/>
      <c r="CU125" s="44"/>
      <c r="CV125" s="44"/>
      <c r="CW125" s="44"/>
      <c r="DF125" s="45" t="s">
        <v>79</v>
      </c>
      <c r="DG125" s="42">
        <f>SQRT(DF124^2+DG124^2)</f>
        <v>182.34394823500713</v>
      </c>
      <c r="DO125" s="45" t="s">
        <v>79</v>
      </c>
      <c r="DP125" s="42">
        <f>SQRT(DO124^2+DP124^2)</f>
        <v>182.34394823500713</v>
      </c>
      <c r="DQ125" s="32"/>
      <c r="DR125" s="32"/>
      <c r="DS125" s="32"/>
      <c r="DT125" s="32"/>
      <c r="DU125" s="32"/>
      <c r="ED125" s="32"/>
      <c r="EE125" s="32"/>
      <c r="EF125" s="32"/>
      <c r="EG125" s="32"/>
      <c r="EH125" s="32"/>
      <c r="EI125" s="32"/>
      <c r="EK125" s="8"/>
      <c r="EN125" s="61" t="s">
        <v>81</v>
      </c>
      <c r="EO125" s="45" t="s">
        <v>91</v>
      </c>
      <c r="EP125" s="62">
        <f>IFERROR(IF(AND(EO123=0,EP123=0),0,IF(AND(EO123=0,EP123&gt;0),NORD,IF(AND(EO123&gt;0,EP123=0),EST,IF(AND(EO123=0,EP123&lt;0),SUD,IF(AND(EO123&lt;0,EP123=0),OUEST,MOD(DEGREES(ATAN(ABS(EO123)/(ABS(EP123))))/24,CERCLE)))))),"")</f>
        <v>2.3125595663804113</v>
      </c>
      <c r="ET125" s="32"/>
      <c r="EU125" s="32"/>
      <c r="EV125" s="32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</row>
    <row r="126" spans="1:168" x14ac:dyDescent="0.2">
      <c r="C126" s="89" t="s">
        <v>243</v>
      </c>
      <c r="AB126" s="5">
        <f t="shared" si="428"/>
        <v>107</v>
      </c>
      <c r="AC126" t="str">
        <f t="shared" si="392"/>
        <v/>
      </c>
      <c r="AD126" s="8" t="str">
        <f t="shared" si="434"/>
        <v/>
      </c>
      <c r="AE126" s="6" t="str">
        <f t="shared" si="435"/>
        <v/>
      </c>
      <c r="AG126" s="13" t="str">
        <f t="shared" si="436"/>
        <v/>
      </c>
      <c r="AH126" s="80" t="str">
        <f t="shared" si="437"/>
        <v/>
      </c>
      <c r="AI126" s="80" t="str">
        <f t="shared" si="438"/>
        <v/>
      </c>
      <c r="AJ126" s="80" t="str">
        <f ca="1">IF(AG126="","",IF(N&lt;AB126,"",SUM(AH126:OFFSET(AH126,(N-1),0))))</f>
        <v/>
      </c>
      <c r="AK126" s="80" t="str">
        <f ca="1">IF(AG126="","",IF(N&lt;AB126,"",SUM(AI126:OFFSET(AI126,(N-1),0))))</f>
        <v/>
      </c>
      <c r="AL126" s="80" t="str">
        <f t="shared" si="439"/>
        <v/>
      </c>
      <c r="AM126" s="81" t="str">
        <f t="shared" si="440"/>
        <v/>
      </c>
      <c r="AN126" s="85" t="str">
        <f t="shared" si="395"/>
        <v/>
      </c>
      <c r="AP126" s="8"/>
      <c r="BF126" t="s">
        <v>83</v>
      </c>
      <c r="BG126" s="48">
        <v>1</v>
      </c>
      <c r="BH126" s="49">
        <v>1</v>
      </c>
      <c r="BI126" s="24"/>
      <c r="BJ126" s="50">
        <f t="shared" si="445"/>
        <v>1.4142135623730951</v>
      </c>
      <c r="BK126" s="24"/>
      <c r="BL126" s="51">
        <f t="shared" ref="BL126" si="449">IFERROR(IF(AND(BG126=0,BH126=0),0,IF(AND(BG126=0,BH126&gt;0),NORD,IF(AND(BG126&gt;0,BH126=0),EST,IF(AND(BG126=0,BH126&lt;0),SUD,IF(AND(BG126&lt;0,BH126=0),OUEST,MOD(DEGREES(ATAN(ABS(BG126)/(ABS(BH126))))/24,CERCLE)))))),"")</f>
        <v>1.875</v>
      </c>
      <c r="BM126" s="30">
        <f t="shared" si="447"/>
        <v>1.875</v>
      </c>
      <c r="CN126" s="44" t="str">
        <f>CN124&amp;CN125&amp;""</f>
        <v>245.27775908m²</v>
      </c>
      <c r="CO126" s="44"/>
      <c r="CP126" s="44"/>
      <c r="CQ126" s="44"/>
      <c r="CR126" s="44"/>
      <c r="CS126" s="44"/>
      <c r="CT126" s="44"/>
      <c r="CU126" s="44"/>
      <c r="CV126" s="44"/>
      <c r="CW126" s="44"/>
      <c r="DB126" s="8"/>
      <c r="DF126" s="44" t="s">
        <v>91</v>
      </c>
      <c r="DG126" s="31">
        <f>IFERROR(IF(AND(DF124=0,DG124=0),0,IF(AND(DF124=0,DG124&gt;0),NORD,IF(AND(DF124&gt;0,DG124=0),EST,IF(AND(DF124=0,DG124&lt;0),SUD,IF(AND(DF124&lt;0,DG124=0),OUEST,MOD(DEGREES(ATAN(ABS(DF124)/(ABS(DG124))))/24,CERCLE)))))),"")</f>
        <v>2.3125595663873173</v>
      </c>
      <c r="DO126" s="44" t="s">
        <v>91</v>
      </c>
      <c r="DP126" s="31">
        <f>IFERROR(IF(AND(DO124=0,DP124=0),0,IF(AND(DO124=0,DP124&gt;0),NORD,IF(AND(DO124&gt;0,DP124=0),EST,IF(AND(DO124=0,DP124&lt;0),SUD,IF(AND(DO124&lt;0,DP124=0),OUEST,MOD(DEGREES(ATAN(ABS(DO124)/(ABS(DP124))))/24,CERCLE)))))),"")</f>
        <v>2.3125595663873173</v>
      </c>
      <c r="DQ126" s="32"/>
      <c r="DR126" s="32"/>
      <c r="DS126" s="32"/>
      <c r="DT126" s="32"/>
      <c r="DU126" s="32"/>
      <c r="ED126" s="42"/>
      <c r="EE126" s="42"/>
      <c r="EF126" s="32"/>
      <c r="EG126" s="32"/>
      <c r="EH126" s="32"/>
      <c r="EI126" s="31"/>
      <c r="EK126" s="8"/>
      <c r="EN126" s="5"/>
      <c r="EO126" s="45" t="s">
        <v>80</v>
      </c>
      <c r="EP126" s="62">
        <f>IFERROR(MOD(IF(AND(EO123&gt;0,EP123&gt;0),EP125,IF(AND(EO123&gt;0,EP123&lt;0),SUD-EP125,IF(AND(EO123&lt;0,EP123&lt;0),SUD+EP125,IF(AND(EO123&lt;0,EP123&gt;0),NORD-EP125,EP125)))),CERCLE),"")</f>
        <v>2.3125595663804113</v>
      </c>
      <c r="ET126" s="32"/>
      <c r="EU126" s="32"/>
      <c r="EV126" s="32"/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</row>
    <row r="127" spans="1:168" x14ac:dyDescent="0.2">
      <c r="C127" s="89" t="s">
        <v>246</v>
      </c>
      <c r="AB127" s="5">
        <f t="shared" si="428"/>
        <v>108</v>
      </c>
      <c r="AC127" t="str">
        <f t="shared" si="392"/>
        <v/>
      </c>
      <c r="AD127" s="8" t="str">
        <f t="shared" si="434"/>
        <v/>
      </c>
      <c r="AE127" s="6" t="str">
        <f t="shared" si="435"/>
        <v/>
      </c>
      <c r="AG127" s="13" t="str">
        <f t="shared" si="436"/>
        <v/>
      </c>
      <c r="AH127" s="80" t="str">
        <f t="shared" si="437"/>
        <v/>
      </c>
      <c r="AI127" s="80" t="str">
        <f t="shared" si="438"/>
        <v/>
      </c>
      <c r="AJ127" s="80" t="str">
        <f ca="1">IF(AG127="","",IF(N&lt;AB127,"",SUM(AH127:OFFSET(AH127,(N-1),0))))</f>
        <v/>
      </c>
      <c r="AK127" s="80" t="str">
        <f ca="1">IF(AG127="","",IF(N&lt;AB127,"",SUM(AI127:OFFSET(AI127,(N-1),0))))</f>
        <v/>
      </c>
      <c r="AL127" s="80" t="str">
        <f t="shared" si="439"/>
        <v/>
      </c>
      <c r="AM127" s="81" t="str">
        <f t="shared" si="440"/>
        <v/>
      </c>
      <c r="AN127" s="85" t="str">
        <f t="shared" si="395"/>
        <v/>
      </c>
      <c r="AP127" s="8"/>
      <c r="BF127" t="s">
        <v>84</v>
      </c>
      <c r="BG127" s="48">
        <v>1</v>
      </c>
      <c r="BH127" s="49">
        <v>0</v>
      </c>
      <c r="BI127" s="24"/>
      <c r="BJ127" s="50">
        <f t="shared" si="445"/>
        <v>1</v>
      </c>
      <c r="BK127" s="24"/>
      <c r="BL127" s="51">
        <f t="shared" ref="BL127" si="450">IFERROR(IF(AND(BG127=0,BH127=0),0,IF(AND(BG127=0,BH127&gt;0),NORD,IF(AND(BG127&gt;0,BH127=0),EST,IF(AND(BG127=0,BH127&lt;0),SUD,IF(AND(BG127&lt;0,BH127=0),OUEST,MOD(DEGREES(ATAN(ABS(BG127)/(ABS(BH127))))/24,CERCLE)))))),"")</f>
        <v>3.75</v>
      </c>
      <c r="BM127" s="30">
        <f t="shared" si="447"/>
        <v>3.75</v>
      </c>
      <c r="DA127" s="47"/>
      <c r="DB127" s="8"/>
      <c r="DF127" s="44" t="s">
        <v>80</v>
      </c>
      <c r="DG127" s="31">
        <f>IFERROR(MOD(IF(AND(DF124&gt;0,DG124&gt;0),DG126,IF(AND(DF124&gt;0,DG124&lt;0),SUD-DG126,IF(AND(DF124&lt;0,DG124&lt;0),SUD+DG126,IF(AND(DF124&lt;0,DG124&gt;0),NORD-DG126,DG126)))),CERCLE),"")</f>
        <v>2.3125595663873173</v>
      </c>
      <c r="DO127" s="44" t="s">
        <v>80</v>
      </c>
      <c r="DP127" s="31">
        <f>IFERROR(MOD(IF(AND(DO124&gt;0,DP124&gt;0),DP126,IF(AND(DO124&gt;0,DP124&lt;0),SUD-DP126,IF(AND(DO124&lt;0,DP124&lt;0),SUD+DP126,IF(AND(DO124&lt;0,DP124&gt;0),NORD-DP126,DP126)))),CERCLE),"")</f>
        <v>2.3125595663873173</v>
      </c>
      <c r="DQ127" s="32"/>
      <c r="DR127" s="32"/>
      <c r="DS127" s="32"/>
      <c r="DT127" s="32"/>
      <c r="DU127" s="32"/>
      <c r="ED127" s="32"/>
      <c r="EE127" s="32"/>
      <c r="EF127" s="32"/>
      <c r="EG127" s="32"/>
      <c r="EH127" s="32"/>
      <c r="EI127" s="31"/>
      <c r="EJ127" s="31"/>
      <c r="EK127" s="8"/>
      <c r="EN127" s="5"/>
      <c r="EO127" s="32">
        <f>XB</f>
        <v>5000150.2769999998</v>
      </c>
      <c r="EP127" s="63">
        <f>YB</f>
        <v>240103.277</v>
      </c>
      <c r="ET127" s="45"/>
      <c r="EU127" s="42"/>
      <c r="EV127" s="32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</row>
    <row r="128" spans="1:168" x14ac:dyDescent="0.2">
      <c r="C128" s="89" t="s">
        <v>255</v>
      </c>
      <c r="AB128" s="5">
        <f t="shared" si="428"/>
        <v>109</v>
      </c>
      <c r="AC128" t="str">
        <f t="shared" si="392"/>
        <v/>
      </c>
      <c r="AD128" s="8" t="str">
        <f t="shared" si="434"/>
        <v/>
      </c>
      <c r="AE128" s="6" t="str">
        <f t="shared" si="435"/>
        <v/>
      </c>
      <c r="AG128" s="13" t="str">
        <f t="shared" si="436"/>
        <v/>
      </c>
      <c r="AH128" s="80" t="str">
        <f t="shared" si="437"/>
        <v/>
      </c>
      <c r="AI128" s="80" t="str">
        <f t="shared" si="438"/>
        <v/>
      </c>
      <c r="AJ128" s="80" t="str">
        <f ca="1">IF(AG128="","",IF(N&lt;AB128,"",SUM(AH128:OFFSET(AH128,(N-1),0))))</f>
        <v/>
      </c>
      <c r="AK128" s="80" t="str">
        <f ca="1">IF(AG128="","",IF(N&lt;AB128,"",SUM(AI128:OFFSET(AI128,(N-1),0))))</f>
        <v/>
      </c>
      <c r="AL128" s="80" t="str">
        <f t="shared" si="439"/>
        <v/>
      </c>
      <c r="AM128" s="81" t="str">
        <f t="shared" si="440"/>
        <v/>
      </c>
      <c r="AN128" s="85" t="str">
        <f t="shared" si="395"/>
        <v/>
      </c>
      <c r="AP128" s="8"/>
      <c r="BF128" t="s">
        <v>86</v>
      </c>
      <c r="BG128" s="48">
        <v>1</v>
      </c>
      <c r="BH128" s="49">
        <v>-1</v>
      </c>
      <c r="BI128" s="24"/>
      <c r="BJ128" s="50">
        <f t="shared" si="445"/>
        <v>1.4142135623730951</v>
      </c>
      <c r="BK128" s="24"/>
      <c r="BL128" s="51">
        <f t="shared" ref="BL128" si="451">IFERROR(IF(AND(BG128=0,BH128=0),0,IF(AND(BG128=0,BH128&gt;0),NORD,IF(AND(BG128&gt;0,BH128=0),EST,IF(AND(BG128=0,BH128&lt;0),SUD,IF(AND(BG128&lt;0,BH128=0),OUEST,MOD(DEGREES(ATAN(ABS(BG128)/(ABS(BH128))))/24,CERCLE)))))),"")</f>
        <v>1.875</v>
      </c>
      <c r="BM128" s="30">
        <f t="shared" si="447"/>
        <v>5.625</v>
      </c>
      <c r="DA128" s="47"/>
      <c r="DB128" s="8"/>
      <c r="DG128" s="31">
        <f>DB20</f>
        <v>0</v>
      </c>
      <c r="DN128" t="s">
        <v>68</v>
      </c>
      <c r="DO128" s="42">
        <f>DO120-DO124</f>
        <v>0.16004901515441361</v>
      </c>
      <c r="DP128" s="42">
        <f>DP120-DP124</f>
        <v>0.10999276095539301</v>
      </c>
      <c r="DQ128" s="32"/>
      <c r="DR128" s="32"/>
      <c r="DS128" s="32"/>
      <c r="DT128" s="32"/>
      <c r="DU128" s="32"/>
      <c r="EI128" s="8"/>
      <c r="EJ128" s="8"/>
      <c r="EK128" s="8"/>
      <c r="EN128" s="5"/>
      <c r="EO128" s="32">
        <f>XB-XA</f>
        <v>150.27699999976903</v>
      </c>
      <c r="EP128" s="63">
        <f>YB-YA</f>
        <v>103.27700000000186</v>
      </c>
      <c r="ET128" s="45"/>
      <c r="EU128" s="31"/>
      <c r="EV128" s="32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</row>
    <row r="129" spans="3:163" x14ac:dyDescent="0.2">
      <c r="C129" s="89" t="s">
        <v>247</v>
      </c>
      <c r="AB129" s="5">
        <f t="shared" si="428"/>
        <v>110</v>
      </c>
      <c r="AC129" t="str">
        <f t="shared" si="392"/>
        <v/>
      </c>
      <c r="AD129" s="8" t="str">
        <f t="shared" si="434"/>
        <v/>
      </c>
      <c r="AE129" s="6" t="str">
        <f t="shared" si="435"/>
        <v/>
      </c>
      <c r="AG129" s="13" t="str">
        <f t="shared" si="436"/>
        <v/>
      </c>
      <c r="AH129" s="80" t="str">
        <f t="shared" si="437"/>
        <v/>
      </c>
      <c r="AI129" s="80" t="str">
        <f t="shared" si="438"/>
        <v/>
      </c>
      <c r="AJ129" s="80" t="str">
        <f ca="1">IF(AG129="","",IF(N&lt;AB129,"",SUM(AH129:OFFSET(AH129,(N-1),0))))</f>
        <v/>
      </c>
      <c r="AK129" s="80" t="str">
        <f ca="1">IF(AG129="","",IF(N&lt;AB129,"",SUM(AI129:OFFSET(AI129,(N-1),0))))</f>
        <v/>
      </c>
      <c r="AL129" s="80" t="str">
        <f t="shared" si="439"/>
        <v/>
      </c>
      <c r="AM129" s="81" t="str">
        <f t="shared" si="440"/>
        <v/>
      </c>
      <c r="AN129" s="85" t="str">
        <f t="shared" si="395"/>
        <v/>
      </c>
      <c r="AP129" s="8"/>
      <c r="BF129" t="s">
        <v>87</v>
      </c>
      <c r="BG129" s="48">
        <v>0</v>
      </c>
      <c r="BH129" s="49">
        <v>-1</v>
      </c>
      <c r="BI129" s="24"/>
      <c r="BJ129" s="50">
        <f t="shared" si="445"/>
        <v>1</v>
      </c>
      <c r="BK129" s="24"/>
      <c r="BL129" s="51">
        <f t="shared" ref="BL129" si="452">IFERROR(IF(AND(BG129=0,BH129=0),0,IF(AND(BG129=0,BH129&gt;0),NORD,IF(AND(BG129&gt;0,BH129=0),EST,IF(AND(BG129=0,BH129&lt;0),SUD,IF(AND(BG129&lt;0,BH129=0),OUEST,MOD(DEGREES(ATAN(ABS(BG129)/(ABS(BH129))))/24,CERCLE)))))),"")</f>
        <v>7.5</v>
      </c>
      <c r="BM129" s="30">
        <f t="shared" si="447"/>
        <v>7.5</v>
      </c>
      <c r="DA129" s="47"/>
      <c r="DG129" s="31">
        <f>MOD(DG123-DG127,CERCLE)</f>
        <v>11.742172952009359</v>
      </c>
      <c r="DO129" s="45" t="s">
        <v>79</v>
      </c>
      <c r="DP129" s="42">
        <f>SQRT(DO128^2+DP128^2)</f>
        <v>0.19420117073408169</v>
      </c>
      <c r="DQ129" s="32"/>
      <c r="DR129" s="31"/>
      <c r="DS129" s="32"/>
      <c r="DT129" s="32"/>
      <c r="DU129" s="32"/>
      <c r="EI129" s="8"/>
      <c r="EJ129" s="8"/>
      <c r="EK129" s="8"/>
      <c r="EN129" s="5"/>
      <c r="EO129" s="45" t="s">
        <v>79</v>
      </c>
      <c r="EP129" s="60">
        <f>SQRT(EO128^2+EP128^2)</f>
        <v>182.34394823500713</v>
      </c>
      <c r="ET129" s="45"/>
      <c r="EU129" s="31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</row>
    <row r="130" spans="3:163" x14ac:dyDescent="0.2">
      <c r="C130" s="89" t="s">
        <v>248</v>
      </c>
      <c r="AB130" s="5">
        <f t="shared" si="428"/>
        <v>111</v>
      </c>
      <c r="AC130" t="str">
        <f t="shared" si="392"/>
        <v/>
      </c>
      <c r="AD130" s="8" t="str">
        <f t="shared" si="434"/>
        <v/>
      </c>
      <c r="AE130" s="6" t="str">
        <f t="shared" si="435"/>
        <v/>
      </c>
      <c r="AG130" s="13" t="str">
        <f t="shared" si="436"/>
        <v/>
      </c>
      <c r="AH130" s="80" t="str">
        <f t="shared" si="437"/>
        <v/>
      </c>
      <c r="AI130" s="80" t="str">
        <f t="shared" si="438"/>
        <v/>
      </c>
      <c r="AJ130" s="80" t="str">
        <f ca="1">IF(AG130="","",IF(N&lt;AB130,"",SUM(AH130:OFFSET(AH130,(N-1),0))))</f>
        <v/>
      </c>
      <c r="AK130" s="80" t="str">
        <f ca="1">IF(AG130="","",IF(N&lt;AB130,"",SUM(AI130:OFFSET(AI130,(N-1),0))))</f>
        <v/>
      </c>
      <c r="AL130" s="80" t="str">
        <f t="shared" si="439"/>
        <v/>
      </c>
      <c r="AM130" s="81" t="str">
        <f t="shared" si="440"/>
        <v/>
      </c>
      <c r="AN130" s="85" t="str">
        <f t="shared" si="395"/>
        <v/>
      </c>
      <c r="AP130" s="8"/>
      <c r="BF130" t="s">
        <v>88</v>
      </c>
      <c r="BG130" s="48">
        <v>-1</v>
      </c>
      <c r="BH130" s="49">
        <v>-1</v>
      </c>
      <c r="BI130" s="24"/>
      <c r="BJ130" s="50">
        <f t="shared" si="445"/>
        <v>1.4142135623730951</v>
      </c>
      <c r="BK130" s="24"/>
      <c r="BL130" s="51">
        <f t="shared" ref="BL130" si="453">IFERROR(IF(AND(BG130=0,BH130=0),0,IF(AND(BG130=0,BH130&gt;0),NORD,IF(AND(BG130&gt;0,BH130=0),EST,IF(AND(BG130=0,BH130&lt;0),SUD,IF(AND(BG130&lt;0,BH130=0),OUEST,MOD(DEGREES(ATAN(ABS(BG130)/(ABS(BH130))))/24,CERCLE)))))),"")</f>
        <v>1.875</v>
      </c>
      <c r="BM130" s="30">
        <f t="shared" si="447"/>
        <v>9.375</v>
      </c>
      <c r="DG130" s="8">
        <f>MOD(DG128-DG129,CERCLE)</f>
        <v>3.2578270479906415</v>
      </c>
      <c r="DO130" s="44" t="s">
        <v>91</v>
      </c>
      <c r="DP130" s="31">
        <f>IFERROR(IF(AND(DO128=0,DP128=0),0,IF(AND(DO128=0,DP128&gt;0),NORD,IF(AND(DO128&gt;0,DP128=0),EST,IF(AND(DO128=0,DP128&lt;0),SUD,IF(AND(DO128&lt;0,DP128=0),OUEST,MOD(DEGREES(ATAN(ABS(DO128)/(ABS(DP128))))/24,CERCLE)))))),"")</f>
        <v>2.3125595663896421</v>
      </c>
      <c r="DQ130" s="32"/>
      <c r="DR130" s="32"/>
      <c r="DS130" s="32"/>
      <c r="DT130" s="32"/>
      <c r="DU130" s="32"/>
      <c r="EG130" s="32"/>
      <c r="EH130" s="32"/>
      <c r="EI130" s="31"/>
      <c r="EJ130" s="31"/>
      <c r="EK130" s="8"/>
      <c r="EL130" s="32"/>
      <c r="EM130" s="32"/>
      <c r="EN130" s="64"/>
      <c r="EO130" s="45" t="s">
        <v>91</v>
      </c>
      <c r="EP130" s="62">
        <f>IFERROR(IF(AND(EO128=0,EP128=0),0,IF(AND(EO128=0,EP128&gt;0),NORD,IF(AND(EO128&gt;0,EP128=0),EST,IF(AND(EO128=0,EP128&lt;0),SUD,IF(AND(EO128&lt;0,EP128=0),OUEST,MOD(DEGREES(ATAN(ABS(EO128)/(ABS(EP128))))/24,CERCLE)))))),"")</f>
        <v>2.3125595663873173</v>
      </c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</row>
    <row r="131" spans="3:163" x14ac:dyDescent="0.2">
      <c r="C131" s="89" t="s">
        <v>249</v>
      </c>
      <c r="AB131" s="5">
        <f t="shared" si="428"/>
        <v>112</v>
      </c>
      <c r="AC131" t="str">
        <f t="shared" si="392"/>
        <v/>
      </c>
      <c r="AD131" s="8" t="str">
        <f t="shared" si="434"/>
        <v/>
      </c>
      <c r="AE131" s="6" t="str">
        <f t="shared" si="435"/>
        <v/>
      </c>
      <c r="AG131" s="13" t="str">
        <f t="shared" si="436"/>
        <v/>
      </c>
      <c r="AH131" s="80" t="str">
        <f t="shared" si="437"/>
        <v/>
      </c>
      <c r="AI131" s="80" t="str">
        <f t="shared" si="438"/>
        <v/>
      </c>
      <c r="AJ131" s="80" t="str">
        <f ca="1">IF(AG131="","",IF(N&lt;AB131,"",SUM(AH131:OFFSET(AH131,(N-1),0))))</f>
        <v/>
      </c>
      <c r="AK131" s="80" t="str">
        <f ca="1">IF(AG131="","",IF(N&lt;AB131,"",SUM(AI131:OFFSET(AI131,(N-1),0))))</f>
        <v/>
      </c>
      <c r="AL131" s="80" t="str">
        <f t="shared" si="439"/>
        <v/>
      </c>
      <c r="AM131" s="81" t="str">
        <f t="shared" si="440"/>
        <v/>
      </c>
      <c r="AN131" s="85" t="str">
        <f t="shared" si="395"/>
        <v/>
      </c>
      <c r="BF131" t="s">
        <v>89</v>
      </c>
      <c r="BG131" s="48">
        <v>-1</v>
      </c>
      <c r="BH131" s="49">
        <v>0</v>
      </c>
      <c r="BI131" s="24"/>
      <c r="BJ131" s="50">
        <f t="shared" si="445"/>
        <v>1</v>
      </c>
      <c r="BK131" s="24"/>
      <c r="BL131" s="51">
        <f t="shared" ref="BL131" si="454">IFERROR(IF(AND(BG131=0,BH131=0),0,IF(AND(BG131=0,BH131&gt;0),NORD,IF(AND(BG131&gt;0,BH131=0),EST,IF(AND(BG131=0,BH131&lt;0),SUD,IF(AND(BG131&lt;0,BH131=0),OUEST,MOD(DEGREES(ATAN(ABS(BG131)/(ABS(BH131))))/24,CERCLE)))))),"")</f>
        <v>11.25</v>
      </c>
      <c r="BM131" s="30">
        <f t="shared" si="447"/>
        <v>11.25</v>
      </c>
      <c r="DA131" s="32"/>
      <c r="DB131" s="32"/>
      <c r="DC131" s="32"/>
      <c r="DD131" s="32"/>
      <c r="DO131" s="44" t="s">
        <v>80</v>
      </c>
      <c r="DP131" s="31">
        <f>IFERROR(MOD(IF(AND(DO128&gt;0,DP128&gt;0),DP130,IF(AND(DO128&gt;0,DP128&lt;0),SUD-DP130,IF(AND(DO128&lt;0,DP128&lt;0),SUD+DP130,IF(AND(DO128&lt;0,DP128&gt;0),NORD-DP130,DP130)))),CERCLE),"")</f>
        <v>2.3125595663896421</v>
      </c>
      <c r="EG131" s="32"/>
      <c r="EH131" s="32"/>
      <c r="EI131" s="31"/>
      <c r="EJ131" s="31"/>
      <c r="EK131" s="31"/>
      <c r="EL131" s="32"/>
      <c r="EM131" s="32"/>
      <c r="EN131" s="64"/>
      <c r="EO131" s="45" t="s">
        <v>80</v>
      </c>
      <c r="EP131" s="62">
        <f>IFERROR(MOD(IF(AND(EO128&gt;0,EP128&gt;0),EP130,IF(AND(EO128&gt;0,EP128&lt;0),SUD-EP130,IF(AND(EO128&lt;0,EP128&lt;0),SUD+EP130,IF(AND(EO128&lt;0,EP128&gt;0),NORD-EP130,EP130)))),CERCLE),"")</f>
        <v>2.3125595663873173</v>
      </c>
      <c r="EQ131" s="32"/>
      <c r="ER131" s="32"/>
      <c r="ES131" s="32"/>
      <c r="ET131" s="32"/>
      <c r="EU131" s="32"/>
      <c r="EV131" s="32"/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</row>
    <row r="132" spans="3:163" x14ac:dyDescent="0.2">
      <c r="C132" s="89"/>
      <c r="AB132" s="5">
        <f t="shared" si="428"/>
        <v>113</v>
      </c>
      <c r="AC132" t="str">
        <f t="shared" si="392"/>
        <v/>
      </c>
      <c r="AD132" s="8" t="str">
        <f t="shared" si="434"/>
        <v/>
      </c>
      <c r="AE132" s="6" t="str">
        <f t="shared" si="435"/>
        <v/>
      </c>
      <c r="AG132" s="13" t="str">
        <f t="shared" si="436"/>
        <v/>
      </c>
      <c r="AH132" s="80" t="str">
        <f t="shared" si="437"/>
        <v/>
      </c>
      <c r="AI132" s="80" t="str">
        <f t="shared" si="438"/>
        <v/>
      </c>
      <c r="AJ132" s="80" t="str">
        <f ca="1">IF(AG132="","",IF(N&lt;AB132,"",SUM(AH132:OFFSET(AH132,(N-1),0))))</f>
        <v/>
      </c>
      <c r="AK132" s="80" t="str">
        <f ca="1">IF(AG132="","",IF(N&lt;AB132,"",SUM(AI132:OFFSET(AI132,(N-1),0))))</f>
        <v/>
      </c>
      <c r="AL132" s="80" t="str">
        <f t="shared" si="439"/>
        <v/>
      </c>
      <c r="AM132" s="81" t="str">
        <f t="shared" si="440"/>
        <v/>
      </c>
      <c r="AN132" s="85" t="str">
        <f t="shared" si="395"/>
        <v/>
      </c>
      <c r="BF132" t="s">
        <v>90</v>
      </c>
      <c r="BG132" s="48">
        <v>-1</v>
      </c>
      <c r="BH132" s="49">
        <v>1</v>
      </c>
      <c r="BI132" s="24"/>
      <c r="BJ132" s="50">
        <f t="shared" ref="BJ132:BJ133" si="455">IFERROR(SQRT(BG132^2+BH132^2),"")</f>
        <v>1.4142135623730951</v>
      </c>
      <c r="BK132" s="24"/>
      <c r="BL132" s="51">
        <f t="shared" ref="BL132:BL133" si="456">IFERROR(IF(AND(BG132=0,BH132=0),0,IF(AND(BG132=0,BH132&gt;0),NORD,IF(AND(BG132&gt;0,BH132=0),EST,IF(AND(BG132=0,BH132&lt;0),SUD,IF(AND(BG132&lt;0,BH132=0),OUEST,MOD(DEGREES(ATAN(ABS(BG132)/(ABS(BH132))))/24,CERCLE)))))),"")</f>
        <v>1.875</v>
      </c>
      <c r="BM132" s="30">
        <f t="shared" si="447"/>
        <v>13.125</v>
      </c>
      <c r="DA132" s="32"/>
      <c r="DB132" s="32"/>
      <c r="DC132" s="32"/>
      <c r="DD132" s="32"/>
      <c r="DF132" s="46"/>
      <c r="DG132" s="31"/>
      <c r="DO132" s="44" t="s">
        <v>94</v>
      </c>
      <c r="DP132" s="42">
        <f>ABS(DP121-DP125)</f>
        <v>0.1942011707340896</v>
      </c>
      <c r="EG132" s="32"/>
      <c r="EH132" s="32"/>
      <c r="EI132" s="31"/>
      <c r="EJ132" s="31"/>
      <c r="EK132" s="31"/>
      <c r="EL132" s="32"/>
      <c r="EM132" s="32"/>
      <c r="EN132" s="65"/>
      <c r="EO132" s="66" t="s">
        <v>94</v>
      </c>
      <c r="EP132" s="67">
        <f>ABS(EP124-EP129)</f>
        <v>7.6752826316806022E-10</v>
      </c>
      <c r="EQ132" s="32"/>
      <c r="ER132" s="32"/>
      <c r="ES132" s="32"/>
      <c r="ET132" s="46"/>
      <c r="EU132" s="31"/>
      <c r="EV132" s="32"/>
      <c r="EW132" s="32"/>
      <c r="EX132" s="32"/>
      <c r="EY132" s="32"/>
      <c r="EZ132" s="32"/>
      <c r="FA132" s="32"/>
      <c r="FB132" s="32"/>
      <c r="FC132" s="32"/>
      <c r="FD132" s="32"/>
      <c r="FE132" s="32"/>
      <c r="FF132" s="32"/>
      <c r="FG132" s="32"/>
    </row>
    <row r="133" spans="3:163" x14ac:dyDescent="0.2">
      <c r="C133" s="89" t="s">
        <v>343</v>
      </c>
      <c r="AB133" s="5">
        <f t="shared" si="428"/>
        <v>114</v>
      </c>
      <c r="AC133" t="str">
        <f t="shared" si="392"/>
        <v/>
      </c>
      <c r="AD133" s="8" t="str">
        <f t="shared" si="434"/>
        <v/>
      </c>
      <c r="AE133" s="6" t="str">
        <f t="shared" si="435"/>
        <v/>
      </c>
      <c r="AG133" s="13" t="str">
        <f t="shared" si="436"/>
        <v/>
      </c>
      <c r="AH133" s="80" t="str">
        <f t="shared" si="437"/>
        <v/>
      </c>
      <c r="AI133" s="80" t="str">
        <f t="shared" si="438"/>
        <v/>
      </c>
      <c r="AJ133" s="80" t="str">
        <f ca="1">IF(AG133="","",IF(N&lt;AB133,"",SUM(AH133:OFFSET(AH133,(N-1),0))))</f>
        <v/>
      </c>
      <c r="AK133" s="80" t="str">
        <f ca="1">IF(AG133="","",IF(N&lt;AB133,"",SUM(AI133:OFFSET(AI133,(N-1),0))))</f>
        <v/>
      </c>
      <c r="AL133" s="80" t="str">
        <f t="shared" si="439"/>
        <v/>
      </c>
      <c r="AM133" s="81" t="str">
        <f t="shared" si="440"/>
        <v/>
      </c>
      <c r="AN133" s="85" t="str">
        <f t="shared" si="395"/>
        <v/>
      </c>
      <c r="BF133" t="s">
        <v>85</v>
      </c>
      <c r="BG133" s="48">
        <v>0</v>
      </c>
      <c r="BH133" s="49">
        <v>1</v>
      </c>
      <c r="BI133" s="24"/>
      <c r="BJ133" s="50">
        <f t="shared" si="455"/>
        <v>1</v>
      </c>
      <c r="BK133" s="24"/>
      <c r="BL133" s="51">
        <f t="shared" si="456"/>
        <v>0</v>
      </c>
      <c r="BM133" s="30">
        <f t="shared" si="447"/>
        <v>0</v>
      </c>
      <c r="DA133" s="32"/>
      <c r="DB133" s="32"/>
      <c r="DC133" s="32"/>
      <c r="DD133" s="32"/>
      <c r="DF133" s="32"/>
      <c r="DG133" s="31"/>
      <c r="DH133" s="8"/>
      <c r="DO133" s="45" t="s">
        <v>71</v>
      </c>
      <c r="DP133" s="42">
        <f>IFERROR(DL120/DP132,"")</f>
        <v>1169.2720447649699</v>
      </c>
      <c r="EG133" s="32"/>
      <c r="EH133" s="32"/>
      <c r="EI133" s="31"/>
      <c r="EJ133" s="31"/>
      <c r="EK133" s="31"/>
      <c r="EL133" s="32"/>
      <c r="EM133" s="32"/>
      <c r="EN133" s="32"/>
      <c r="EO133" s="32"/>
      <c r="EP133" s="53"/>
      <c r="EQ133" s="32"/>
      <c r="ER133" s="32"/>
      <c r="ES133" s="32"/>
      <c r="ET133" s="32"/>
      <c r="EU133" s="32"/>
      <c r="EV133" s="32"/>
      <c r="EW133" s="32"/>
      <c r="EX133" s="32"/>
      <c r="EY133" s="32"/>
      <c r="EZ133" s="32"/>
      <c r="FA133" s="32"/>
      <c r="FB133" s="32"/>
      <c r="FC133" s="32"/>
      <c r="FD133" s="32"/>
      <c r="FE133" s="32"/>
      <c r="FF133" s="32"/>
      <c r="FG133" s="32"/>
    </row>
    <row r="134" spans="3:163" x14ac:dyDescent="0.2">
      <c r="C134" s="89" t="s">
        <v>201</v>
      </c>
      <c r="AB134" s="5">
        <f t="shared" si="428"/>
        <v>115</v>
      </c>
      <c r="AC134" t="str">
        <f t="shared" si="392"/>
        <v/>
      </c>
      <c r="AD134" s="8" t="str">
        <f t="shared" si="434"/>
        <v/>
      </c>
      <c r="AE134" s="6" t="str">
        <f t="shared" si="435"/>
        <v/>
      </c>
      <c r="AG134" s="13" t="str">
        <f t="shared" si="436"/>
        <v/>
      </c>
      <c r="AH134" s="80" t="str">
        <f t="shared" si="437"/>
        <v/>
      </c>
      <c r="AI134" s="80" t="str">
        <f t="shared" si="438"/>
        <v/>
      </c>
      <c r="AJ134" s="80" t="str">
        <f ca="1">IF(AG134="","",IF(N&lt;AB134,"",SUM(AH134:OFFSET(AH134,(N-1),0))))</f>
        <v/>
      </c>
      <c r="AK134" s="80" t="str">
        <f ca="1">IF(AG134="","",IF(N&lt;AB134,"",SUM(AI134:OFFSET(AI134,(N-1),0))))</f>
        <v/>
      </c>
      <c r="AL134" s="80" t="str">
        <f t="shared" si="439"/>
        <v/>
      </c>
      <c r="AM134" s="81" t="str">
        <f t="shared" si="440"/>
        <v/>
      </c>
      <c r="AN134" s="85" t="str">
        <f t="shared" si="395"/>
        <v/>
      </c>
      <c r="DA134" s="32"/>
      <c r="DB134" s="32"/>
      <c r="DC134" s="32"/>
      <c r="DD134" s="32"/>
      <c r="DE134" s="8"/>
      <c r="DF134" s="45"/>
      <c r="DG134" s="31"/>
      <c r="DH134" s="8"/>
      <c r="DO134" s="45" t="s">
        <v>115</v>
      </c>
      <c r="DP134" s="32">
        <f>IFERROR(IF(DP133&gt;OVER,A16,DP133),"")</f>
        <v>1169.2720447649699</v>
      </c>
      <c r="EG134" s="32"/>
      <c r="EH134" s="32"/>
      <c r="EI134" s="31"/>
      <c r="EJ134" s="31"/>
      <c r="EK134" s="31"/>
      <c r="EL134" s="32"/>
      <c r="EM134" s="32"/>
      <c r="EN134" s="32"/>
      <c r="EO134" s="32"/>
      <c r="EP134" s="32"/>
      <c r="EQ134" s="32"/>
      <c r="ER134" s="32"/>
      <c r="ES134" s="32"/>
      <c r="ET134" s="32"/>
      <c r="EU134" s="32"/>
      <c r="EV134" s="32"/>
      <c r="EW134" s="32"/>
      <c r="EX134" s="32"/>
      <c r="EY134" s="32"/>
      <c r="EZ134" s="32"/>
      <c r="FA134" s="32"/>
      <c r="FB134" s="32"/>
      <c r="FC134" s="32"/>
      <c r="FD134" s="32"/>
      <c r="FE134" s="32"/>
      <c r="FF134" s="32"/>
      <c r="FG134" s="32"/>
    </row>
    <row r="135" spans="3:163" x14ac:dyDescent="0.2">
      <c r="C135" s="89" t="s">
        <v>211</v>
      </c>
      <c r="AB135" s="5">
        <f t="shared" si="428"/>
        <v>116</v>
      </c>
      <c r="AC135" t="str">
        <f t="shared" si="392"/>
        <v/>
      </c>
      <c r="AD135" s="8" t="str">
        <f t="shared" si="434"/>
        <v/>
      </c>
      <c r="AE135" s="6" t="str">
        <f t="shared" si="435"/>
        <v/>
      </c>
      <c r="AG135" s="13" t="str">
        <f t="shared" si="436"/>
        <v/>
      </c>
      <c r="AH135" s="80" t="str">
        <f t="shared" si="437"/>
        <v/>
      </c>
      <c r="AI135" s="80" t="str">
        <f t="shared" si="438"/>
        <v/>
      </c>
      <c r="AJ135" s="80" t="str">
        <f ca="1">IF(AG135="","",IF(N&lt;AB135,"",SUM(AH135:OFFSET(AH135,(N-1),0))))</f>
        <v/>
      </c>
      <c r="AK135" s="80" t="str">
        <f ca="1">IF(AG135="","",IF(N&lt;AB135,"",SUM(AI135:OFFSET(AI135,(N-1),0))))</f>
        <v/>
      </c>
      <c r="AL135" s="80" t="str">
        <f t="shared" si="439"/>
        <v/>
      </c>
      <c r="AM135" s="81" t="str">
        <f t="shared" si="440"/>
        <v/>
      </c>
      <c r="AN135" s="85" t="str">
        <f t="shared" si="395"/>
        <v/>
      </c>
      <c r="DA135" s="32"/>
      <c r="DB135" s="32"/>
      <c r="DC135" s="32"/>
      <c r="DD135" s="32"/>
      <c r="DE135" s="8"/>
      <c r="DF135" s="45"/>
      <c r="DG135" s="31"/>
      <c r="DO135" s="32"/>
      <c r="DP135" s="32"/>
      <c r="EG135" s="32"/>
      <c r="EH135" s="32"/>
      <c r="EI135" s="31"/>
      <c r="EJ135" s="31"/>
      <c r="EK135" s="31"/>
      <c r="EL135" s="32"/>
      <c r="EM135" s="32"/>
      <c r="EN135" s="32"/>
      <c r="EO135" s="32"/>
      <c r="EP135" s="32"/>
      <c r="EQ135" s="32"/>
      <c r="ER135" s="32"/>
      <c r="ES135" s="32"/>
      <c r="ET135" s="45"/>
      <c r="EU135" s="42"/>
      <c r="EV135" s="32"/>
      <c r="EW135" s="32"/>
      <c r="EX135" s="32"/>
      <c r="EY135" s="32"/>
      <c r="EZ135" s="32"/>
      <c r="FA135" s="32"/>
      <c r="FB135" s="32"/>
      <c r="FC135" s="32"/>
      <c r="FD135" s="32"/>
      <c r="FE135" s="32"/>
      <c r="FF135" s="32"/>
      <c r="FG135" s="32"/>
    </row>
    <row r="136" spans="3:163" x14ac:dyDescent="0.2">
      <c r="C136" s="89" t="s">
        <v>186</v>
      </c>
      <c r="AB136" s="5">
        <f t="shared" si="428"/>
        <v>117</v>
      </c>
      <c r="AC136" t="str">
        <f t="shared" si="392"/>
        <v/>
      </c>
      <c r="AD136" s="8" t="str">
        <f t="shared" si="434"/>
        <v/>
      </c>
      <c r="AE136" s="6" t="str">
        <f t="shared" si="435"/>
        <v/>
      </c>
      <c r="AG136" s="13" t="str">
        <f t="shared" si="436"/>
        <v/>
      </c>
      <c r="AH136" s="80" t="str">
        <f t="shared" si="437"/>
        <v/>
      </c>
      <c r="AI136" s="80" t="str">
        <f t="shared" si="438"/>
        <v/>
      </c>
      <c r="AJ136" s="80" t="str">
        <f ca="1">IF(AG136="","",IF(N&lt;AB136,"",SUM(AH136:OFFSET(AH136,(N-1),0))))</f>
        <v/>
      </c>
      <c r="AK136" s="80" t="str">
        <f ca="1">IF(AG136="","",IF(N&lt;AB136,"",SUM(AI136:OFFSET(AI136,(N-1),0))))</f>
        <v/>
      </c>
      <c r="AL136" s="80" t="str">
        <f t="shared" si="439"/>
        <v/>
      </c>
      <c r="AM136" s="81" t="str">
        <f t="shared" si="440"/>
        <v/>
      </c>
      <c r="AN136" s="85" t="str">
        <f t="shared" si="395"/>
        <v/>
      </c>
      <c r="DA136" s="32"/>
      <c r="DB136" s="52"/>
      <c r="DC136" s="32"/>
      <c r="DD136" s="32"/>
      <c r="DE136" s="8"/>
      <c r="DF136" s="45"/>
      <c r="DG136" s="31"/>
      <c r="DO136" s="45"/>
      <c r="DP136" s="42"/>
      <c r="EG136" s="32"/>
      <c r="EH136" s="32"/>
      <c r="EI136" s="31"/>
      <c r="EJ136" s="31"/>
      <c r="EK136" s="31"/>
      <c r="EL136" s="32"/>
      <c r="EM136" s="32"/>
      <c r="EN136" s="32"/>
      <c r="EO136" s="32"/>
      <c r="EP136" s="32"/>
      <c r="EQ136" s="32"/>
      <c r="ER136" s="32"/>
      <c r="ES136" s="32"/>
      <c r="ET136" s="46"/>
      <c r="EU136" s="31"/>
      <c r="EV136" s="32"/>
      <c r="EW136" s="32"/>
      <c r="EX136" s="32"/>
      <c r="EY136" s="32"/>
      <c r="EZ136" s="32"/>
      <c r="FA136" s="32"/>
      <c r="FB136" s="32"/>
      <c r="FC136" s="32"/>
      <c r="FD136" s="32"/>
      <c r="FE136" s="32"/>
      <c r="FF136" s="32"/>
      <c r="FG136" s="32"/>
    </row>
    <row r="137" spans="3:163" x14ac:dyDescent="0.2">
      <c r="C137" s="89" t="s">
        <v>345</v>
      </c>
      <c r="AB137" s="5">
        <f t="shared" si="428"/>
        <v>118</v>
      </c>
      <c r="AC137" t="str">
        <f t="shared" si="392"/>
        <v/>
      </c>
      <c r="AD137" s="8" t="str">
        <f t="shared" si="434"/>
        <v/>
      </c>
      <c r="AE137" s="6" t="str">
        <f t="shared" si="435"/>
        <v/>
      </c>
      <c r="AG137" s="13" t="str">
        <f t="shared" si="436"/>
        <v/>
      </c>
      <c r="AH137" s="80" t="str">
        <f t="shared" si="437"/>
        <v/>
      </c>
      <c r="AI137" s="80" t="str">
        <f t="shared" si="438"/>
        <v/>
      </c>
      <c r="AJ137" s="80" t="str">
        <f ca="1">IF(AG137="","",IF(N&lt;AB137,"",SUM(AH137:OFFSET(AH137,(N-1),0))))</f>
        <v/>
      </c>
      <c r="AK137" s="80" t="str">
        <f ca="1">IF(AG137="","",IF(N&lt;AB137,"",SUM(AI137:OFFSET(AI137,(N-1),0))))</f>
        <v/>
      </c>
      <c r="AL137" s="80" t="str">
        <f t="shared" si="439"/>
        <v/>
      </c>
      <c r="AM137" s="81" t="str">
        <f t="shared" si="440"/>
        <v/>
      </c>
      <c r="AN137" s="85" t="str">
        <f t="shared" si="395"/>
        <v/>
      </c>
      <c r="DA137" s="32"/>
      <c r="DB137" s="52"/>
      <c r="DC137" s="52"/>
      <c r="DD137" s="32"/>
      <c r="DE137" s="8"/>
      <c r="DF137" s="32"/>
      <c r="DG137" s="31"/>
      <c r="DN137" s="31"/>
      <c r="DO137" s="46"/>
      <c r="DP137" s="31"/>
      <c r="EG137" s="32"/>
      <c r="EH137" s="32"/>
      <c r="EI137" s="32"/>
      <c r="EJ137" s="32"/>
      <c r="EK137" s="31"/>
      <c r="EL137" s="32"/>
      <c r="EM137" s="32"/>
      <c r="EN137" s="32"/>
      <c r="EO137" s="32"/>
      <c r="EP137" s="32"/>
      <c r="EQ137" s="32"/>
      <c r="ER137" s="32"/>
      <c r="ES137" s="32"/>
      <c r="ET137" s="32"/>
      <c r="EU137" s="32"/>
      <c r="EV137" s="32"/>
      <c r="EW137" s="32"/>
      <c r="EX137" s="32"/>
      <c r="EY137" s="32"/>
      <c r="EZ137" s="32"/>
      <c r="FA137" s="32"/>
      <c r="FB137" s="32"/>
      <c r="FC137" s="32"/>
      <c r="FD137" s="32"/>
      <c r="FE137" s="32"/>
      <c r="FF137" s="32"/>
      <c r="FG137" s="32"/>
    </row>
    <row r="138" spans="3:163" x14ac:dyDescent="0.2">
      <c r="C138" s="89" t="s">
        <v>346</v>
      </c>
      <c r="AB138" s="5">
        <f t="shared" si="428"/>
        <v>119</v>
      </c>
      <c r="AC138" t="str">
        <f t="shared" si="392"/>
        <v/>
      </c>
      <c r="AD138" s="8" t="str">
        <f t="shared" si="434"/>
        <v/>
      </c>
      <c r="AE138" s="6" t="str">
        <f t="shared" si="435"/>
        <v/>
      </c>
      <c r="AG138" s="13" t="str">
        <f t="shared" si="436"/>
        <v/>
      </c>
      <c r="AH138" s="80" t="str">
        <f t="shared" si="437"/>
        <v/>
      </c>
      <c r="AI138" s="80" t="str">
        <f t="shared" si="438"/>
        <v/>
      </c>
      <c r="AJ138" s="80" t="str">
        <f ca="1">IF(AG138="","",IF(N&lt;AB138,"",SUM(AH138:OFFSET(AH138,(N-1),0))))</f>
        <v/>
      </c>
      <c r="AK138" s="80" t="str">
        <f ca="1">IF(AG138="","",IF(N&lt;AB138,"",SUM(AI138:OFFSET(AI138,(N-1),0))))</f>
        <v/>
      </c>
      <c r="AL138" s="80" t="str">
        <f t="shared" si="439"/>
        <v/>
      </c>
      <c r="AM138" s="81" t="str">
        <f t="shared" si="440"/>
        <v/>
      </c>
      <c r="AN138" s="85" t="str">
        <f t="shared" si="395"/>
        <v/>
      </c>
      <c r="DA138" s="32"/>
      <c r="DB138" s="52"/>
      <c r="DC138" s="52"/>
      <c r="DD138" s="32"/>
      <c r="DE138" s="32"/>
      <c r="DG138" s="8"/>
      <c r="DO138" s="42"/>
      <c r="DP138" s="42"/>
      <c r="EG138" s="32"/>
      <c r="EH138" s="32"/>
      <c r="EI138" s="32"/>
      <c r="EJ138" s="32"/>
      <c r="EK138" s="32"/>
      <c r="EL138" s="32"/>
      <c r="EM138" s="32"/>
      <c r="EN138" s="32"/>
      <c r="EO138" s="32"/>
      <c r="EP138" s="32"/>
      <c r="EQ138" s="32"/>
      <c r="ER138" s="32"/>
      <c r="ES138" s="32"/>
      <c r="ET138" s="32"/>
      <c r="EU138" s="32"/>
      <c r="EV138" s="32"/>
      <c r="EW138" s="32"/>
      <c r="EX138" s="32"/>
      <c r="EY138" s="32"/>
      <c r="EZ138" s="32"/>
      <c r="FA138" s="32"/>
      <c r="FB138" s="32"/>
      <c r="FC138" s="32"/>
      <c r="FD138" s="32"/>
      <c r="FE138" s="32"/>
      <c r="FF138" s="32"/>
      <c r="FG138" s="32"/>
    </row>
    <row r="139" spans="3:163" x14ac:dyDescent="0.2">
      <c r="C139" s="89"/>
      <c r="AB139" s="5">
        <f t="shared" si="428"/>
        <v>120</v>
      </c>
      <c r="AC139" t="str">
        <f t="shared" si="392"/>
        <v/>
      </c>
      <c r="AD139" s="8" t="str">
        <f t="shared" si="434"/>
        <v/>
      </c>
      <c r="AE139" s="6" t="str">
        <f t="shared" si="435"/>
        <v/>
      </c>
      <c r="AG139" s="13" t="str">
        <f t="shared" si="436"/>
        <v/>
      </c>
      <c r="AH139" s="80" t="str">
        <f t="shared" si="437"/>
        <v/>
      </c>
      <c r="AI139" s="80" t="str">
        <f t="shared" si="438"/>
        <v/>
      </c>
      <c r="AJ139" s="80" t="str">
        <f ca="1">IF(AG139="","",IF(N&lt;AB139,"",SUM(AH139:OFFSET(AH139,(N-1),0))))</f>
        <v/>
      </c>
      <c r="AK139" s="80" t="str">
        <f ca="1">IF(AG139="","",IF(N&lt;AB139,"",SUM(AI139:OFFSET(AI139,(N-1),0))))</f>
        <v/>
      </c>
      <c r="AL139" s="80" t="str">
        <f t="shared" si="439"/>
        <v/>
      </c>
      <c r="AM139" s="81" t="str">
        <f t="shared" si="440"/>
        <v/>
      </c>
      <c r="AN139" s="85" t="str">
        <f t="shared" si="395"/>
        <v/>
      </c>
      <c r="DA139" s="32"/>
      <c r="DB139" s="52"/>
      <c r="DC139" s="52"/>
      <c r="DD139" s="52"/>
      <c r="DE139" s="31"/>
      <c r="DF139" s="42"/>
      <c r="DG139" s="42"/>
      <c r="DO139" s="45"/>
      <c r="DP139" s="42"/>
      <c r="EG139" s="32"/>
      <c r="EH139" s="32"/>
      <c r="EI139" s="32"/>
      <c r="EJ139" s="32"/>
      <c r="EK139" s="32"/>
      <c r="EL139" s="32"/>
      <c r="EM139" s="32"/>
      <c r="EN139" s="32"/>
      <c r="EO139" s="32"/>
      <c r="EP139" s="32"/>
      <c r="EQ139" s="32"/>
      <c r="ER139" s="32"/>
      <c r="ES139" s="32"/>
      <c r="ET139" s="32"/>
      <c r="EU139" s="32"/>
      <c r="EV139" s="32"/>
      <c r="EW139" s="32"/>
      <c r="EX139" s="32"/>
      <c r="EY139" s="32"/>
      <c r="EZ139" s="32"/>
      <c r="FA139" s="32"/>
      <c r="FB139" s="32"/>
      <c r="FC139" s="32"/>
      <c r="FD139" s="32"/>
      <c r="FE139" s="32"/>
      <c r="FF139" s="32"/>
      <c r="FG139" s="32"/>
    </row>
    <row r="140" spans="3:163" x14ac:dyDescent="0.2">
      <c r="C140" s="89" t="s">
        <v>348</v>
      </c>
      <c r="AB140" s="5">
        <f t="shared" si="428"/>
        <v>121</v>
      </c>
      <c r="AC140" t="str">
        <f t="shared" si="392"/>
        <v/>
      </c>
      <c r="AD140" s="8" t="str">
        <f t="shared" si="434"/>
        <v/>
      </c>
      <c r="AE140" s="6" t="str">
        <f t="shared" si="435"/>
        <v/>
      </c>
      <c r="AG140" s="13" t="str">
        <f t="shared" si="436"/>
        <v/>
      </c>
      <c r="AH140" s="80" t="str">
        <f t="shared" si="437"/>
        <v/>
      </c>
      <c r="AI140" s="80" t="str">
        <f t="shared" si="438"/>
        <v/>
      </c>
      <c r="AJ140" s="80" t="str">
        <f ca="1">IF(AG140="","",IF(N&lt;AB140,"",SUM(AH140:OFFSET(AH140,(N-1),0))))</f>
        <v/>
      </c>
      <c r="AK140" s="80" t="str">
        <f ca="1">IF(AG140="","",IF(N&lt;AB140,"",SUM(AI140:OFFSET(AI140,(N-1),0))))</f>
        <v/>
      </c>
      <c r="AL140" s="80" t="str">
        <f t="shared" si="439"/>
        <v/>
      </c>
      <c r="AM140" s="81" t="str">
        <f t="shared" si="440"/>
        <v/>
      </c>
      <c r="AN140" s="85" t="str">
        <f t="shared" si="395"/>
        <v/>
      </c>
      <c r="DA140" s="32"/>
      <c r="DB140" s="52"/>
      <c r="DC140" s="52"/>
      <c r="DD140" s="31"/>
      <c r="DE140" s="32"/>
      <c r="DF140" s="45"/>
      <c r="DG140" s="42"/>
      <c r="DO140" s="46"/>
      <c r="DP140" s="31"/>
      <c r="EG140" s="32"/>
      <c r="EH140" s="32"/>
      <c r="EI140" s="32"/>
      <c r="EJ140" s="32"/>
      <c r="EK140" s="32"/>
      <c r="EL140" s="32"/>
      <c r="EM140" s="32"/>
      <c r="EN140" s="32"/>
      <c r="EO140" s="32"/>
      <c r="EP140" s="32"/>
      <c r="EQ140" s="32"/>
      <c r="ER140" s="32"/>
      <c r="ES140" s="32"/>
      <c r="ET140" s="32"/>
      <c r="EU140" s="32"/>
      <c r="EV140" s="32"/>
      <c r="EW140" s="32"/>
      <c r="EX140" s="32"/>
      <c r="EY140" s="32"/>
      <c r="EZ140" s="32"/>
      <c r="FA140" s="32"/>
      <c r="FB140" s="32"/>
      <c r="FC140" s="32"/>
      <c r="FD140" s="32"/>
      <c r="FE140" s="32"/>
      <c r="FF140" s="32"/>
      <c r="FG140" s="32"/>
    </row>
    <row r="141" spans="3:163" x14ac:dyDescent="0.2">
      <c r="C141" s="89" t="s">
        <v>349</v>
      </c>
      <c r="AB141" s="5">
        <f t="shared" si="428"/>
        <v>122</v>
      </c>
      <c r="AC141" t="str">
        <f t="shared" si="392"/>
        <v/>
      </c>
      <c r="AD141" s="8" t="str">
        <f t="shared" si="434"/>
        <v/>
      </c>
      <c r="AE141" s="6" t="str">
        <f t="shared" si="435"/>
        <v/>
      </c>
      <c r="AG141" s="13" t="str">
        <f t="shared" si="436"/>
        <v/>
      </c>
      <c r="AH141" s="80" t="str">
        <f t="shared" si="437"/>
        <v/>
      </c>
      <c r="AI141" s="80" t="str">
        <f t="shared" si="438"/>
        <v/>
      </c>
      <c r="AJ141" s="80" t="str">
        <f ca="1">IF(AG141="","",IF(N&lt;AB141,"",SUM(AH141:OFFSET(AH141,(N-1),0))))</f>
        <v/>
      </c>
      <c r="AK141" s="80" t="str">
        <f ca="1">IF(AG141="","",IF(N&lt;AB141,"",SUM(AI141:OFFSET(AI141,(N-1),0))))</f>
        <v/>
      </c>
      <c r="AL141" s="80" t="str">
        <f t="shared" si="439"/>
        <v/>
      </c>
      <c r="AM141" s="81" t="str">
        <f t="shared" si="440"/>
        <v/>
      </c>
      <c r="AN141" s="85" t="str">
        <f t="shared" si="395"/>
        <v/>
      </c>
      <c r="DA141" s="32"/>
      <c r="DB141" s="52"/>
      <c r="DC141" s="52"/>
      <c r="DD141" s="52"/>
      <c r="DE141" s="32"/>
      <c r="DF141" s="46"/>
      <c r="DG141" s="31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32"/>
      <c r="EY141" s="32"/>
      <c r="EZ141" s="32"/>
      <c r="FA141" s="32"/>
      <c r="FB141" s="32"/>
      <c r="FC141" s="32"/>
      <c r="FD141" s="32"/>
      <c r="FE141" s="32"/>
      <c r="FF141" s="32"/>
      <c r="FG141" s="32"/>
    </row>
    <row r="142" spans="3:163" x14ac:dyDescent="0.2">
      <c r="C142" s="89" t="s">
        <v>351</v>
      </c>
      <c r="AB142" s="5">
        <f t="shared" si="428"/>
        <v>123</v>
      </c>
      <c r="AC142" t="str">
        <f t="shared" si="392"/>
        <v/>
      </c>
      <c r="AD142" s="8" t="str">
        <f t="shared" si="434"/>
        <v/>
      </c>
      <c r="AE142" s="6" t="str">
        <f t="shared" si="435"/>
        <v/>
      </c>
      <c r="AG142" s="13" t="str">
        <f t="shared" si="436"/>
        <v/>
      </c>
      <c r="AH142" s="80" t="str">
        <f t="shared" si="437"/>
        <v/>
      </c>
      <c r="AI142" s="80" t="str">
        <f t="shared" si="438"/>
        <v/>
      </c>
      <c r="AJ142" s="80" t="str">
        <f ca="1">IF(AG142="","",IF(N&lt;AB142,"",SUM(AH142:OFFSET(AH142,(N-1),0))))</f>
        <v/>
      </c>
      <c r="AK142" s="80" t="str">
        <f ca="1">IF(AG142="","",IF(N&lt;AB142,"",SUM(AI142:OFFSET(AI142,(N-1),0))))</f>
        <v/>
      </c>
      <c r="AL142" s="80" t="str">
        <f t="shared" si="439"/>
        <v/>
      </c>
      <c r="AM142" s="81" t="str">
        <f t="shared" si="440"/>
        <v/>
      </c>
      <c r="AN142" s="85" t="str">
        <f t="shared" si="395"/>
        <v/>
      </c>
      <c r="DA142" s="32"/>
      <c r="DB142" s="52"/>
      <c r="DC142" s="52"/>
      <c r="DD142" s="32"/>
      <c r="DE142" s="32"/>
      <c r="DF142" s="32"/>
      <c r="DG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</row>
    <row r="143" spans="3:163" x14ac:dyDescent="0.2">
      <c r="C143" s="89" t="s">
        <v>352</v>
      </c>
      <c r="AB143" s="5">
        <f t="shared" si="428"/>
        <v>124</v>
      </c>
      <c r="AC143" t="str">
        <f t="shared" si="392"/>
        <v/>
      </c>
      <c r="AD143" s="8" t="str">
        <f t="shared" si="434"/>
        <v/>
      </c>
      <c r="AE143" s="6" t="str">
        <f t="shared" si="435"/>
        <v/>
      </c>
      <c r="AG143" s="13" t="str">
        <f t="shared" si="436"/>
        <v/>
      </c>
      <c r="AH143" s="80" t="str">
        <f t="shared" si="437"/>
        <v/>
      </c>
      <c r="AI143" s="80" t="str">
        <f t="shared" si="438"/>
        <v/>
      </c>
      <c r="AJ143" s="80" t="str">
        <f ca="1">IF(AG143="","",IF(N&lt;AB143,"",SUM(AH143:OFFSET(AH143,(N-1),0))))</f>
        <v/>
      </c>
      <c r="AK143" s="80" t="str">
        <f ca="1">IF(AG143="","",IF(N&lt;AB143,"",SUM(AI143:OFFSET(AI143,(N-1),0))))</f>
        <v/>
      </c>
      <c r="AL143" s="80" t="str">
        <f t="shared" si="439"/>
        <v/>
      </c>
      <c r="AM143" s="81" t="str">
        <f t="shared" si="440"/>
        <v/>
      </c>
      <c r="AN143" s="85" t="str">
        <f t="shared" si="395"/>
        <v/>
      </c>
      <c r="DA143" s="32"/>
      <c r="DB143" s="32"/>
      <c r="DC143" s="32"/>
      <c r="DD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</row>
    <row r="144" spans="3:163" x14ac:dyDescent="0.2">
      <c r="C144" s="89" t="s">
        <v>357</v>
      </c>
      <c r="AB144" s="5">
        <f t="shared" si="428"/>
        <v>125</v>
      </c>
      <c r="AC144" t="str">
        <f t="shared" si="392"/>
        <v/>
      </c>
      <c r="AD144" s="8" t="str">
        <f t="shared" si="434"/>
        <v/>
      </c>
      <c r="AE144" s="6" t="str">
        <f t="shared" si="435"/>
        <v/>
      </c>
      <c r="AG144" s="13" t="str">
        <f t="shared" si="436"/>
        <v/>
      </c>
      <c r="AH144" s="80" t="str">
        <f t="shared" si="437"/>
        <v/>
      </c>
      <c r="AI144" s="80" t="str">
        <f t="shared" si="438"/>
        <v/>
      </c>
      <c r="AJ144" s="80" t="str">
        <f ca="1">IF(AG144="","",IF(N&lt;AB144,"",SUM(AH144:OFFSET(AH144,(N-1),0))))</f>
        <v/>
      </c>
      <c r="AK144" s="80" t="str">
        <f ca="1">IF(AG144="","",IF(N&lt;AB144,"",SUM(AI144:OFFSET(AI144,(N-1),0))))</f>
        <v/>
      </c>
      <c r="AL144" s="80" t="str">
        <f t="shared" si="439"/>
        <v/>
      </c>
      <c r="AM144" s="81" t="str">
        <f t="shared" si="440"/>
        <v/>
      </c>
      <c r="AN144" s="85" t="str">
        <f t="shared" si="395"/>
        <v/>
      </c>
      <c r="BX144" s="32"/>
      <c r="BY144" s="32"/>
      <c r="BZ144" s="32"/>
      <c r="CA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</row>
    <row r="145" spans="3:156" x14ac:dyDescent="0.2">
      <c r="C145" s="89"/>
      <c r="AB145" s="5">
        <f t="shared" si="428"/>
        <v>126</v>
      </c>
      <c r="AC145" t="str">
        <f t="shared" si="392"/>
        <v/>
      </c>
      <c r="AD145" s="8" t="str">
        <f t="shared" si="434"/>
        <v/>
      </c>
      <c r="AE145" s="6" t="str">
        <f t="shared" si="435"/>
        <v/>
      </c>
      <c r="AG145" s="13" t="str">
        <f t="shared" si="436"/>
        <v/>
      </c>
      <c r="AH145" s="80" t="str">
        <f t="shared" si="437"/>
        <v/>
      </c>
      <c r="AI145" s="80" t="str">
        <f t="shared" si="438"/>
        <v/>
      </c>
      <c r="AJ145" s="80" t="str">
        <f ca="1">IF(AG145="","",IF(N&lt;AB145,"",SUM(AH145:OFFSET(AH145,(N-1),0))))</f>
        <v/>
      </c>
      <c r="AK145" s="80" t="str">
        <f ca="1">IF(AG145="","",IF(N&lt;AB145,"",SUM(AI145:OFFSET(AI145,(N-1),0))))</f>
        <v/>
      </c>
      <c r="AL145" s="80" t="str">
        <f t="shared" si="439"/>
        <v/>
      </c>
      <c r="AM145" s="81" t="str">
        <f t="shared" si="440"/>
        <v/>
      </c>
      <c r="AN145" s="85" t="str">
        <f t="shared" si="395"/>
        <v/>
      </c>
      <c r="BX145" s="32"/>
      <c r="BY145" s="32"/>
      <c r="BZ145" s="32"/>
      <c r="CA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1"/>
      <c r="EZ145" s="32"/>
    </row>
    <row r="146" spans="3:156" x14ac:dyDescent="0.2">
      <c r="C146" s="89" t="s">
        <v>347</v>
      </c>
      <c r="AB146" s="5">
        <f t="shared" si="428"/>
        <v>127</v>
      </c>
      <c r="AC146" t="str">
        <f t="shared" si="392"/>
        <v/>
      </c>
      <c r="AD146" s="8" t="str">
        <f t="shared" si="434"/>
        <v/>
      </c>
      <c r="AE146" s="6" t="str">
        <f t="shared" si="435"/>
        <v/>
      </c>
      <c r="AG146" s="13" t="str">
        <f t="shared" si="436"/>
        <v/>
      </c>
      <c r="AH146" s="80" t="str">
        <f t="shared" si="437"/>
        <v/>
      </c>
      <c r="AI146" s="80" t="str">
        <f t="shared" si="438"/>
        <v/>
      </c>
      <c r="AJ146" s="80" t="str">
        <f ca="1">IF(AG146="","",IF(N&lt;AB146,"",SUM(AH146:OFFSET(AH146,(N-1),0))))</f>
        <v/>
      </c>
      <c r="AK146" s="80" t="str">
        <f ca="1">IF(AG146="","",IF(N&lt;AB146,"",SUM(AI146:OFFSET(AI146,(N-1),0))))</f>
        <v/>
      </c>
      <c r="AL146" s="80" t="str">
        <f t="shared" si="439"/>
        <v/>
      </c>
      <c r="AM146" s="81" t="str">
        <f t="shared" si="440"/>
        <v/>
      </c>
      <c r="AN146" s="85" t="str">
        <f t="shared" si="395"/>
        <v/>
      </c>
      <c r="BX146" s="32"/>
      <c r="BY146" s="32"/>
      <c r="BZ146" s="32"/>
      <c r="CA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1"/>
      <c r="EZ146" s="32"/>
    </row>
    <row r="147" spans="3:156" x14ac:dyDescent="0.2">
      <c r="C147" s="89" t="s">
        <v>214</v>
      </c>
      <c r="AB147" s="5">
        <f t="shared" si="428"/>
        <v>128</v>
      </c>
      <c r="AC147" t="str">
        <f t="shared" si="392"/>
        <v/>
      </c>
      <c r="AD147" s="8" t="str">
        <f t="shared" si="434"/>
        <v/>
      </c>
      <c r="AE147" s="6" t="str">
        <f t="shared" si="435"/>
        <v/>
      </c>
      <c r="AG147" s="13" t="str">
        <f t="shared" si="436"/>
        <v/>
      </c>
      <c r="AH147" s="80" t="str">
        <f t="shared" si="437"/>
        <v/>
      </c>
      <c r="AI147" s="80" t="str">
        <f t="shared" si="438"/>
        <v/>
      </c>
      <c r="AJ147" s="80" t="str">
        <f ca="1">IF(AG147="","",IF(N&lt;AB147,"",SUM(AH147:OFFSET(AH147,(N-1),0))))</f>
        <v/>
      </c>
      <c r="AK147" s="80" t="str">
        <f ca="1">IF(AG147="","",IF(N&lt;AB147,"",SUM(AI147:OFFSET(AI147,(N-1),0))))</f>
        <v/>
      </c>
      <c r="AL147" s="80" t="str">
        <f t="shared" si="439"/>
        <v/>
      </c>
      <c r="AM147" s="81" t="str">
        <f t="shared" si="440"/>
        <v/>
      </c>
      <c r="AN147" s="85" t="str">
        <f t="shared" si="395"/>
        <v/>
      </c>
      <c r="BX147" s="32"/>
      <c r="BY147" s="32"/>
      <c r="BZ147" s="32"/>
      <c r="CA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1"/>
      <c r="EZ147" s="32"/>
    </row>
    <row r="148" spans="3:156" x14ac:dyDescent="0.2">
      <c r="C148" s="89" t="s">
        <v>203</v>
      </c>
      <c r="AB148" s="5">
        <f t="shared" si="428"/>
        <v>129</v>
      </c>
      <c r="AC148" t="str">
        <f t="shared" ref="AC148:AC179" si="457">IF((N*2)-1&lt;AB148,"",IF(AB148&lt;=N,AB148,AB148-N))</f>
        <v/>
      </c>
      <c r="AD148" s="8" t="str">
        <f t="shared" si="434"/>
        <v/>
      </c>
      <c r="AE148" s="6" t="str">
        <f t="shared" si="435"/>
        <v/>
      </c>
      <c r="AG148" s="13" t="str">
        <f t="shared" si="436"/>
        <v/>
      </c>
      <c r="AH148" s="80" t="str">
        <f t="shared" si="437"/>
        <v/>
      </c>
      <c r="AI148" s="80" t="str">
        <f t="shared" si="438"/>
        <v/>
      </c>
      <c r="AJ148" s="80" t="str">
        <f ca="1">IF(AG148="","",IF(N&lt;AB148,"",SUM(AH148:OFFSET(AH148,(N-1),0))))</f>
        <v/>
      </c>
      <c r="AK148" s="80" t="str">
        <f ca="1">IF(AG148="","",IF(N&lt;AB148,"",SUM(AI148:OFFSET(AI148,(N-1),0))))</f>
        <v/>
      </c>
      <c r="AL148" s="80" t="str">
        <f t="shared" si="439"/>
        <v/>
      </c>
      <c r="AM148" s="81" t="str">
        <f t="shared" si="440"/>
        <v/>
      </c>
      <c r="AN148" s="85" t="str">
        <f t="shared" ref="AN148:AN179" si="458">IFERROR(IF(N&lt;AB148,"",IF(AM148&gt;OVER,$A$16,AM148)),"")</f>
        <v/>
      </c>
      <c r="BX148" s="32"/>
      <c r="BY148" s="32"/>
      <c r="BZ148" s="32"/>
      <c r="CA148" s="32"/>
    </row>
    <row r="149" spans="3:156" x14ac:dyDescent="0.2">
      <c r="C149" s="89" t="s">
        <v>188</v>
      </c>
      <c r="AB149" s="5">
        <f t="shared" si="428"/>
        <v>130</v>
      </c>
      <c r="AC149" t="str">
        <f t="shared" si="457"/>
        <v/>
      </c>
      <c r="AD149" s="8" t="str">
        <f t="shared" si="434"/>
        <v/>
      </c>
      <c r="AE149" s="6" t="str">
        <f t="shared" si="435"/>
        <v/>
      </c>
      <c r="AG149" s="13" t="str">
        <f t="shared" si="436"/>
        <v/>
      </c>
      <c r="AH149" s="80" t="str">
        <f t="shared" si="437"/>
        <v/>
      </c>
      <c r="AI149" s="80" t="str">
        <f t="shared" si="438"/>
        <v/>
      </c>
      <c r="AJ149" s="80" t="str">
        <f ca="1">IF(AG149="","",IF(N&lt;AB149,"",SUM(AH149:OFFSET(AH149,(N-1),0))))</f>
        <v/>
      </c>
      <c r="AK149" s="80" t="str">
        <f ca="1">IF(AG149="","",IF(N&lt;AB149,"",SUM(AI149:OFFSET(AI149,(N-1),0))))</f>
        <v/>
      </c>
      <c r="AL149" s="80" t="str">
        <f t="shared" si="439"/>
        <v/>
      </c>
      <c r="AM149" s="81" t="str">
        <f t="shared" si="440"/>
        <v/>
      </c>
      <c r="AN149" s="85" t="str">
        <f t="shared" si="458"/>
        <v/>
      </c>
    </row>
    <row r="150" spans="3:156" x14ac:dyDescent="0.2">
      <c r="C150" s="89" t="s">
        <v>245</v>
      </c>
      <c r="AB150" s="5">
        <f t="shared" si="428"/>
        <v>131</v>
      </c>
      <c r="AC150" t="str">
        <f t="shared" si="457"/>
        <v/>
      </c>
      <c r="AD150" s="8" t="str">
        <f t="shared" si="434"/>
        <v/>
      </c>
      <c r="AE150" s="6" t="str">
        <f t="shared" si="435"/>
        <v/>
      </c>
      <c r="AG150" s="13" t="str">
        <f t="shared" si="436"/>
        <v/>
      </c>
      <c r="AH150" s="80" t="str">
        <f t="shared" si="437"/>
        <v/>
      </c>
      <c r="AI150" s="80" t="str">
        <f t="shared" si="438"/>
        <v/>
      </c>
      <c r="AJ150" s="80" t="str">
        <f ca="1">IF(AG150="","",IF(N&lt;AB150,"",SUM(AH150:OFFSET(AH150,(N-1),0))))</f>
        <v/>
      </c>
      <c r="AK150" s="80" t="str">
        <f ca="1">IF(AG150="","",IF(N&lt;AB150,"",SUM(AI150:OFFSET(AI150,(N-1),0))))</f>
        <v/>
      </c>
      <c r="AL150" s="80" t="str">
        <f t="shared" si="439"/>
        <v/>
      </c>
      <c r="AM150" s="81" t="str">
        <f t="shared" si="440"/>
        <v/>
      </c>
      <c r="AN150" s="85" t="str">
        <f t="shared" si="458"/>
        <v/>
      </c>
    </row>
    <row r="151" spans="3:156" x14ac:dyDescent="0.2">
      <c r="C151" s="89" t="s">
        <v>189</v>
      </c>
      <c r="AB151" s="5">
        <f t="shared" si="428"/>
        <v>132</v>
      </c>
      <c r="AC151" t="str">
        <f t="shared" si="457"/>
        <v/>
      </c>
      <c r="AD151" s="8" t="str">
        <f t="shared" si="434"/>
        <v/>
      </c>
      <c r="AE151" s="6" t="str">
        <f t="shared" si="435"/>
        <v/>
      </c>
      <c r="AG151" s="13" t="str">
        <f t="shared" si="436"/>
        <v/>
      </c>
      <c r="AH151" s="80" t="str">
        <f t="shared" si="437"/>
        <v/>
      </c>
      <c r="AI151" s="80" t="str">
        <f t="shared" si="438"/>
        <v/>
      </c>
      <c r="AJ151" s="80" t="str">
        <f ca="1">IF(AG151="","",IF(N&lt;AB151,"",SUM(AH151:OFFSET(AH151,(N-1),0))))</f>
        <v/>
      </c>
      <c r="AK151" s="80" t="str">
        <f ca="1">IF(AG151="","",IF(N&lt;AB151,"",SUM(AI151:OFFSET(AI151,(N-1),0))))</f>
        <v/>
      </c>
      <c r="AL151" s="80" t="str">
        <f t="shared" si="439"/>
        <v/>
      </c>
      <c r="AM151" s="81" t="str">
        <f t="shared" si="440"/>
        <v/>
      </c>
      <c r="AN151" s="85" t="str">
        <f t="shared" si="458"/>
        <v/>
      </c>
    </row>
    <row r="152" spans="3:156" x14ac:dyDescent="0.2">
      <c r="AB152" s="5">
        <f t="shared" si="428"/>
        <v>133</v>
      </c>
      <c r="AC152" t="str">
        <f t="shared" si="457"/>
        <v/>
      </c>
      <c r="AD152" s="8" t="str">
        <f t="shared" si="434"/>
        <v/>
      </c>
      <c r="AE152" s="6" t="str">
        <f t="shared" si="435"/>
        <v/>
      </c>
      <c r="AG152" s="13" t="str">
        <f t="shared" si="436"/>
        <v/>
      </c>
      <c r="AH152" s="80" t="str">
        <f t="shared" si="437"/>
        <v/>
      </c>
      <c r="AI152" s="80" t="str">
        <f t="shared" si="438"/>
        <v/>
      </c>
      <c r="AJ152" s="80" t="str">
        <f ca="1">IF(AG152="","",IF(N&lt;AB152,"",SUM(AH152:OFFSET(AH152,(N-1),0))))</f>
        <v/>
      </c>
      <c r="AK152" s="80" t="str">
        <f ca="1">IF(AG152="","",IF(N&lt;AB152,"",SUM(AI152:OFFSET(AI152,(N-1),0))))</f>
        <v/>
      </c>
      <c r="AL152" s="80" t="str">
        <f t="shared" si="439"/>
        <v/>
      </c>
      <c r="AM152" s="81" t="str">
        <f t="shared" si="440"/>
        <v/>
      </c>
      <c r="AN152" s="85" t="str">
        <f t="shared" si="458"/>
        <v/>
      </c>
    </row>
    <row r="153" spans="3:156" x14ac:dyDescent="0.2">
      <c r="C153" s="89" t="s">
        <v>244</v>
      </c>
      <c r="AB153" s="5">
        <f t="shared" si="428"/>
        <v>134</v>
      </c>
      <c r="AC153" t="str">
        <f t="shared" si="457"/>
        <v/>
      </c>
      <c r="AD153" s="8" t="str">
        <f t="shared" si="434"/>
        <v/>
      </c>
      <c r="AE153" s="6" t="str">
        <f t="shared" si="435"/>
        <v/>
      </c>
      <c r="AG153" s="13" t="str">
        <f t="shared" si="436"/>
        <v/>
      </c>
      <c r="AH153" s="80" t="str">
        <f t="shared" si="437"/>
        <v/>
      </c>
      <c r="AI153" s="80" t="str">
        <f t="shared" si="438"/>
        <v/>
      </c>
      <c r="AJ153" s="80" t="str">
        <f ca="1">IF(AG153="","",IF(N&lt;AB153,"",SUM(AH153:OFFSET(AH153,(N-1),0))))</f>
        <v/>
      </c>
      <c r="AK153" s="80" t="str">
        <f ca="1">IF(AG153="","",IF(N&lt;AB153,"",SUM(AI153:OFFSET(AI153,(N-1),0))))</f>
        <v/>
      </c>
      <c r="AL153" s="80" t="str">
        <f t="shared" si="439"/>
        <v/>
      </c>
      <c r="AM153" s="81" t="str">
        <f t="shared" si="440"/>
        <v/>
      </c>
      <c r="AN153" s="85" t="str">
        <f t="shared" si="458"/>
        <v/>
      </c>
    </row>
    <row r="154" spans="3:156" x14ac:dyDescent="0.2">
      <c r="C154" s="89" t="s">
        <v>212</v>
      </c>
      <c r="AB154" s="5">
        <f t="shared" si="428"/>
        <v>135</v>
      </c>
      <c r="AC154" t="str">
        <f t="shared" si="457"/>
        <v/>
      </c>
      <c r="AD154" s="8" t="str">
        <f t="shared" si="434"/>
        <v/>
      </c>
      <c r="AE154" s="6" t="str">
        <f t="shared" si="435"/>
        <v/>
      </c>
      <c r="AG154" s="13" t="str">
        <f t="shared" si="436"/>
        <v/>
      </c>
      <c r="AH154" s="80" t="str">
        <f t="shared" si="437"/>
        <v/>
      </c>
      <c r="AI154" s="80" t="str">
        <f t="shared" si="438"/>
        <v/>
      </c>
      <c r="AJ154" s="80" t="str">
        <f ca="1">IF(AG154="","",IF(N&lt;AB154,"",SUM(AH154:OFFSET(AH154,(N-1),0))))</f>
        <v/>
      </c>
      <c r="AK154" s="80" t="str">
        <f ca="1">IF(AG154="","",IF(N&lt;AB154,"",SUM(AI154:OFFSET(AI154,(N-1),0))))</f>
        <v/>
      </c>
      <c r="AL154" s="80" t="str">
        <f t="shared" si="439"/>
        <v/>
      </c>
      <c r="AM154" s="81" t="str">
        <f t="shared" si="440"/>
        <v/>
      </c>
      <c r="AN154" s="85" t="str">
        <f t="shared" si="458"/>
        <v/>
      </c>
    </row>
    <row r="155" spans="3:156" x14ac:dyDescent="0.2">
      <c r="AB155" s="5">
        <f t="shared" si="428"/>
        <v>136</v>
      </c>
      <c r="AC155" t="str">
        <f t="shared" si="457"/>
        <v/>
      </c>
      <c r="AD155" s="8" t="str">
        <f t="shared" si="434"/>
        <v/>
      </c>
      <c r="AE155" s="6" t="str">
        <f t="shared" si="435"/>
        <v/>
      </c>
      <c r="AG155" s="13" t="str">
        <f t="shared" si="436"/>
        <v/>
      </c>
      <c r="AH155" s="80" t="str">
        <f t="shared" si="437"/>
        <v/>
      </c>
      <c r="AI155" s="80" t="str">
        <f t="shared" si="438"/>
        <v/>
      </c>
      <c r="AJ155" s="80" t="str">
        <f ca="1">IF(AG155="","",IF(N&lt;AB155,"",SUM(AH155:OFFSET(AH155,(N-1),0))))</f>
        <v/>
      </c>
      <c r="AK155" s="80" t="str">
        <f ca="1">IF(AG155="","",IF(N&lt;AB155,"",SUM(AI155:OFFSET(AI155,(N-1),0))))</f>
        <v/>
      </c>
      <c r="AL155" s="80" t="str">
        <f t="shared" si="439"/>
        <v/>
      </c>
      <c r="AM155" s="81" t="str">
        <f t="shared" si="440"/>
        <v/>
      </c>
      <c r="AN155" s="85" t="str">
        <f t="shared" si="458"/>
        <v/>
      </c>
    </row>
    <row r="156" spans="3:156" x14ac:dyDescent="0.2">
      <c r="C156" s="90" t="s">
        <v>196</v>
      </c>
      <c r="AB156" s="5">
        <f t="shared" si="428"/>
        <v>137</v>
      </c>
      <c r="AC156" t="str">
        <f t="shared" si="457"/>
        <v/>
      </c>
      <c r="AD156" s="8" t="str">
        <f t="shared" si="434"/>
        <v/>
      </c>
      <c r="AE156" s="6" t="str">
        <f t="shared" si="435"/>
        <v/>
      </c>
      <c r="AG156" s="13" t="str">
        <f t="shared" si="436"/>
        <v/>
      </c>
      <c r="AH156" s="80" t="str">
        <f t="shared" si="437"/>
        <v/>
      </c>
      <c r="AI156" s="80" t="str">
        <f t="shared" si="438"/>
        <v/>
      </c>
      <c r="AJ156" s="80" t="str">
        <f ca="1">IF(AG156="","",IF(N&lt;AB156,"",SUM(AH156:OFFSET(AH156,(N-1),0))))</f>
        <v/>
      </c>
      <c r="AK156" s="80" t="str">
        <f ca="1">IF(AG156="","",IF(N&lt;AB156,"",SUM(AI156:OFFSET(AI156,(N-1),0))))</f>
        <v/>
      </c>
      <c r="AL156" s="80" t="str">
        <f t="shared" si="439"/>
        <v/>
      </c>
      <c r="AM156" s="81" t="str">
        <f t="shared" si="440"/>
        <v/>
      </c>
      <c r="AN156" s="85" t="str">
        <f t="shared" si="458"/>
        <v/>
      </c>
    </row>
    <row r="157" spans="3:156" x14ac:dyDescent="0.2">
      <c r="C157" s="90" t="s">
        <v>366</v>
      </c>
      <c r="AB157" s="5">
        <f t="shared" si="428"/>
        <v>138</v>
      </c>
      <c r="AC157" t="str">
        <f t="shared" si="457"/>
        <v/>
      </c>
      <c r="AD157" s="8" t="str">
        <f t="shared" si="434"/>
        <v/>
      </c>
      <c r="AE157" s="6" t="str">
        <f t="shared" si="435"/>
        <v/>
      </c>
      <c r="AG157" s="13" t="str">
        <f t="shared" si="436"/>
        <v/>
      </c>
      <c r="AH157" s="80" t="str">
        <f t="shared" si="437"/>
        <v/>
      </c>
      <c r="AI157" s="80" t="str">
        <f t="shared" si="438"/>
        <v/>
      </c>
      <c r="AJ157" s="80" t="str">
        <f ca="1">IF(AG157="","",IF(N&lt;AB157,"",SUM(AH157:OFFSET(AH157,(N-1),0))))</f>
        <v/>
      </c>
      <c r="AK157" s="80" t="str">
        <f ca="1">IF(AG157="","",IF(N&lt;AB157,"",SUM(AI157:OFFSET(AI157,(N-1),0))))</f>
        <v/>
      </c>
      <c r="AL157" s="80" t="str">
        <f t="shared" si="439"/>
        <v/>
      </c>
      <c r="AM157" s="81" t="str">
        <f t="shared" si="440"/>
        <v/>
      </c>
      <c r="AN157" s="85" t="str">
        <f t="shared" si="458"/>
        <v/>
      </c>
    </row>
    <row r="158" spans="3:156" x14ac:dyDescent="0.2">
      <c r="C158" s="89" t="s">
        <v>251</v>
      </c>
      <c r="AB158" s="5">
        <f t="shared" si="428"/>
        <v>139</v>
      </c>
      <c r="AC158" t="str">
        <f t="shared" si="457"/>
        <v/>
      </c>
      <c r="AD158" s="8" t="str">
        <f t="shared" si="434"/>
        <v/>
      </c>
      <c r="AE158" s="6" t="str">
        <f t="shared" si="435"/>
        <v/>
      </c>
      <c r="AG158" s="13" t="str">
        <f t="shared" si="436"/>
        <v/>
      </c>
      <c r="AH158" s="80" t="str">
        <f t="shared" si="437"/>
        <v/>
      </c>
      <c r="AI158" s="80" t="str">
        <f t="shared" si="438"/>
        <v/>
      </c>
      <c r="AJ158" s="80" t="str">
        <f ca="1">IF(AG158="","",IF(N&lt;AB158,"",SUM(AH158:OFFSET(AH158,(N-1),0))))</f>
        <v/>
      </c>
      <c r="AK158" s="80" t="str">
        <f ca="1">IF(AG158="","",IF(N&lt;AB158,"",SUM(AI158:OFFSET(AI158,(N-1),0))))</f>
        <v/>
      </c>
      <c r="AL158" s="80" t="str">
        <f t="shared" si="439"/>
        <v/>
      </c>
      <c r="AM158" s="81" t="str">
        <f t="shared" si="440"/>
        <v/>
      </c>
      <c r="AN158" s="85" t="str">
        <f t="shared" si="458"/>
        <v/>
      </c>
    </row>
    <row r="159" spans="3:156" x14ac:dyDescent="0.2">
      <c r="C159" s="89" t="s">
        <v>367</v>
      </c>
      <c r="AB159" s="5">
        <f t="shared" si="428"/>
        <v>140</v>
      </c>
      <c r="AC159" t="str">
        <f t="shared" si="457"/>
        <v/>
      </c>
      <c r="AD159" s="8" t="str">
        <f t="shared" si="434"/>
        <v/>
      </c>
      <c r="AE159" s="6" t="str">
        <f t="shared" si="435"/>
        <v/>
      </c>
      <c r="AG159" s="13" t="str">
        <f t="shared" si="436"/>
        <v/>
      </c>
      <c r="AH159" s="80" t="str">
        <f t="shared" si="437"/>
        <v/>
      </c>
      <c r="AI159" s="80" t="str">
        <f t="shared" si="438"/>
        <v/>
      </c>
      <c r="AJ159" s="80" t="str">
        <f ca="1">IF(AG159="","",IF(N&lt;AB159,"",SUM(AH159:OFFSET(AH159,(N-1),0))))</f>
        <v/>
      </c>
      <c r="AK159" s="80" t="str">
        <f ca="1">IF(AG159="","",IF(N&lt;AB159,"",SUM(AI159:OFFSET(AI159,(N-1),0))))</f>
        <v/>
      </c>
      <c r="AL159" s="80" t="str">
        <f t="shared" si="439"/>
        <v/>
      </c>
      <c r="AM159" s="81" t="str">
        <f t="shared" si="440"/>
        <v/>
      </c>
      <c r="AN159" s="85" t="str">
        <f t="shared" si="458"/>
        <v/>
      </c>
    </row>
    <row r="160" spans="3:156" x14ac:dyDescent="0.2">
      <c r="AB160" s="5">
        <f t="shared" si="428"/>
        <v>141</v>
      </c>
      <c r="AC160" t="str">
        <f t="shared" si="457"/>
        <v/>
      </c>
      <c r="AD160" s="8" t="str">
        <f t="shared" si="434"/>
        <v/>
      </c>
      <c r="AE160" s="6" t="str">
        <f t="shared" si="435"/>
        <v/>
      </c>
      <c r="AG160" s="13" t="str">
        <f t="shared" si="436"/>
        <v/>
      </c>
      <c r="AH160" s="80" t="str">
        <f t="shared" si="437"/>
        <v/>
      </c>
      <c r="AI160" s="80" t="str">
        <f t="shared" si="438"/>
        <v/>
      </c>
      <c r="AJ160" s="80" t="str">
        <f ca="1">IF(AG160="","",IF(N&lt;AB160,"",SUM(AH160:OFFSET(AH160,(N-1),0))))</f>
        <v/>
      </c>
      <c r="AK160" s="80" t="str">
        <f ca="1">IF(AG160="","",IF(N&lt;AB160,"",SUM(AI160:OFFSET(AI160,(N-1),0))))</f>
        <v/>
      </c>
      <c r="AL160" s="80" t="str">
        <f t="shared" si="439"/>
        <v/>
      </c>
      <c r="AM160" s="81" t="str">
        <f t="shared" si="440"/>
        <v/>
      </c>
      <c r="AN160" s="85" t="str">
        <f t="shared" si="458"/>
        <v/>
      </c>
    </row>
    <row r="161" spans="28:40" x14ac:dyDescent="0.2">
      <c r="AB161" s="5">
        <f t="shared" si="428"/>
        <v>142</v>
      </c>
      <c r="AC161" t="str">
        <f t="shared" si="457"/>
        <v/>
      </c>
      <c r="AD161" s="8" t="str">
        <f t="shared" si="434"/>
        <v/>
      </c>
      <c r="AE161" s="6" t="str">
        <f t="shared" si="435"/>
        <v/>
      </c>
      <c r="AG161" s="13" t="str">
        <f t="shared" si="436"/>
        <v/>
      </c>
      <c r="AH161" s="80" t="str">
        <f t="shared" si="437"/>
        <v/>
      </c>
      <c r="AI161" s="80" t="str">
        <f t="shared" si="438"/>
        <v/>
      </c>
      <c r="AJ161" s="80" t="str">
        <f ca="1">IF(AG161="","",IF(N&lt;AB161,"",SUM(AH161:OFFSET(AH161,(N-1),0))))</f>
        <v/>
      </c>
      <c r="AK161" s="80" t="str">
        <f ca="1">IF(AG161="","",IF(N&lt;AB161,"",SUM(AI161:OFFSET(AI161,(N-1),0))))</f>
        <v/>
      </c>
      <c r="AL161" s="80" t="str">
        <f t="shared" si="439"/>
        <v/>
      </c>
      <c r="AM161" s="81" t="str">
        <f t="shared" si="440"/>
        <v/>
      </c>
      <c r="AN161" s="85" t="str">
        <f t="shared" si="458"/>
        <v/>
      </c>
    </row>
    <row r="162" spans="28:40" x14ac:dyDescent="0.2">
      <c r="AB162" s="5">
        <f t="shared" si="428"/>
        <v>143</v>
      </c>
      <c r="AC162" t="str">
        <f t="shared" si="457"/>
        <v/>
      </c>
      <c r="AD162" s="8" t="str">
        <f t="shared" si="434"/>
        <v/>
      </c>
      <c r="AE162" s="6" t="str">
        <f t="shared" si="435"/>
        <v/>
      </c>
      <c r="AG162" s="13" t="str">
        <f t="shared" si="436"/>
        <v/>
      </c>
      <c r="AH162" s="80" t="str">
        <f t="shared" si="437"/>
        <v/>
      </c>
      <c r="AI162" s="80" t="str">
        <f t="shared" si="438"/>
        <v/>
      </c>
      <c r="AJ162" s="80" t="str">
        <f ca="1">IF(AG162="","",IF(N&lt;AB162,"",SUM(AH162:OFFSET(AH162,(N-1),0))))</f>
        <v/>
      </c>
      <c r="AK162" s="80" t="str">
        <f ca="1">IF(AG162="","",IF(N&lt;AB162,"",SUM(AI162:OFFSET(AI162,(N-1),0))))</f>
        <v/>
      </c>
      <c r="AL162" s="80" t="str">
        <f t="shared" si="439"/>
        <v/>
      </c>
      <c r="AM162" s="81" t="str">
        <f t="shared" si="440"/>
        <v/>
      </c>
      <c r="AN162" s="85" t="str">
        <f t="shared" si="458"/>
        <v/>
      </c>
    </row>
    <row r="163" spans="28:40" x14ac:dyDescent="0.2">
      <c r="AB163" s="5">
        <f t="shared" si="428"/>
        <v>144</v>
      </c>
      <c r="AC163" t="str">
        <f t="shared" si="457"/>
        <v/>
      </c>
      <c r="AD163" s="8" t="str">
        <f t="shared" si="434"/>
        <v/>
      </c>
      <c r="AE163" s="6" t="str">
        <f t="shared" si="435"/>
        <v/>
      </c>
      <c r="AG163" s="13" t="str">
        <f t="shared" si="436"/>
        <v/>
      </c>
      <c r="AH163" s="80" t="str">
        <f t="shared" si="437"/>
        <v/>
      </c>
      <c r="AI163" s="80" t="str">
        <f t="shared" si="438"/>
        <v/>
      </c>
      <c r="AJ163" s="80" t="str">
        <f ca="1">IF(AG163="","",IF(N&lt;AB163,"",SUM(AH163:OFFSET(AH163,(N-1),0))))</f>
        <v/>
      </c>
      <c r="AK163" s="80" t="str">
        <f ca="1">IF(AG163="","",IF(N&lt;AB163,"",SUM(AI163:OFFSET(AI163,(N-1),0))))</f>
        <v/>
      </c>
      <c r="AL163" s="80" t="str">
        <f t="shared" si="439"/>
        <v/>
      </c>
      <c r="AM163" s="81" t="str">
        <f t="shared" si="440"/>
        <v/>
      </c>
      <c r="AN163" s="85" t="str">
        <f t="shared" si="458"/>
        <v/>
      </c>
    </row>
    <row r="164" spans="28:40" x14ac:dyDescent="0.2">
      <c r="AB164" s="5">
        <f t="shared" si="428"/>
        <v>145</v>
      </c>
      <c r="AC164" t="str">
        <f t="shared" si="457"/>
        <v/>
      </c>
      <c r="AD164" s="8" t="str">
        <f t="shared" si="434"/>
        <v/>
      </c>
      <c r="AE164" s="6" t="str">
        <f t="shared" si="435"/>
        <v/>
      </c>
      <c r="AG164" s="13" t="str">
        <f t="shared" si="436"/>
        <v/>
      </c>
      <c r="AH164" s="80" t="str">
        <f t="shared" si="437"/>
        <v/>
      </c>
      <c r="AI164" s="80" t="str">
        <f t="shared" si="438"/>
        <v/>
      </c>
      <c r="AJ164" s="80" t="str">
        <f ca="1">IF(AG164="","",IF(N&lt;AB164,"",SUM(AH164:OFFSET(AH164,(N-1),0))))</f>
        <v/>
      </c>
      <c r="AK164" s="80" t="str">
        <f ca="1">IF(AG164="","",IF(N&lt;AB164,"",SUM(AI164:OFFSET(AI164,(N-1),0))))</f>
        <v/>
      </c>
      <c r="AL164" s="80" t="str">
        <f t="shared" si="439"/>
        <v/>
      </c>
      <c r="AM164" s="81" t="str">
        <f t="shared" si="440"/>
        <v/>
      </c>
      <c r="AN164" s="85" t="str">
        <f t="shared" si="458"/>
        <v/>
      </c>
    </row>
    <row r="165" spans="28:40" x14ac:dyDescent="0.2">
      <c r="AB165" s="5">
        <f t="shared" si="428"/>
        <v>146</v>
      </c>
      <c r="AC165" t="str">
        <f t="shared" si="457"/>
        <v/>
      </c>
      <c r="AD165" s="8" t="str">
        <f t="shared" si="434"/>
        <v/>
      </c>
      <c r="AE165" s="6" t="str">
        <f t="shared" si="435"/>
        <v/>
      </c>
      <c r="AG165" s="13" t="str">
        <f t="shared" si="436"/>
        <v/>
      </c>
      <c r="AH165" s="80" t="str">
        <f t="shared" si="437"/>
        <v/>
      </c>
      <c r="AI165" s="80" t="str">
        <f t="shared" si="438"/>
        <v/>
      </c>
      <c r="AJ165" s="80" t="str">
        <f ca="1">IF(AG165="","",IF(N&lt;AB165,"",SUM(AH165:OFFSET(AH165,(N-1),0))))</f>
        <v/>
      </c>
      <c r="AK165" s="80" t="str">
        <f ca="1">IF(AG165="","",IF(N&lt;AB165,"",SUM(AI165:OFFSET(AI165,(N-1),0))))</f>
        <v/>
      </c>
      <c r="AL165" s="80" t="str">
        <f t="shared" si="439"/>
        <v/>
      </c>
      <c r="AM165" s="81" t="str">
        <f t="shared" si="440"/>
        <v/>
      </c>
      <c r="AN165" s="85" t="str">
        <f t="shared" si="458"/>
        <v/>
      </c>
    </row>
    <row r="166" spans="28:40" x14ac:dyDescent="0.2">
      <c r="AB166" s="5">
        <f t="shared" si="428"/>
        <v>147</v>
      </c>
      <c r="AC166" t="str">
        <f t="shared" si="457"/>
        <v/>
      </c>
      <c r="AD166" s="8" t="str">
        <f t="shared" si="434"/>
        <v/>
      </c>
      <c r="AE166" s="6" t="str">
        <f t="shared" si="435"/>
        <v/>
      </c>
      <c r="AG166" s="13" t="str">
        <f t="shared" si="436"/>
        <v/>
      </c>
      <c r="AH166" s="80" t="str">
        <f t="shared" si="437"/>
        <v/>
      </c>
      <c r="AI166" s="80" t="str">
        <f t="shared" si="438"/>
        <v/>
      </c>
      <c r="AJ166" s="80" t="str">
        <f ca="1">IF(AG166="","",IF(N&lt;AB166,"",SUM(AH166:OFFSET(AH166,(N-1),0))))</f>
        <v/>
      </c>
      <c r="AK166" s="80" t="str">
        <f ca="1">IF(AG166="","",IF(N&lt;AB166,"",SUM(AI166:OFFSET(AI166,(N-1),0))))</f>
        <v/>
      </c>
      <c r="AL166" s="80" t="str">
        <f t="shared" si="439"/>
        <v/>
      </c>
      <c r="AM166" s="81" t="str">
        <f t="shared" si="440"/>
        <v/>
      </c>
      <c r="AN166" s="85" t="str">
        <f t="shared" si="458"/>
        <v/>
      </c>
    </row>
    <row r="167" spans="28:40" x14ac:dyDescent="0.2">
      <c r="AB167" s="5">
        <f t="shared" si="428"/>
        <v>148</v>
      </c>
      <c r="AC167" t="str">
        <f t="shared" si="457"/>
        <v/>
      </c>
      <c r="AD167" s="8" t="str">
        <f t="shared" si="434"/>
        <v/>
      </c>
      <c r="AE167" s="6" t="str">
        <f t="shared" si="435"/>
        <v/>
      </c>
      <c r="AG167" s="13" t="str">
        <f t="shared" si="436"/>
        <v/>
      </c>
      <c r="AH167" s="80" t="str">
        <f t="shared" si="437"/>
        <v/>
      </c>
      <c r="AI167" s="80" t="str">
        <f t="shared" si="438"/>
        <v/>
      </c>
      <c r="AJ167" s="80" t="str">
        <f ca="1">IF(AG167="","",IF(N&lt;AB167,"",SUM(AH167:OFFSET(AH167,(N-1),0))))</f>
        <v/>
      </c>
      <c r="AK167" s="80" t="str">
        <f ca="1">IF(AG167="","",IF(N&lt;AB167,"",SUM(AI167:OFFSET(AI167,(N-1),0))))</f>
        <v/>
      </c>
      <c r="AL167" s="80" t="str">
        <f t="shared" si="439"/>
        <v/>
      </c>
      <c r="AM167" s="81" t="str">
        <f t="shared" si="440"/>
        <v/>
      </c>
      <c r="AN167" s="85" t="str">
        <f t="shared" si="458"/>
        <v/>
      </c>
    </row>
    <row r="168" spans="28:40" x14ac:dyDescent="0.2">
      <c r="AB168" s="5">
        <f t="shared" si="428"/>
        <v>149</v>
      </c>
      <c r="AC168" t="str">
        <f t="shared" si="457"/>
        <v/>
      </c>
      <c r="AD168" s="8" t="str">
        <f t="shared" si="434"/>
        <v/>
      </c>
      <c r="AE168" s="6" t="str">
        <f t="shared" si="435"/>
        <v/>
      </c>
      <c r="AG168" s="13" t="str">
        <f t="shared" si="436"/>
        <v/>
      </c>
      <c r="AH168" s="80" t="str">
        <f t="shared" si="437"/>
        <v/>
      </c>
      <c r="AI168" s="80" t="str">
        <f t="shared" si="438"/>
        <v/>
      </c>
      <c r="AJ168" s="80" t="str">
        <f ca="1">IF(AG168="","",IF(N&lt;AB168,"",SUM(AH168:OFFSET(AH168,(N-1),0))))</f>
        <v/>
      </c>
      <c r="AK168" s="80" t="str">
        <f ca="1">IF(AG168="","",IF(N&lt;AB168,"",SUM(AI168:OFFSET(AI168,(N-1),0))))</f>
        <v/>
      </c>
      <c r="AL168" s="80" t="str">
        <f t="shared" si="439"/>
        <v/>
      </c>
      <c r="AM168" s="81" t="str">
        <f t="shared" si="440"/>
        <v/>
      </c>
      <c r="AN168" s="85" t="str">
        <f t="shared" si="458"/>
        <v/>
      </c>
    </row>
    <row r="169" spans="28:40" x14ac:dyDescent="0.2">
      <c r="AB169" s="5">
        <f t="shared" si="428"/>
        <v>150</v>
      </c>
      <c r="AC169" t="str">
        <f t="shared" si="457"/>
        <v/>
      </c>
      <c r="AD169" s="8" t="str">
        <f t="shared" si="434"/>
        <v/>
      </c>
      <c r="AE169" s="6" t="str">
        <f t="shared" si="435"/>
        <v/>
      </c>
      <c r="AG169" s="13" t="str">
        <f t="shared" si="436"/>
        <v/>
      </c>
      <c r="AH169" s="80" t="str">
        <f t="shared" si="437"/>
        <v/>
      </c>
      <c r="AI169" s="80" t="str">
        <f t="shared" si="438"/>
        <v/>
      </c>
      <c r="AJ169" s="80" t="str">
        <f ca="1">IF(AG169="","",IF(N&lt;AB169,"",SUM(AH169:OFFSET(AH169,(N-1),0))))</f>
        <v/>
      </c>
      <c r="AK169" s="80" t="str">
        <f ca="1">IF(AG169="","",IF(N&lt;AB169,"",SUM(AI169:OFFSET(AI169,(N-1),0))))</f>
        <v/>
      </c>
      <c r="AL169" s="80" t="str">
        <f t="shared" si="439"/>
        <v/>
      </c>
      <c r="AM169" s="81" t="str">
        <f t="shared" si="440"/>
        <v/>
      </c>
      <c r="AN169" s="85" t="str">
        <f t="shared" si="458"/>
        <v/>
      </c>
    </row>
    <row r="170" spans="28:40" x14ac:dyDescent="0.2">
      <c r="AB170" s="5">
        <f t="shared" si="428"/>
        <v>151</v>
      </c>
      <c r="AC170" t="str">
        <f t="shared" si="457"/>
        <v/>
      </c>
      <c r="AD170" s="8" t="str">
        <f t="shared" si="434"/>
        <v/>
      </c>
      <c r="AE170" s="6" t="str">
        <f t="shared" si="435"/>
        <v/>
      </c>
      <c r="AG170" s="13" t="str">
        <f t="shared" si="436"/>
        <v/>
      </c>
      <c r="AH170" s="80" t="str">
        <f t="shared" si="437"/>
        <v/>
      </c>
      <c r="AI170" s="80" t="str">
        <f t="shared" si="438"/>
        <v/>
      </c>
      <c r="AJ170" s="80" t="str">
        <f ca="1">IF(AG170="","",IF(N&lt;AB170,"",SUM(AH170:OFFSET(AH170,(N-1),0))))</f>
        <v/>
      </c>
      <c r="AK170" s="80" t="str">
        <f ca="1">IF(AG170="","",IF(N&lt;AB170,"",SUM(AI170:OFFSET(AI170,(N-1),0))))</f>
        <v/>
      </c>
      <c r="AL170" s="80" t="str">
        <f t="shared" si="439"/>
        <v/>
      </c>
      <c r="AM170" s="81" t="str">
        <f t="shared" si="440"/>
        <v/>
      </c>
      <c r="AN170" s="85" t="str">
        <f t="shared" si="458"/>
        <v/>
      </c>
    </row>
    <row r="171" spans="28:40" x14ac:dyDescent="0.2">
      <c r="AB171" s="5">
        <f t="shared" si="428"/>
        <v>152</v>
      </c>
      <c r="AC171" t="str">
        <f t="shared" si="457"/>
        <v/>
      </c>
      <c r="AD171" s="8" t="str">
        <f t="shared" si="434"/>
        <v/>
      </c>
      <c r="AE171" s="6" t="str">
        <f t="shared" si="435"/>
        <v/>
      </c>
      <c r="AG171" s="13" t="str">
        <f t="shared" si="436"/>
        <v/>
      </c>
      <c r="AH171" s="80" t="str">
        <f t="shared" si="437"/>
        <v/>
      </c>
      <c r="AI171" s="80" t="str">
        <f t="shared" si="438"/>
        <v/>
      </c>
      <c r="AJ171" s="80" t="str">
        <f ca="1">IF(AG171="","",IF(N&lt;AB171,"",SUM(AH171:OFFSET(AH171,(N-1),0))))</f>
        <v/>
      </c>
      <c r="AK171" s="80" t="str">
        <f ca="1">IF(AG171="","",IF(N&lt;AB171,"",SUM(AI171:OFFSET(AI171,(N-1),0))))</f>
        <v/>
      </c>
      <c r="AL171" s="80" t="str">
        <f t="shared" si="439"/>
        <v/>
      </c>
      <c r="AM171" s="81" t="str">
        <f t="shared" si="440"/>
        <v/>
      </c>
      <c r="AN171" s="85" t="str">
        <f t="shared" si="458"/>
        <v/>
      </c>
    </row>
    <row r="172" spans="28:40" x14ac:dyDescent="0.2">
      <c r="AB172" s="5">
        <f t="shared" si="428"/>
        <v>153</v>
      </c>
      <c r="AC172" t="str">
        <f t="shared" si="457"/>
        <v/>
      </c>
      <c r="AD172" s="8" t="str">
        <f t="shared" si="434"/>
        <v/>
      </c>
      <c r="AE172" s="6" t="str">
        <f t="shared" si="435"/>
        <v/>
      </c>
      <c r="AG172" s="13" t="str">
        <f t="shared" si="436"/>
        <v/>
      </c>
      <c r="AH172" s="80" t="str">
        <f t="shared" si="437"/>
        <v/>
      </c>
      <c r="AI172" s="80" t="str">
        <f t="shared" si="438"/>
        <v/>
      </c>
      <c r="AJ172" s="80" t="str">
        <f ca="1">IF(AG172="","",IF(N&lt;AB172,"",SUM(AH172:OFFSET(AH172,(N-1),0))))</f>
        <v/>
      </c>
      <c r="AK172" s="80" t="str">
        <f ca="1">IF(AG172="","",IF(N&lt;AB172,"",SUM(AI172:OFFSET(AI172,(N-1),0))))</f>
        <v/>
      </c>
      <c r="AL172" s="80" t="str">
        <f t="shared" si="439"/>
        <v/>
      </c>
      <c r="AM172" s="81" t="str">
        <f t="shared" si="440"/>
        <v/>
      </c>
      <c r="AN172" s="85" t="str">
        <f t="shared" si="458"/>
        <v/>
      </c>
    </row>
    <row r="173" spans="28:40" x14ac:dyDescent="0.2">
      <c r="AB173" s="5">
        <f t="shared" si="428"/>
        <v>154</v>
      </c>
      <c r="AC173" t="str">
        <f t="shared" si="457"/>
        <v/>
      </c>
      <c r="AD173" s="8" t="str">
        <f t="shared" si="434"/>
        <v/>
      </c>
      <c r="AE173" s="6" t="str">
        <f t="shared" si="435"/>
        <v/>
      </c>
      <c r="AG173" s="13" t="str">
        <f t="shared" si="436"/>
        <v/>
      </c>
      <c r="AH173" s="80" t="str">
        <f t="shared" si="437"/>
        <v/>
      </c>
      <c r="AI173" s="80" t="str">
        <f t="shared" si="438"/>
        <v/>
      </c>
      <c r="AJ173" s="80" t="str">
        <f ca="1">IF(AG173="","",IF(N&lt;AB173,"",SUM(AH173:OFFSET(AH173,(N-1),0))))</f>
        <v/>
      </c>
      <c r="AK173" s="80" t="str">
        <f ca="1">IF(AG173="","",IF(N&lt;AB173,"",SUM(AI173:OFFSET(AI173,(N-1),0))))</f>
        <v/>
      </c>
      <c r="AL173" s="80" t="str">
        <f t="shared" si="439"/>
        <v/>
      </c>
      <c r="AM173" s="81" t="str">
        <f t="shared" si="440"/>
        <v/>
      </c>
      <c r="AN173" s="85" t="str">
        <f t="shared" si="458"/>
        <v/>
      </c>
    </row>
    <row r="174" spans="28:40" x14ac:dyDescent="0.2">
      <c r="AB174" s="5">
        <f t="shared" si="428"/>
        <v>155</v>
      </c>
      <c r="AC174" t="str">
        <f t="shared" si="457"/>
        <v/>
      </c>
      <c r="AD174" s="8" t="str">
        <f t="shared" si="434"/>
        <v/>
      </c>
      <c r="AE174" s="6" t="str">
        <f t="shared" si="435"/>
        <v/>
      </c>
      <c r="AG174" s="13" t="str">
        <f t="shared" si="436"/>
        <v/>
      </c>
      <c r="AH174" s="80" t="str">
        <f t="shared" si="437"/>
        <v/>
      </c>
      <c r="AI174" s="80" t="str">
        <f t="shared" si="438"/>
        <v/>
      </c>
      <c r="AJ174" s="80" t="str">
        <f ca="1">IF(AG174="","",IF(N&lt;AB174,"",SUM(AH174:OFFSET(AH174,(N-1),0))))</f>
        <v/>
      </c>
      <c r="AK174" s="80" t="str">
        <f ca="1">IF(AG174="","",IF(N&lt;AB174,"",SUM(AI174:OFFSET(AI174,(N-1),0))))</f>
        <v/>
      </c>
      <c r="AL174" s="80" t="str">
        <f t="shared" si="439"/>
        <v/>
      </c>
      <c r="AM174" s="81" t="str">
        <f t="shared" si="440"/>
        <v/>
      </c>
      <c r="AN174" s="85" t="str">
        <f t="shared" si="458"/>
        <v/>
      </c>
    </row>
    <row r="175" spans="28:40" x14ac:dyDescent="0.2">
      <c r="AB175" s="5">
        <f t="shared" si="428"/>
        <v>156</v>
      </c>
      <c r="AC175" t="str">
        <f t="shared" si="457"/>
        <v/>
      </c>
      <c r="AD175" s="8" t="str">
        <f t="shared" si="434"/>
        <v/>
      </c>
      <c r="AE175" s="6" t="str">
        <f t="shared" si="435"/>
        <v/>
      </c>
      <c r="AG175" s="13" t="str">
        <f t="shared" si="436"/>
        <v/>
      </c>
      <c r="AH175" s="80" t="str">
        <f t="shared" si="437"/>
        <v/>
      </c>
      <c r="AI175" s="80" t="str">
        <f t="shared" si="438"/>
        <v/>
      </c>
      <c r="AJ175" s="80" t="str">
        <f ca="1">IF(AG175="","",IF(N&lt;AB175,"",SUM(AH175:OFFSET(AH175,(N-1),0))))</f>
        <v/>
      </c>
      <c r="AK175" s="80" t="str">
        <f ca="1">IF(AG175="","",IF(N&lt;AB175,"",SUM(AI175:OFFSET(AI175,(N-1),0))))</f>
        <v/>
      </c>
      <c r="AL175" s="80" t="str">
        <f t="shared" si="439"/>
        <v/>
      </c>
      <c r="AM175" s="81" t="str">
        <f t="shared" si="440"/>
        <v/>
      </c>
      <c r="AN175" s="85" t="str">
        <f t="shared" si="458"/>
        <v/>
      </c>
    </row>
    <row r="176" spans="28:40" x14ac:dyDescent="0.2">
      <c r="AB176" s="5">
        <f t="shared" si="428"/>
        <v>157</v>
      </c>
      <c r="AC176" t="str">
        <f t="shared" si="457"/>
        <v/>
      </c>
      <c r="AD176" s="8" t="str">
        <f t="shared" si="434"/>
        <v/>
      </c>
      <c r="AE176" s="6" t="str">
        <f t="shared" si="435"/>
        <v/>
      </c>
      <c r="AG176" s="13" t="str">
        <f t="shared" si="436"/>
        <v/>
      </c>
      <c r="AH176" s="80" t="str">
        <f t="shared" si="437"/>
        <v/>
      </c>
      <c r="AI176" s="80" t="str">
        <f t="shared" si="438"/>
        <v/>
      </c>
      <c r="AJ176" s="80" t="str">
        <f ca="1">IF(AG176="","",IF(N&lt;AB176,"",SUM(AH176:OFFSET(AH176,(N-1),0))))</f>
        <v/>
      </c>
      <c r="AK176" s="80" t="str">
        <f ca="1">IF(AG176="","",IF(N&lt;AB176,"",SUM(AI176:OFFSET(AI176,(N-1),0))))</f>
        <v/>
      </c>
      <c r="AL176" s="80" t="str">
        <f t="shared" si="439"/>
        <v/>
      </c>
      <c r="AM176" s="81" t="str">
        <f t="shared" si="440"/>
        <v/>
      </c>
      <c r="AN176" s="85" t="str">
        <f t="shared" si="458"/>
        <v/>
      </c>
    </row>
    <row r="177" spans="28:40" x14ac:dyDescent="0.2">
      <c r="AB177" s="5">
        <f t="shared" ref="AB177:AB218" si="459">AB176+1</f>
        <v>158</v>
      </c>
      <c r="AC177" t="str">
        <f t="shared" si="457"/>
        <v/>
      </c>
      <c r="AD177" s="8" t="str">
        <f t="shared" si="434"/>
        <v/>
      </c>
      <c r="AE177" s="6" t="str">
        <f t="shared" si="435"/>
        <v/>
      </c>
      <c r="AG177" s="13" t="str">
        <f t="shared" si="436"/>
        <v/>
      </c>
      <c r="AH177" s="80" t="str">
        <f t="shared" si="437"/>
        <v/>
      </c>
      <c r="AI177" s="80" t="str">
        <f t="shared" si="438"/>
        <v/>
      </c>
      <c r="AJ177" s="80" t="str">
        <f ca="1">IF(AG177="","",IF(N&lt;AB177,"",SUM(AH177:OFFSET(AH177,(N-1),0))))</f>
        <v/>
      </c>
      <c r="AK177" s="80" t="str">
        <f ca="1">IF(AG177="","",IF(N&lt;AB177,"",SUM(AI177:OFFSET(AI177,(N-1),0))))</f>
        <v/>
      </c>
      <c r="AL177" s="80" t="str">
        <f t="shared" si="439"/>
        <v/>
      </c>
      <c r="AM177" s="81" t="str">
        <f t="shared" si="440"/>
        <v/>
      </c>
      <c r="AN177" s="85" t="str">
        <f t="shared" si="458"/>
        <v/>
      </c>
    </row>
    <row r="178" spans="28:40" x14ac:dyDescent="0.2">
      <c r="AB178" s="5">
        <f t="shared" si="459"/>
        <v>159</v>
      </c>
      <c r="AC178" t="str">
        <f t="shared" si="457"/>
        <v/>
      </c>
      <c r="AD178" s="8" t="str">
        <f t="shared" si="434"/>
        <v/>
      </c>
      <c r="AE178" s="6" t="str">
        <f t="shared" si="435"/>
        <v/>
      </c>
      <c r="AG178" s="13" t="str">
        <f t="shared" si="436"/>
        <v/>
      </c>
      <c r="AH178" s="80" t="str">
        <f t="shared" si="437"/>
        <v/>
      </c>
      <c r="AI178" s="80" t="str">
        <f t="shared" si="438"/>
        <v/>
      </c>
      <c r="AJ178" s="80" t="str">
        <f ca="1">IF(AG178="","",IF(N&lt;AB178,"",SUM(AH178:OFFSET(AH178,(N-1),0))))</f>
        <v/>
      </c>
      <c r="AK178" s="80" t="str">
        <f ca="1">IF(AG178="","",IF(N&lt;AB178,"",SUM(AI178:OFFSET(AI178,(N-1),0))))</f>
        <v/>
      </c>
      <c r="AL178" s="80" t="str">
        <f t="shared" si="439"/>
        <v/>
      </c>
      <c r="AM178" s="81" t="str">
        <f t="shared" si="440"/>
        <v/>
      </c>
      <c r="AN178" s="85" t="str">
        <f t="shared" si="458"/>
        <v/>
      </c>
    </row>
    <row r="179" spans="28:40" x14ac:dyDescent="0.2">
      <c r="AB179" s="5">
        <f t="shared" si="459"/>
        <v>160</v>
      </c>
      <c r="AC179" t="str">
        <f t="shared" si="457"/>
        <v/>
      </c>
      <c r="AD179" s="8" t="str">
        <f t="shared" si="434"/>
        <v/>
      </c>
      <c r="AE179" s="6" t="str">
        <f t="shared" si="435"/>
        <v/>
      </c>
      <c r="AG179" s="13" t="str">
        <f t="shared" si="436"/>
        <v/>
      </c>
      <c r="AH179" s="80" t="str">
        <f t="shared" si="437"/>
        <v/>
      </c>
      <c r="AI179" s="80" t="str">
        <f t="shared" si="438"/>
        <v/>
      </c>
      <c r="AJ179" s="80" t="str">
        <f ca="1">IF(AG179="","",IF(N&lt;AB179,"",SUM(AH179:OFFSET(AH179,(N-1),0))))</f>
        <v/>
      </c>
      <c r="AK179" s="80" t="str">
        <f ca="1">IF(AG179="","",IF(N&lt;AB179,"",SUM(AI179:OFFSET(AI179,(N-1),0))))</f>
        <v/>
      </c>
      <c r="AL179" s="80" t="str">
        <f t="shared" si="439"/>
        <v/>
      </c>
      <c r="AM179" s="81" t="str">
        <f t="shared" si="440"/>
        <v/>
      </c>
      <c r="AN179" s="85" t="str">
        <f t="shared" si="458"/>
        <v/>
      </c>
    </row>
    <row r="180" spans="28:40" x14ac:dyDescent="0.2">
      <c r="AB180" s="5">
        <f t="shared" si="459"/>
        <v>161</v>
      </c>
      <c r="AC180" t="str">
        <f t="shared" ref="AC180:AC211" si="460">IF((N*2)-1&lt;AB180,"",IF(AB180&lt;=N,AB180,AB180-N))</f>
        <v/>
      </c>
      <c r="AD180" s="8" t="str">
        <f t="shared" si="434"/>
        <v/>
      </c>
      <c r="AE180" s="6" t="str">
        <f t="shared" si="435"/>
        <v/>
      </c>
      <c r="AG180" s="13" t="str">
        <f t="shared" si="436"/>
        <v/>
      </c>
      <c r="AH180" s="80" t="str">
        <f t="shared" si="437"/>
        <v/>
      </c>
      <c r="AI180" s="80" t="str">
        <f t="shared" si="438"/>
        <v/>
      </c>
      <c r="AJ180" s="80" t="str">
        <f ca="1">IF(AG180="","",IF(N&lt;AB180,"",SUM(AH180:OFFSET(AH180,(N-1),0))))</f>
        <v/>
      </c>
      <c r="AK180" s="80" t="str">
        <f ca="1">IF(AG180="","",IF(N&lt;AB180,"",SUM(AI180:OFFSET(AI180,(N-1),0))))</f>
        <v/>
      </c>
      <c r="AL180" s="80" t="str">
        <f t="shared" si="439"/>
        <v/>
      </c>
      <c r="AM180" s="81" t="str">
        <f t="shared" si="440"/>
        <v/>
      </c>
      <c r="AN180" s="85" t="str">
        <f t="shared" ref="AN180:AN211" si="461">IFERROR(IF(N&lt;AB180,"",IF(AM180&gt;OVER,$A$16,AM180)),"")</f>
        <v/>
      </c>
    </row>
    <row r="181" spans="28:40" x14ac:dyDescent="0.2">
      <c r="AB181" s="5">
        <f t="shared" si="459"/>
        <v>162</v>
      </c>
      <c r="AC181" t="str">
        <f t="shared" si="460"/>
        <v/>
      </c>
      <c r="AD181" s="8" t="str">
        <f t="shared" si="434"/>
        <v/>
      </c>
      <c r="AE181" s="6" t="str">
        <f t="shared" si="435"/>
        <v/>
      </c>
      <c r="AG181" s="13" t="str">
        <f t="shared" si="436"/>
        <v/>
      </c>
      <c r="AH181" s="80" t="str">
        <f t="shared" si="437"/>
        <v/>
      </c>
      <c r="AI181" s="80" t="str">
        <f t="shared" si="438"/>
        <v/>
      </c>
      <c r="AJ181" s="80" t="str">
        <f ca="1">IF(AG181="","",IF(N&lt;AB181,"",SUM(AH181:OFFSET(AH181,(N-1),0))))</f>
        <v/>
      </c>
      <c r="AK181" s="80" t="str">
        <f ca="1">IF(AG181="","",IF(N&lt;AB181,"",SUM(AI181:OFFSET(AI181,(N-1),0))))</f>
        <v/>
      </c>
      <c r="AL181" s="80" t="str">
        <f t="shared" si="439"/>
        <v/>
      </c>
      <c r="AM181" s="81" t="str">
        <f t="shared" si="440"/>
        <v/>
      </c>
      <c r="AN181" s="85" t="str">
        <f t="shared" si="461"/>
        <v/>
      </c>
    </row>
    <row r="182" spans="28:40" x14ac:dyDescent="0.2">
      <c r="AB182" s="5">
        <f t="shared" si="459"/>
        <v>163</v>
      </c>
      <c r="AC182" t="str">
        <f t="shared" si="460"/>
        <v/>
      </c>
      <c r="AD182" s="8" t="str">
        <f t="shared" si="434"/>
        <v/>
      </c>
      <c r="AE182" s="6" t="str">
        <f t="shared" si="435"/>
        <v/>
      </c>
      <c r="AG182" s="13" t="str">
        <f t="shared" si="436"/>
        <v/>
      </c>
      <c r="AH182" s="80" t="str">
        <f t="shared" si="437"/>
        <v/>
      </c>
      <c r="AI182" s="80" t="str">
        <f t="shared" si="438"/>
        <v/>
      </c>
      <c r="AJ182" s="80" t="str">
        <f ca="1">IF(AG182="","",IF(N&lt;AB182,"",SUM(AH182:OFFSET(AH182,(N-1),0))))</f>
        <v/>
      </c>
      <c r="AK182" s="80" t="str">
        <f ca="1">IF(AG182="","",IF(N&lt;AB182,"",SUM(AI182:OFFSET(AI182,(N-1),0))))</f>
        <v/>
      </c>
      <c r="AL182" s="80" t="str">
        <f t="shared" si="439"/>
        <v/>
      </c>
      <c r="AM182" s="81" t="str">
        <f t="shared" si="440"/>
        <v/>
      </c>
      <c r="AN182" s="85" t="str">
        <f t="shared" si="461"/>
        <v/>
      </c>
    </row>
    <row r="183" spans="28:40" x14ac:dyDescent="0.2">
      <c r="AB183" s="5">
        <f t="shared" si="459"/>
        <v>164</v>
      </c>
      <c r="AC183" t="str">
        <f t="shared" si="460"/>
        <v/>
      </c>
      <c r="AD183" s="8" t="str">
        <f t="shared" si="434"/>
        <v/>
      </c>
      <c r="AE183" s="6" t="str">
        <f t="shared" si="435"/>
        <v/>
      </c>
      <c r="AG183" s="13" t="str">
        <f t="shared" si="436"/>
        <v/>
      </c>
      <c r="AH183" s="80" t="str">
        <f t="shared" si="437"/>
        <v/>
      </c>
      <c r="AI183" s="80" t="str">
        <f t="shared" si="438"/>
        <v/>
      </c>
      <c r="AJ183" s="80" t="str">
        <f ca="1">IF(AG183="","",IF(N&lt;AB183,"",SUM(AH183:OFFSET(AH183,(N-1),0))))</f>
        <v/>
      </c>
      <c r="AK183" s="80" t="str">
        <f ca="1">IF(AG183="","",IF(N&lt;AB183,"",SUM(AI183:OFFSET(AI183,(N-1),0))))</f>
        <v/>
      </c>
      <c r="AL183" s="80" t="str">
        <f t="shared" si="439"/>
        <v/>
      </c>
      <c r="AM183" s="81" t="str">
        <f t="shared" si="440"/>
        <v/>
      </c>
      <c r="AN183" s="85" t="str">
        <f t="shared" si="461"/>
        <v/>
      </c>
    </row>
    <row r="184" spans="28:40" x14ac:dyDescent="0.2">
      <c r="AB184" s="5">
        <f t="shared" si="459"/>
        <v>165</v>
      </c>
      <c r="AC184" t="str">
        <f t="shared" si="460"/>
        <v/>
      </c>
      <c r="AD184" s="8" t="str">
        <f t="shared" ref="AD184:AD218" si="462">IF(AC184="","",INDEX($Y$20:$Y$119,MATCH(AC184,$AB$20:$AB$119,0)))</f>
        <v/>
      </c>
      <c r="AE184" s="6" t="str">
        <f t="shared" ref="AE184:AE208" si="463">IF(AC184="","",INDEX($Z$20:$Z$119,MATCH(AC184,$AB$20:$AB$119)))</f>
        <v/>
      </c>
      <c r="AG184" s="13" t="str">
        <f t="shared" ref="AG184:AG208" si="464">IFERROR(MOD(IF(CHEMINEMENT=HORAIRE,AG183+SUD-AD184,AG183+SUD+AD184),CERCLE),"")</f>
        <v/>
      </c>
      <c r="AH184" s="80" t="str">
        <f t="shared" ref="AH184:AH208" si="465">IFERROR(AE184*(SIN(RADIANS(AG184*24))),"")</f>
        <v/>
      </c>
      <c r="AI184" s="80" t="str">
        <f t="shared" ref="AI184:AI208" si="466">IFERROR(AE184*(COS(RADIANS(AG184*24))),"")</f>
        <v/>
      </c>
      <c r="AJ184" s="80" t="str">
        <f ca="1">IF(AG184="","",IF(N&lt;AB184,"",SUM(AH184:OFFSET(AH184,(N-1),0))))</f>
        <v/>
      </c>
      <c r="AK184" s="80" t="str">
        <f ca="1">IF(AG184="","",IF(N&lt;AB184,"",SUM(AI184:OFFSET(AI184,(N-1),0))))</f>
        <v/>
      </c>
      <c r="AL184" s="80" t="str">
        <f t="shared" ref="AL184:AL208" si="467">IF(AG184="","",IF(N&lt;AB184,"",SQRT(AJ184^2+AK184^2)))</f>
        <v/>
      </c>
      <c r="AM184" s="81" t="str">
        <f t="shared" ref="AM184:AM208" si="468">IFERROR(IF(N&lt;AB184,"",SUMA/AL184),"")</f>
        <v/>
      </c>
      <c r="AN184" s="85" t="str">
        <f t="shared" si="461"/>
        <v/>
      </c>
    </row>
    <row r="185" spans="28:40" x14ac:dyDescent="0.2">
      <c r="AB185" s="5">
        <f t="shared" si="459"/>
        <v>166</v>
      </c>
      <c r="AC185" t="str">
        <f t="shared" si="460"/>
        <v/>
      </c>
      <c r="AD185" s="8" t="str">
        <f t="shared" si="462"/>
        <v/>
      </c>
      <c r="AE185" s="6" t="str">
        <f t="shared" si="463"/>
        <v/>
      </c>
      <c r="AG185" s="13" t="str">
        <f t="shared" si="464"/>
        <v/>
      </c>
      <c r="AH185" s="80" t="str">
        <f t="shared" si="465"/>
        <v/>
      </c>
      <c r="AI185" s="80" t="str">
        <f t="shared" si="466"/>
        <v/>
      </c>
      <c r="AJ185" s="80" t="str">
        <f ca="1">IF(AG185="","",IF(N&lt;AB185,"",SUM(AH185:OFFSET(AH185,(N-1),0))))</f>
        <v/>
      </c>
      <c r="AK185" s="80" t="str">
        <f ca="1">IF(AG185="","",IF(N&lt;AB185,"",SUM(AI185:OFFSET(AI185,(N-1),0))))</f>
        <v/>
      </c>
      <c r="AL185" s="80" t="str">
        <f t="shared" si="467"/>
        <v/>
      </c>
      <c r="AM185" s="81" t="str">
        <f t="shared" si="468"/>
        <v/>
      </c>
      <c r="AN185" s="85" t="str">
        <f t="shared" si="461"/>
        <v/>
      </c>
    </row>
    <row r="186" spans="28:40" x14ac:dyDescent="0.2">
      <c r="AB186" s="5">
        <f t="shared" si="459"/>
        <v>167</v>
      </c>
      <c r="AC186" t="str">
        <f t="shared" si="460"/>
        <v/>
      </c>
      <c r="AD186" s="8" t="str">
        <f t="shared" si="462"/>
        <v/>
      </c>
      <c r="AE186" s="6" t="str">
        <f t="shared" si="463"/>
        <v/>
      </c>
      <c r="AG186" s="13" t="str">
        <f t="shared" si="464"/>
        <v/>
      </c>
      <c r="AH186" s="80" t="str">
        <f t="shared" si="465"/>
        <v/>
      </c>
      <c r="AI186" s="80" t="str">
        <f t="shared" si="466"/>
        <v/>
      </c>
      <c r="AJ186" s="80" t="str">
        <f ca="1">IF(AG186="","",IF(N&lt;AB186,"",SUM(AH186:OFFSET(AH186,(N-1),0))))</f>
        <v/>
      </c>
      <c r="AK186" s="80" t="str">
        <f ca="1">IF(AG186="","",IF(N&lt;AB186,"",SUM(AI186:OFFSET(AI186,(N-1),0))))</f>
        <v/>
      </c>
      <c r="AL186" s="80" t="str">
        <f t="shared" si="467"/>
        <v/>
      </c>
      <c r="AM186" s="81" t="str">
        <f t="shared" si="468"/>
        <v/>
      </c>
      <c r="AN186" s="85" t="str">
        <f t="shared" si="461"/>
        <v/>
      </c>
    </row>
    <row r="187" spans="28:40" x14ac:dyDescent="0.2">
      <c r="AB187" s="5">
        <f t="shared" si="459"/>
        <v>168</v>
      </c>
      <c r="AC187" t="str">
        <f t="shared" si="460"/>
        <v/>
      </c>
      <c r="AD187" s="8" t="str">
        <f t="shared" si="462"/>
        <v/>
      </c>
      <c r="AE187" s="6" t="str">
        <f t="shared" si="463"/>
        <v/>
      </c>
      <c r="AG187" s="13" t="str">
        <f t="shared" si="464"/>
        <v/>
      </c>
      <c r="AH187" s="80" t="str">
        <f t="shared" si="465"/>
        <v/>
      </c>
      <c r="AI187" s="80" t="str">
        <f t="shared" si="466"/>
        <v/>
      </c>
      <c r="AJ187" s="80" t="str">
        <f ca="1">IF(AG187="","",IF(N&lt;AB187,"",SUM(AH187:OFFSET(AH187,(N-1),0))))</f>
        <v/>
      </c>
      <c r="AK187" s="80" t="str">
        <f ca="1">IF(AG187="","",IF(N&lt;AB187,"",SUM(AI187:OFFSET(AI187,(N-1),0))))</f>
        <v/>
      </c>
      <c r="AL187" s="80" t="str">
        <f t="shared" si="467"/>
        <v/>
      </c>
      <c r="AM187" s="81" t="str">
        <f t="shared" si="468"/>
        <v/>
      </c>
      <c r="AN187" s="85" t="str">
        <f t="shared" si="461"/>
        <v/>
      </c>
    </row>
    <row r="188" spans="28:40" x14ac:dyDescent="0.2">
      <c r="AB188" s="5">
        <f t="shared" si="459"/>
        <v>169</v>
      </c>
      <c r="AC188" t="str">
        <f t="shared" si="460"/>
        <v/>
      </c>
      <c r="AD188" s="8" t="str">
        <f t="shared" si="462"/>
        <v/>
      </c>
      <c r="AE188" s="6" t="str">
        <f t="shared" si="463"/>
        <v/>
      </c>
      <c r="AG188" s="13" t="str">
        <f t="shared" si="464"/>
        <v/>
      </c>
      <c r="AH188" s="80" t="str">
        <f t="shared" si="465"/>
        <v/>
      </c>
      <c r="AI188" s="80" t="str">
        <f t="shared" si="466"/>
        <v/>
      </c>
      <c r="AJ188" s="80" t="str">
        <f ca="1">IF(AG188="","",IF(N&lt;AB188,"",SUM(AH188:OFFSET(AH188,(N-1),0))))</f>
        <v/>
      </c>
      <c r="AK188" s="80" t="str">
        <f ca="1">IF(AG188="","",IF(N&lt;AB188,"",SUM(AI188:OFFSET(AI188,(N-1),0))))</f>
        <v/>
      </c>
      <c r="AL188" s="80" t="str">
        <f t="shared" si="467"/>
        <v/>
      </c>
      <c r="AM188" s="81" t="str">
        <f t="shared" si="468"/>
        <v/>
      </c>
      <c r="AN188" s="85" t="str">
        <f t="shared" si="461"/>
        <v/>
      </c>
    </row>
    <row r="189" spans="28:40" x14ac:dyDescent="0.2">
      <c r="AB189" s="5">
        <f t="shared" si="459"/>
        <v>170</v>
      </c>
      <c r="AC189" t="str">
        <f t="shared" si="460"/>
        <v/>
      </c>
      <c r="AD189" s="8" t="str">
        <f t="shared" si="462"/>
        <v/>
      </c>
      <c r="AE189" s="6" t="str">
        <f t="shared" si="463"/>
        <v/>
      </c>
      <c r="AG189" s="13" t="str">
        <f t="shared" si="464"/>
        <v/>
      </c>
      <c r="AH189" s="80" t="str">
        <f t="shared" si="465"/>
        <v/>
      </c>
      <c r="AI189" s="80" t="str">
        <f t="shared" si="466"/>
        <v/>
      </c>
      <c r="AJ189" s="80" t="str">
        <f ca="1">IF(AG189="","",IF(N&lt;AB189,"",SUM(AH189:OFFSET(AH189,(N-1),0))))</f>
        <v/>
      </c>
      <c r="AK189" s="80" t="str">
        <f ca="1">IF(AG189="","",IF(N&lt;AB189,"",SUM(AI189:OFFSET(AI189,(N-1),0))))</f>
        <v/>
      </c>
      <c r="AL189" s="80" t="str">
        <f t="shared" si="467"/>
        <v/>
      </c>
      <c r="AM189" s="81" t="str">
        <f t="shared" si="468"/>
        <v/>
      </c>
      <c r="AN189" s="85" t="str">
        <f t="shared" si="461"/>
        <v/>
      </c>
    </row>
    <row r="190" spans="28:40" x14ac:dyDescent="0.2">
      <c r="AB190" s="5">
        <f t="shared" si="459"/>
        <v>171</v>
      </c>
      <c r="AC190" t="str">
        <f t="shared" si="460"/>
        <v/>
      </c>
      <c r="AD190" s="8" t="str">
        <f t="shared" si="462"/>
        <v/>
      </c>
      <c r="AE190" s="6" t="str">
        <f t="shared" si="463"/>
        <v/>
      </c>
      <c r="AG190" s="13" t="str">
        <f t="shared" si="464"/>
        <v/>
      </c>
      <c r="AH190" s="80" t="str">
        <f t="shared" si="465"/>
        <v/>
      </c>
      <c r="AI190" s="80" t="str">
        <f t="shared" si="466"/>
        <v/>
      </c>
      <c r="AJ190" s="80" t="str">
        <f ca="1">IF(AG190="","",IF(N&lt;AB190,"",SUM(AH190:OFFSET(AH190,(N-1),0))))</f>
        <v/>
      </c>
      <c r="AK190" s="80" t="str">
        <f ca="1">IF(AG190="","",IF(N&lt;AB190,"",SUM(AI190:OFFSET(AI190,(N-1),0))))</f>
        <v/>
      </c>
      <c r="AL190" s="80" t="str">
        <f t="shared" si="467"/>
        <v/>
      </c>
      <c r="AM190" s="81" t="str">
        <f t="shared" si="468"/>
        <v/>
      </c>
      <c r="AN190" s="85" t="str">
        <f t="shared" si="461"/>
        <v/>
      </c>
    </row>
    <row r="191" spans="28:40" x14ac:dyDescent="0.2">
      <c r="AB191" s="5">
        <f t="shared" si="459"/>
        <v>172</v>
      </c>
      <c r="AC191" t="str">
        <f t="shared" si="460"/>
        <v/>
      </c>
      <c r="AD191" s="8" t="str">
        <f t="shared" si="462"/>
        <v/>
      </c>
      <c r="AE191" s="6" t="str">
        <f t="shared" si="463"/>
        <v/>
      </c>
      <c r="AG191" s="13" t="str">
        <f t="shared" si="464"/>
        <v/>
      </c>
      <c r="AH191" s="80" t="str">
        <f t="shared" si="465"/>
        <v/>
      </c>
      <c r="AI191" s="80" t="str">
        <f t="shared" si="466"/>
        <v/>
      </c>
      <c r="AJ191" s="80" t="str">
        <f ca="1">IF(AG191="","",IF(N&lt;AB191,"",SUM(AH191:OFFSET(AH191,(N-1),0))))</f>
        <v/>
      </c>
      <c r="AK191" s="80" t="str">
        <f ca="1">IF(AG191="","",IF(N&lt;AB191,"",SUM(AI191:OFFSET(AI191,(N-1),0))))</f>
        <v/>
      </c>
      <c r="AL191" s="80" t="str">
        <f t="shared" si="467"/>
        <v/>
      </c>
      <c r="AM191" s="81" t="str">
        <f t="shared" si="468"/>
        <v/>
      </c>
      <c r="AN191" s="85" t="str">
        <f t="shared" si="461"/>
        <v/>
      </c>
    </row>
    <row r="192" spans="28:40" x14ac:dyDescent="0.2">
      <c r="AB192" s="5">
        <f t="shared" si="459"/>
        <v>173</v>
      </c>
      <c r="AC192" t="str">
        <f t="shared" si="460"/>
        <v/>
      </c>
      <c r="AD192" s="8" t="str">
        <f t="shared" si="462"/>
        <v/>
      </c>
      <c r="AE192" s="6" t="str">
        <f t="shared" si="463"/>
        <v/>
      </c>
      <c r="AG192" s="13" t="str">
        <f t="shared" si="464"/>
        <v/>
      </c>
      <c r="AH192" s="80" t="str">
        <f t="shared" si="465"/>
        <v/>
      </c>
      <c r="AI192" s="80" t="str">
        <f t="shared" si="466"/>
        <v/>
      </c>
      <c r="AJ192" s="80" t="str">
        <f ca="1">IF(AG192="","",IF(N&lt;AB192,"",SUM(AH192:OFFSET(AH192,(N-1),0))))</f>
        <v/>
      </c>
      <c r="AK192" s="80" t="str">
        <f ca="1">IF(AG192="","",IF(N&lt;AB192,"",SUM(AI192:OFFSET(AI192,(N-1),0))))</f>
        <v/>
      </c>
      <c r="AL192" s="80" t="str">
        <f t="shared" si="467"/>
        <v/>
      </c>
      <c r="AM192" s="81" t="str">
        <f t="shared" si="468"/>
        <v/>
      </c>
      <c r="AN192" s="85" t="str">
        <f t="shared" si="461"/>
        <v/>
      </c>
    </row>
    <row r="193" spans="28:40" x14ac:dyDescent="0.2">
      <c r="AB193" s="5">
        <f t="shared" si="459"/>
        <v>174</v>
      </c>
      <c r="AC193" t="str">
        <f t="shared" si="460"/>
        <v/>
      </c>
      <c r="AD193" s="8" t="str">
        <f t="shared" si="462"/>
        <v/>
      </c>
      <c r="AE193" s="6" t="str">
        <f t="shared" si="463"/>
        <v/>
      </c>
      <c r="AG193" s="13" t="str">
        <f t="shared" si="464"/>
        <v/>
      </c>
      <c r="AH193" s="80" t="str">
        <f t="shared" si="465"/>
        <v/>
      </c>
      <c r="AI193" s="80" t="str">
        <f t="shared" si="466"/>
        <v/>
      </c>
      <c r="AJ193" s="80" t="str">
        <f ca="1">IF(AG193="","",IF(N&lt;AB193,"",SUM(AH193:OFFSET(AH193,(N-1),0))))</f>
        <v/>
      </c>
      <c r="AK193" s="80" t="str">
        <f ca="1">IF(AG193="","",IF(N&lt;AB193,"",SUM(AI193:OFFSET(AI193,(N-1),0))))</f>
        <v/>
      </c>
      <c r="AL193" s="80" t="str">
        <f t="shared" si="467"/>
        <v/>
      </c>
      <c r="AM193" s="81" t="str">
        <f t="shared" si="468"/>
        <v/>
      </c>
      <c r="AN193" s="85" t="str">
        <f t="shared" si="461"/>
        <v/>
      </c>
    </row>
    <row r="194" spans="28:40" x14ac:dyDescent="0.2">
      <c r="AB194" s="5">
        <f t="shared" si="459"/>
        <v>175</v>
      </c>
      <c r="AC194" t="str">
        <f t="shared" si="460"/>
        <v/>
      </c>
      <c r="AD194" s="8" t="str">
        <f t="shared" si="462"/>
        <v/>
      </c>
      <c r="AE194" s="6" t="str">
        <f t="shared" si="463"/>
        <v/>
      </c>
      <c r="AG194" s="13" t="str">
        <f t="shared" si="464"/>
        <v/>
      </c>
      <c r="AH194" s="80" t="str">
        <f t="shared" si="465"/>
        <v/>
      </c>
      <c r="AI194" s="80" t="str">
        <f t="shared" si="466"/>
        <v/>
      </c>
      <c r="AJ194" s="80" t="str">
        <f ca="1">IF(AG194="","",IF(N&lt;AB194,"",SUM(AH194:OFFSET(AH194,(N-1),0))))</f>
        <v/>
      </c>
      <c r="AK194" s="80" t="str">
        <f ca="1">IF(AG194="","",IF(N&lt;AB194,"",SUM(AI194:OFFSET(AI194,(N-1),0))))</f>
        <v/>
      </c>
      <c r="AL194" s="80" t="str">
        <f t="shared" si="467"/>
        <v/>
      </c>
      <c r="AM194" s="81" t="str">
        <f t="shared" si="468"/>
        <v/>
      </c>
      <c r="AN194" s="85" t="str">
        <f t="shared" si="461"/>
        <v/>
      </c>
    </row>
    <row r="195" spans="28:40" x14ac:dyDescent="0.2">
      <c r="AB195" s="5">
        <f t="shared" si="459"/>
        <v>176</v>
      </c>
      <c r="AC195" t="str">
        <f t="shared" si="460"/>
        <v/>
      </c>
      <c r="AD195" s="8" t="str">
        <f t="shared" si="462"/>
        <v/>
      </c>
      <c r="AE195" s="6" t="str">
        <f t="shared" si="463"/>
        <v/>
      </c>
      <c r="AG195" s="13" t="str">
        <f t="shared" si="464"/>
        <v/>
      </c>
      <c r="AH195" s="80" t="str">
        <f t="shared" si="465"/>
        <v/>
      </c>
      <c r="AI195" s="80" t="str">
        <f t="shared" si="466"/>
        <v/>
      </c>
      <c r="AJ195" s="80" t="str">
        <f ca="1">IF(AG195="","",IF(N&lt;AB195,"",SUM(AH195:OFFSET(AH195,(N-1),0))))</f>
        <v/>
      </c>
      <c r="AK195" s="80" t="str">
        <f ca="1">IF(AG195="","",IF(N&lt;AB195,"",SUM(AI195:OFFSET(AI195,(N-1),0))))</f>
        <v/>
      </c>
      <c r="AL195" s="80" t="str">
        <f t="shared" si="467"/>
        <v/>
      </c>
      <c r="AM195" s="81" t="str">
        <f t="shared" si="468"/>
        <v/>
      </c>
      <c r="AN195" s="85" t="str">
        <f t="shared" si="461"/>
        <v/>
      </c>
    </row>
    <row r="196" spans="28:40" x14ac:dyDescent="0.2">
      <c r="AB196" s="5">
        <f t="shared" si="459"/>
        <v>177</v>
      </c>
      <c r="AC196" t="str">
        <f t="shared" si="460"/>
        <v/>
      </c>
      <c r="AD196" s="8" t="str">
        <f t="shared" si="462"/>
        <v/>
      </c>
      <c r="AE196" s="6" t="str">
        <f t="shared" si="463"/>
        <v/>
      </c>
      <c r="AG196" s="13" t="str">
        <f t="shared" si="464"/>
        <v/>
      </c>
      <c r="AH196" s="80" t="str">
        <f t="shared" si="465"/>
        <v/>
      </c>
      <c r="AI196" s="80" t="str">
        <f t="shared" si="466"/>
        <v/>
      </c>
      <c r="AJ196" s="80" t="str">
        <f ca="1">IF(AG196="","",IF(N&lt;AB196,"",SUM(AH196:OFFSET(AH196,(N-1),0))))</f>
        <v/>
      </c>
      <c r="AK196" s="80" t="str">
        <f ca="1">IF(AG196="","",IF(N&lt;AB196,"",SUM(AI196:OFFSET(AI196,(N-1),0))))</f>
        <v/>
      </c>
      <c r="AL196" s="80" t="str">
        <f t="shared" si="467"/>
        <v/>
      </c>
      <c r="AM196" s="81" t="str">
        <f t="shared" si="468"/>
        <v/>
      </c>
      <c r="AN196" s="85" t="str">
        <f t="shared" si="461"/>
        <v/>
      </c>
    </row>
    <row r="197" spans="28:40" x14ac:dyDescent="0.2">
      <c r="AB197" s="5">
        <f t="shared" si="459"/>
        <v>178</v>
      </c>
      <c r="AC197" t="str">
        <f t="shared" si="460"/>
        <v/>
      </c>
      <c r="AD197" s="8" t="str">
        <f t="shared" si="462"/>
        <v/>
      </c>
      <c r="AE197" s="6" t="str">
        <f t="shared" si="463"/>
        <v/>
      </c>
      <c r="AG197" s="13" t="str">
        <f t="shared" si="464"/>
        <v/>
      </c>
      <c r="AH197" s="80" t="str">
        <f t="shared" si="465"/>
        <v/>
      </c>
      <c r="AI197" s="80" t="str">
        <f t="shared" si="466"/>
        <v/>
      </c>
      <c r="AJ197" s="80" t="str">
        <f ca="1">IF(AG197="","",IF(N&lt;AB197,"",SUM(AH197:OFFSET(AH197,(N-1),0))))</f>
        <v/>
      </c>
      <c r="AK197" s="80" t="str">
        <f ca="1">IF(AG197="","",IF(N&lt;AB197,"",SUM(AI197:OFFSET(AI197,(N-1),0))))</f>
        <v/>
      </c>
      <c r="AL197" s="80" t="str">
        <f t="shared" si="467"/>
        <v/>
      </c>
      <c r="AM197" s="81" t="str">
        <f t="shared" si="468"/>
        <v/>
      </c>
      <c r="AN197" s="85" t="str">
        <f t="shared" si="461"/>
        <v/>
      </c>
    </row>
    <row r="198" spans="28:40" x14ac:dyDescent="0.2">
      <c r="AB198" s="5">
        <f t="shared" si="459"/>
        <v>179</v>
      </c>
      <c r="AC198" t="str">
        <f t="shared" si="460"/>
        <v/>
      </c>
      <c r="AD198" s="8" t="str">
        <f t="shared" si="462"/>
        <v/>
      </c>
      <c r="AE198" s="6" t="str">
        <f t="shared" si="463"/>
        <v/>
      </c>
      <c r="AG198" s="13" t="str">
        <f t="shared" si="464"/>
        <v/>
      </c>
      <c r="AH198" s="80" t="str">
        <f t="shared" si="465"/>
        <v/>
      </c>
      <c r="AI198" s="80" t="str">
        <f t="shared" si="466"/>
        <v/>
      </c>
      <c r="AJ198" s="80" t="str">
        <f ca="1">IF(AG198="","",IF(N&lt;AB198,"",SUM(AH198:OFFSET(AH198,(N-1),0))))</f>
        <v/>
      </c>
      <c r="AK198" s="80" t="str">
        <f ca="1">IF(AG198="","",IF(N&lt;AB198,"",SUM(AI198:OFFSET(AI198,(N-1),0))))</f>
        <v/>
      </c>
      <c r="AL198" s="80" t="str">
        <f t="shared" si="467"/>
        <v/>
      </c>
      <c r="AM198" s="81" t="str">
        <f t="shared" si="468"/>
        <v/>
      </c>
      <c r="AN198" s="85" t="str">
        <f t="shared" si="461"/>
        <v/>
      </c>
    </row>
    <row r="199" spans="28:40" x14ac:dyDescent="0.2">
      <c r="AB199" s="5">
        <f t="shared" si="459"/>
        <v>180</v>
      </c>
      <c r="AC199" t="str">
        <f t="shared" si="460"/>
        <v/>
      </c>
      <c r="AD199" s="8" t="str">
        <f t="shared" si="462"/>
        <v/>
      </c>
      <c r="AE199" s="6" t="str">
        <f t="shared" si="463"/>
        <v/>
      </c>
      <c r="AG199" s="13" t="str">
        <f t="shared" si="464"/>
        <v/>
      </c>
      <c r="AH199" s="80" t="str">
        <f t="shared" si="465"/>
        <v/>
      </c>
      <c r="AI199" s="80" t="str">
        <f t="shared" si="466"/>
        <v/>
      </c>
      <c r="AJ199" s="80" t="str">
        <f ca="1">IF(AG199="","",IF(N&lt;AB199,"",SUM(AH199:OFFSET(AH199,(N-1),0))))</f>
        <v/>
      </c>
      <c r="AK199" s="80" t="str">
        <f ca="1">IF(AG199="","",IF(N&lt;AB199,"",SUM(AI199:OFFSET(AI199,(N-1),0))))</f>
        <v/>
      </c>
      <c r="AL199" s="80" t="str">
        <f t="shared" si="467"/>
        <v/>
      </c>
      <c r="AM199" s="81" t="str">
        <f t="shared" si="468"/>
        <v/>
      </c>
      <c r="AN199" s="85" t="str">
        <f t="shared" si="461"/>
        <v/>
      </c>
    </row>
    <row r="200" spans="28:40" x14ac:dyDescent="0.2">
      <c r="AB200" s="5">
        <f t="shared" si="459"/>
        <v>181</v>
      </c>
      <c r="AC200" t="str">
        <f t="shared" si="460"/>
        <v/>
      </c>
      <c r="AD200" s="8" t="str">
        <f t="shared" si="462"/>
        <v/>
      </c>
      <c r="AE200" s="6" t="str">
        <f t="shared" si="463"/>
        <v/>
      </c>
      <c r="AG200" s="13" t="str">
        <f t="shared" si="464"/>
        <v/>
      </c>
      <c r="AH200" s="80" t="str">
        <f t="shared" si="465"/>
        <v/>
      </c>
      <c r="AI200" s="80" t="str">
        <f t="shared" si="466"/>
        <v/>
      </c>
      <c r="AJ200" s="80" t="str">
        <f ca="1">IF(AG200="","",IF(N&lt;AB200,"",SUM(AH200:OFFSET(AH200,(N-1),0))))</f>
        <v/>
      </c>
      <c r="AK200" s="80" t="str">
        <f ca="1">IF(AG200="","",IF(N&lt;AB200,"",SUM(AI200:OFFSET(AI200,(N-1),0))))</f>
        <v/>
      </c>
      <c r="AL200" s="80" t="str">
        <f t="shared" si="467"/>
        <v/>
      </c>
      <c r="AM200" s="81" t="str">
        <f t="shared" si="468"/>
        <v/>
      </c>
      <c r="AN200" s="85" t="str">
        <f t="shared" si="461"/>
        <v/>
      </c>
    </row>
    <row r="201" spans="28:40" x14ac:dyDescent="0.2">
      <c r="AB201" s="5">
        <f t="shared" si="459"/>
        <v>182</v>
      </c>
      <c r="AC201" t="str">
        <f t="shared" si="460"/>
        <v/>
      </c>
      <c r="AD201" s="8" t="str">
        <f t="shared" si="462"/>
        <v/>
      </c>
      <c r="AE201" s="6" t="str">
        <f t="shared" si="463"/>
        <v/>
      </c>
      <c r="AG201" s="13" t="str">
        <f t="shared" si="464"/>
        <v/>
      </c>
      <c r="AH201" s="80" t="str">
        <f t="shared" si="465"/>
        <v/>
      </c>
      <c r="AI201" s="80" t="str">
        <f t="shared" si="466"/>
        <v/>
      </c>
      <c r="AJ201" s="80" t="str">
        <f ca="1">IF(AG201="","",IF(N&lt;AB201,"",SUM(AH201:OFFSET(AH201,(N-1),0))))</f>
        <v/>
      </c>
      <c r="AK201" s="80" t="str">
        <f ca="1">IF(AG201="","",IF(N&lt;AB201,"",SUM(AI201:OFFSET(AI201,(N-1),0))))</f>
        <v/>
      </c>
      <c r="AL201" s="80" t="str">
        <f t="shared" si="467"/>
        <v/>
      </c>
      <c r="AM201" s="81" t="str">
        <f t="shared" si="468"/>
        <v/>
      </c>
      <c r="AN201" s="85" t="str">
        <f t="shared" si="461"/>
        <v/>
      </c>
    </row>
    <row r="202" spans="28:40" x14ac:dyDescent="0.2">
      <c r="AB202" s="5">
        <f t="shared" si="459"/>
        <v>183</v>
      </c>
      <c r="AC202" t="str">
        <f t="shared" si="460"/>
        <v/>
      </c>
      <c r="AD202" s="8" t="str">
        <f t="shared" si="462"/>
        <v/>
      </c>
      <c r="AE202" s="6" t="str">
        <f t="shared" si="463"/>
        <v/>
      </c>
      <c r="AG202" s="13" t="str">
        <f t="shared" si="464"/>
        <v/>
      </c>
      <c r="AH202" s="80" t="str">
        <f t="shared" si="465"/>
        <v/>
      </c>
      <c r="AI202" s="80" t="str">
        <f t="shared" si="466"/>
        <v/>
      </c>
      <c r="AJ202" s="80" t="str">
        <f ca="1">IF(AG202="","",IF(N&lt;AB202,"",SUM(AH202:OFFSET(AH202,(N-1),0))))</f>
        <v/>
      </c>
      <c r="AK202" s="80" t="str">
        <f ca="1">IF(AG202="","",IF(N&lt;AB202,"",SUM(AI202:OFFSET(AI202,(N-1),0))))</f>
        <v/>
      </c>
      <c r="AL202" s="80" t="str">
        <f t="shared" si="467"/>
        <v/>
      </c>
      <c r="AM202" s="81" t="str">
        <f t="shared" si="468"/>
        <v/>
      </c>
      <c r="AN202" s="85" t="str">
        <f t="shared" si="461"/>
        <v/>
      </c>
    </row>
    <row r="203" spans="28:40" x14ac:dyDescent="0.2">
      <c r="AB203" s="5">
        <f t="shared" si="459"/>
        <v>184</v>
      </c>
      <c r="AC203" t="str">
        <f t="shared" si="460"/>
        <v/>
      </c>
      <c r="AD203" s="8" t="str">
        <f t="shared" si="462"/>
        <v/>
      </c>
      <c r="AE203" s="6" t="str">
        <f t="shared" si="463"/>
        <v/>
      </c>
      <c r="AG203" s="13" t="str">
        <f t="shared" si="464"/>
        <v/>
      </c>
      <c r="AH203" s="80" t="str">
        <f t="shared" si="465"/>
        <v/>
      </c>
      <c r="AI203" s="80" t="str">
        <f t="shared" si="466"/>
        <v/>
      </c>
      <c r="AJ203" s="80" t="str">
        <f ca="1">IF(AG203="","",IF(N&lt;AB203,"",SUM(AH203:OFFSET(AH203,(N-1),0))))</f>
        <v/>
      </c>
      <c r="AK203" s="80" t="str">
        <f ca="1">IF(AG203="","",IF(N&lt;AB203,"",SUM(AI203:OFFSET(AI203,(N-1),0))))</f>
        <v/>
      </c>
      <c r="AL203" s="80" t="str">
        <f t="shared" si="467"/>
        <v/>
      </c>
      <c r="AM203" s="81" t="str">
        <f t="shared" si="468"/>
        <v/>
      </c>
      <c r="AN203" s="85" t="str">
        <f t="shared" si="461"/>
        <v/>
      </c>
    </row>
    <row r="204" spans="28:40" x14ac:dyDescent="0.2">
      <c r="AB204" s="5">
        <f t="shared" si="459"/>
        <v>185</v>
      </c>
      <c r="AC204" t="str">
        <f t="shared" si="460"/>
        <v/>
      </c>
      <c r="AD204" s="8" t="str">
        <f t="shared" si="462"/>
        <v/>
      </c>
      <c r="AE204" s="6" t="str">
        <f t="shared" si="463"/>
        <v/>
      </c>
      <c r="AG204" s="13" t="str">
        <f t="shared" si="464"/>
        <v/>
      </c>
      <c r="AH204" s="80" t="str">
        <f t="shared" si="465"/>
        <v/>
      </c>
      <c r="AI204" s="80" t="str">
        <f t="shared" si="466"/>
        <v/>
      </c>
      <c r="AJ204" s="80" t="str">
        <f ca="1">IF(AG204="","",IF(N&lt;AB204,"",SUM(AH204:OFFSET(AH204,(N-1),0))))</f>
        <v/>
      </c>
      <c r="AK204" s="80" t="str">
        <f ca="1">IF(AG204="","",IF(N&lt;AB204,"",SUM(AI204:OFFSET(AI204,(N-1),0))))</f>
        <v/>
      </c>
      <c r="AL204" s="80" t="str">
        <f t="shared" si="467"/>
        <v/>
      </c>
      <c r="AM204" s="81" t="str">
        <f t="shared" si="468"/>
        <v/>
      </c>
      <c r="AN204" s="85" t="str">
        <f t="shared" si="461"/>
        <v/>
      </c>
    </row>
    <row r="205" spans="28:40" x14ac:dyDescent="0.2">
      <c r="AB205" s="5">
        <f t="shared" si="459"/>
        <v>186</v>
      </c>
      <c r="AC205" t="str">
        <f t="shared" si="460"/>
        <v/>
      </c>
      <c r="AD205" s="8" t="str">
        <f t="shared" si="462"/>
        <v/>
      </c>
      <c r="AE205" s="6" t="str">
        <f t="shared" si="463"/>
        <v/>
      </c>
      <c r="AG205" s="13" t="str">
        <f t="shared" si="464"/>
        <v/>
      </c>
      <c r="AH205" s="80" t="str">
        <f t="shared" si="465"/>
        <v/>
      </c>
      <c r="AI205" s="80" t="str">
        <f t="shared" si="466"/>
        <v/>
      </c>
      <c r="AJ205" s="80" t="str">
        <f ca="1">IF(AG205="","",IF(N&lt;AB205,"",SUM(AH205:OFFSET(AH205,(N-1),0))))</f>
        <v/>
      </c>
      <c r="AK205" s="80" t="str">
        <f ca="1">IF(AG205="","",IF(N&lt;AB205,"",SUM(AI205:OFFSET(AI205,(N-1),0))))</f>
        <v/>
      </c>
      <c r="AL205" s="80" t="str">
        <f t="shared" si="467"/>
        <v/>
      </c>
      <c r="AM205" s="81" t="str">
        <f t="shared" si="468"/>
        <v/>
      </c>
      <c r="AN205" s="85" t="str">
        <f t="shared" si="461"/>
        <v/>
      </c>
    </row>
    <row r="206" spans="28:40" x14ac:dyDescent="0.2">
      <c r="AB206" s="5">
        <f t="shared" si="459"/>
        <v>187</v>
      </c>
      <c r="AC206" t="str">
        <f t="shared" si="460"/>
        <v/>
      </c>
      <c r="AD206" s="8" t="str">
        <f t="shared" si="462"/>
        <v/>
      </c>
      <c r="AE206" s="6" t="str">
        <f t="shared" si="463"/>
        <v/>
      </c>
      <c r="AG206" s="13" t="str">
        <f t="shared" si="464"/>
        <v/>
      </c>
      <c r="AH206" s="80" t="str">
        <f t="shared" si="465"/>
        <v/>
      </c>
      <c r="AI206" s="80" t="str">
        <f t="shared" si="466"/>
        <v/>
      </c>
      <c r="AJ206" s="80" t="str">
        <f ca="1">IF(AG206="","",IF(N&lt;AB206,"",SUM(AH206:OFFSET(AH206,(N-1),0))))</f>
        <v/>
      </c>
      <c r="AK206" s="80" t="str">
        <f ca="1">IF(AG206="","",IF(N&lt;AB206,"",SUM(AI206:OFFSET(AI206,(N-1),0))))</f>
        <v/>
      </c>
      <c r="AL206" s="80" t="str">
        <f t="shared" si="467"/>
        <v/>
      </c>
      <c r="AM206" s="81" t="str">
        <f t="shared" si="468"/>
        <v/>
      </c>
      <c r="AN206" s="85" t="str">
        <f t="shared" si="461"/>
        <v/>
      </c>
    </row>
    <row r="207" spans="28:40" x14ac:dyDescent="0.2">
      <c r="AB207" s="5">
        <f t="shared" si="459"/>
        <v>188</v>
      </c>
      <c r="AC207" t="str">
        <f t="shared" si="460"/>
        <v/>
      </c>
      <c r="AD207" s="8" t="str">
        <f t="shared" si="462"/>
        <v/>
      </c>
      <c r="AE207" s="6" t="str">
        <f t="shared" si="463"/>
        <v/>
      </c>
      <c r="AG207" s="13" t="str">
        <f t="shared" si="464"/>
        <v/>
      </c>
      <c r="AH207" s="80" t="str">
        <f t="shared" si="465"/>
        <v/>
      </c>
      <c r="AI207" s="80" t="str">
        <f t="shared" si="466"/>
        <v/>
      </c>
      <c r="AJ207" s="80" t="str">
        <f ca="1">IF(AG207="","",IF(N&lt;AB207,"",SUM(AH207:OFFSET(AH207,(N-1),0))))</f>
        <v/>
      </c>
      <c r="AK207" s="80" t="str">
        <f ca="1">IF(AG207="","",IF(N&lt;AB207,"",SUM(AI207:OFFSET(AI207,(N-1),0))))</f>
        <v/>
      </c>
      <c r="AL207" s="80" t="str">
        <f t="shared" si="467"/>
        <v/>
      </c>
      <c r="AM207" s="81" t="str">
        <f t="shared" si="468"/>
        <v/>
      </c>
      <c r="AN207" s="85" t="str">
        <f t="shared" si="461"/>
        <v/>
      </c>
    </row>
    <row r="208" spans="28:40" x14ac:dyDescent="0.2">
      <c r="AB208" s="5">
        <f t="shared" si="459"/>
        <v>189</v>
      </c>
      <c r="AC208" t="str">
        <f t="shared" si="460"/>
        <v/>
      </c>
      <c r="AD208" s="8" t="str">
        <f t="shared" si="462"/>
        <v/>
      </c>
      <c r="AE208" s="6" t="str">
        <f t="shared" si="463"/>
        <v/>
      </c>
      <c r="AG208" s="13" t="str">
        <f t="shared" si="464"/>
        <v/>
      </c>
      <c r="AH208" s="80" t="str">
        <f t="shared" si="465"/>
        <v/>
      </c>
      <c r="AI208" s="80" t="str">
        <f t="shared" si="466"/>
        <v/>
      </c>
      <c r="AJ208" s="80" t="str">
        <f ca="1">IF(AG208="","",IF(N&lt;AB208,"",SUM(AH208:OFFSET(AH208,(N-1),0))))</f>
        <v/>
      </c>
      <c r="AK208" s="80" t="str">
        <f ca="1">IF(AG208="","",IF(N&lt;AB208,"",SUM(AI208:OFFSET(AI208,(N-1),0))))</f>
        <v/>
      </c>
      <c r="AL208" s="80" t="str">
        <f t="shared" si="467"/>
        <v/>
      </c>
      <c r="AM208" s="81" t="str">
        <f t="shared" si="468"/>
        <v/>
      </c>
      <c r="AN208" s="85" t="str">
        <f t="shared" si="461"/>
        <v/>
      </c>
    </row>
    <row r="209" spans="27:40" x14ac:dyDescent="0.2">
      <c r="AB209" s="5">
        <f t="shared" si="459"/>
        <v>190</v>
      </c>
      <c r="AC209" t="str">
        <f t="shared" si="460"/>
        <v/>
      </c>
      <c r="AD209" s="8" t="str">
        <f t="shared" si="462"/>
        <v/>
      </c>
      <c r="AE209" s="6" t="str">
        <f t="shared" ref="AE209:AE211" si="469">IF(AC209="","",INDEX($Z$20:$Z$119,MATCH(AC209,$AB$20:$AB$119)))</f>
        <v/>
      </c>
      <c r="AG209" s="13" t="str">
        <f t="shared" ref="AG209:AG211" si="470">IFERROR(MOD(IF(CHEMINEMENT=HORAIRE,AG208+SUD-AD209,AG208+SUD+AD209),CERCLE),"")</f>
        <v/>
      </c>
      <c r="AH209" s="80" t="str">
        <f t="shared" ref="AH209:AH211" si="471">IFERROR(AE209*(SIN(RADIANS(AG209*24))),"")</f>
        <v/>
      </c>
      <c r="AI209" s="80" t="str">
        <f t="shared" ref="AI209:AI211" si="472">IFERROR(AE209*(COS(RADIANS(AG209*24))),"")</f>
        <v/>
      </c>
      <c r="AJ209" s="80" t="str">
        <f ca="1">IF(AG209="","",IF(N&lt;AB209,"",SUM(AH209:OFFSET(AH209,(N-1),0))))</f>
        <v/>
      </c>
      <c r="AK209" s="80" t="str">
        <f ca="1">IF(AG209="","",IF(N&lt;AB209,"",SUM(AI209:OFFSET(AI209,(N-1),0))))</f>
        <v/>
      </c>
      <c r="AL209" s="80" t="str">
        <f t="shared" ref="AL209:AL211" si="473">IF(AG209="","",IF(N&lt;AB209,"",SQRT(AJ209^2+AK209^2)))</f>
        <v/>
      </c>
      <c r="AM209" s="81" t="str">
        <f t="shared" ref="AM209:AM211" si="474">IFERROR(IF(N&lt;AB209,"",SUMA/AL209),"")</f>
        <v/>
      </c>
      <c r="AN209" s="85" t="str">
        <f t="shared" si="461"/>
        <v/>
      </c>
    </row>
    <row r="210" spans="27:40" x14ac:dyDescent="0.2">
      <c r="AB210" s="5">
        <f t="shared" si="459"/>
        <v>191</v>
      </c>
      <c r="AC210" t="str">
        <f t="shared" si="460"/>
        <v/>
      </c>
      <c r="AD210" s="8" t="str">
        <f t="shared" si="462"/>
        <v/>
      </c>
      <c r="AE210" s="6" t="str">
        <f t="shared" si="469"/>
        <v/>
      </c>
      <c r="AG210" s="13" t="str">
        <f t="shared" si="470"/>
        <v/>
      </c>
      <c r="AH210" s="80" t="str">
        <f t="shared" si="471"/>
        <v/>
      </c>
      <c r="AI210" s="80" t="str">
        <f t="shared" si="472"/>
        <v/>
      </c>
      <c r="AJ210" s="80" t="str">
        <f ca="1">IF(AG210="","",IF(N&lt;AB210,"",SUM(AH210:OFFSET(AH210,(N-1),0))))</f>
        <v/>
      </c>
      <c r="AK210" s="80" t="str">
        <f ca="1">IF(AG210="","",IF(N&lt;AB210,"",SUM(AI210:OFFSET(AI210,(N-1),0))))</f>
        <v/>
      </c>
      <c r="AL210" s="80" t="str">
        <f t="shared" si="473"/>
        <v/>
      </c>
      <c r="AM210" s="81" t="str">
        <f t="shared" si="474"/>
        <v/>
      </c>
      <c r="AN210" s="85" t="str">
        <f t="shared" si="461"/>
        <v/>
      </c>
    </row>
    <row r="211" spans="27:40" x14ac:dyDescent="0.2">
      <c r="AB211" s="5">
        <f t="shared" si="459"/>
        <v>192</v>
      </c>
      <c r="AC211" t="str">
        <f t="shared" si="460"/>
        <v/>
      </c>
      <c r="AD211" s="8" t="str">
        <f t="shared" si="462"/>
        <v/>
      </c>
      <c r="AE211" s="6" t="str">
        <f t="shared" si="469"/>
        <v/>
      </c>
      <c r="AG211" s="13" t="str">
        <f t="shared" si="470"/>
        <v/>
      </c>
      <c r="AH211" s="80" t="str">
        <f t="shared" si="471"/>
        <v/>
      </c>
      <c r="AI211" s="80" t="str">
        <f t="shared" si="472"/>
        <v/>
      </c>
      <c r="AJ211" s="80" t="str">
        <f ca="1">IF(AG211="","",IF(N&lt;AB211,"",SUM(AH211:OFFSET(AH211,(N-1),0))))</f>
        <v/>
      </c>
      <c r="AK211" s="80" t="str">
        <f ca="1">IF(AG211="","",IF(N&lt;AB211,"",SUM(AI211:OFFSET(AI211,(N-1),0))))</f>
        <v/>
      </c>
      <c r="AL211" s="80" t="str">
        <f t="shared" si="473"/>
        <v/>
      </c>
      <c r="AM211" s="81" t="str">
        <f t="shared" si="474"/>
        <v/>
      </c>
      <c r="AN211" s="85" t="str">
        <f t="shared" si="461"/>
        <v/>
      </c>
    </row>
    <row r="212" spans="27:40" x14ac:dyDescent="0.2">
      <c r="AB212" s="5">
        <f t="shared" si="459"/>
        <v>193</v>
      </c>
      <c r="AC212" t="str">
        <f t="shared" ref="AC212:AC219" si="475">IF((N*2)-1&lt;AB212,"",IF(AB212&lt;=N,AB212,AB212-N))</f>
        <v/>
      </c>
      <c r="AD212" s="8" t="str">
        <f t="shared" si="462"/>
        <v/>
      </c>
      <c r="AE212" s="6" t="str">
        <f t="shared" ref="AE212:AE218" si="476">IF(AC212="","",INDEX($Z$20:$Z$119,MATCH(AC212,$AB$20:$AB$119)))</f>
        <v/>
      </c>
      <c r="AG212" s="13" t="str">
        <f t="shared" ref="AG212:AG218" si="477">IFERROR(MOD(IF(CHEMINEMENT=HORAIRE,AG211+SUD-AD212,AG211+SUD+AD212),CERCLE),"")</f>
        <v/>
      </c>
      <c r="AH212" s="80" t="str">
        <f t="shared" ref="AH212:AH218" si="478">IFERROR(AE212*(SIN(RADIANS(AG212*24))),"")</f>
        <v/>
      </c>
      <c r="AI212" s="80" t="str">
        <f t="shared" ref="AI212:AI218" si="479">IFERROR(AE212*(COS(RADIANS(AG212*24))),"")</f>
        <v/>
      </c>
      <c r="AJ212" s="80" t="str">
        <f ca="1">IF(AG212="","",IF(N&lt;AB212,"",SUM(AH212:OFFSET(AH212,(N-1),0))))</f>
        <v/>
      </c>
      <c r="AK212" s="80" t="str">
        <f ca="1">IF(AG212="","",IF(N&lt;AB212,"",SUM(AI212:OFFSET(AI212,(N-1),0))))</f>
        <v/>
      </c>
      <c r="AL212" s="80" t="str">
        <f t="shared" ref="AL212:AL218" si="480">IF(AG212="","",IF(N&lt;AB212,"",SQRT(AJ212^2+AK212^2)))</f>
        <v/>
      </c>
      <c r="AM212" s="81" t="str">
        <f t="shared" ref="AM212:AM218" si="481">IFERROR(IF(N&lt;AB212,"",SUMA/AL212),"")</f>
        <v/>
      </c>
      <c r="AN212" s="85" t="str">
        <f t="shared" ref="AN212:AN219" si="482">IFERROR(IF(N&lt;AB212,"",IF(AM212&gt;OVER,$A$16,AM212)),"")</f>
        <v/>
      </c>
    </row>
    <row r="213" spans="27:40" x14ac:dyDescent="0.2">
      <c r="AB213" s="5">
        <f t="shared" si="459"/>
        <v>194</v>
      </c>
      <c r="AC213" t="str">
        <f t="shared" si="475"/>
        <v/>
      </c>
      <c r="AD213" s="8" t="str">
        <f t="shared" si="462"/>
        <v/>
      </c>
      <c r="AE213" s="6" t="str">
        <f t="shared" si="476"/>
        <v/>
      </c>
      <c r="AG213" s="13" t="str">
        <f t="shared" si="477"/>
        <v/>
      </c>
      <c r="AH213" s="80" t="str">
        <f t="shared" si="478"/>
        <v/>
      </c>
      <c r="AI213" s="80" t="str">
        <f t="shared" si="479"/>
        <v/>
      </c>
      <c r="AJ213" s="80" t="str">
        <f ca="1">IF(AG213="","",IF(N&lt;AB213,"",SUM(AH213:OFFSET(AH213,(N-1),0))))</f>
        <v/>
      </c>
      <c r="AK213" s="80" t="str">
        <f ca="1">IF(AG213="","",IF(N&lt;AB213,"",SUM(AI213:OFFSET(AI213,(N-1),0))))</f>
        <v/>
      </c>
      <c r="AL213" s="80" t="str">
        <f t="shared" si="480"/>
        <v/>
      </c>
      <c r="AM213" s="81" t="str">
        <f t="shared" si="481"/>
        <v/>
      </c>
      <c r="AN213" s="85" t="str">
        <f t="shared" si="482"/>
        <v/>
      </c>
    </row>
    <row r="214" spans="27:40" x14ac:dyDescent="0.2">
      <c r="AB214" s="5">
        <f t="shared" si="459"/>
        <v>195</v>
      </c>
      <c r="AC214" t="str">
        <f t="shared" si="475"/>
        <v/>
      </c>
      <c r="AD214" s="8" t="str">
        <f t="shared" si="462"/>
        <v/>
      </c>
      <c r="AE214" s="6" t="str">
        <f t="shared" si="476"/>
        <v/>
      </c>
      <c r="AG214" s="13" t="str">
        <f t="shared" si="477"/>
        <v/>
      </c>
      <c r="AH214" s="80" t="str">
        <f t="shared" si="478"/>
        <v/>
      </c>
      <c r="AI214" s="80" t="str">
        <f t="shared" si="479"/>
        <v/>
      </c>
      <c r="AJ214" s="80" t="str">
        <f ca="1">IF(AG214="","",IF(N&lt;AB214,"",SUM(AH214:OFFSET(AH214,(N-1),0))))</f>
        <v/>
      </c>
      <c r="AK214" s="80" t="str">
        <f ca="1">IF(AG214="","",IF(N&lt;AB214,"",SUM(AI214:OFFSET(AI214,(N-1),0))))</f>
        <v/>
      </c>
      <c r="AL214" s="80" t="str">
        <f t="shared" si="480"/>
        <v/>
      </c>
      <c r="AM214" s="81" t="str">
        <f t="shared" si="481"/>
        <v/>
      </c>
      <c r="AN214" s="85" t="str">
        <f t="shared" si="482"/>
        <v/>
      </c>
    </row>
    <row r="215" spans="27:40" x14ac:dyDescent="0.2">
      <c r="AB215" s="5">
        <f t="shared" si="459"/>
        <v>196</v>
      </c>
      <c r="AC215" t="str">
        <f t="shared" si="475"/>
        <v/>
      </c>
      <c r="AD215" s="8" t="str">
        <f t="shared" si="462"/>
        <v/>
      </c>
      <c r="AE215" s="6" t="str">
        <f t="shared" si="476"/>
        <v/>
      </c>
      <c r="AG215" s="13" t="str">
        <f t="shared" si="477"/>
        <v/>
      </c>
      <c r="AH215" s="80" t="str">
        <f t="shared" si="478"/>
        <v/>
      </c>
      <c r="AI215" s="80" t="str">
        <f t="shared" si="479"/>
        <v/>
      </c>
      <c r="AJ215" s="80" t="str">
        <f ca="1">IF(AG215="","",IF(N&lt;AB215,"",SUM(AH215:OFFSET(AH215,(N-1),0))))</f>
        <v/>
      </c>
      <c r="AK215" s="80" t="str">
        <f ca="1">IF(AG215="","",IF(N&lt;AB215,"",SUM(AI215:OFFSET(AI215,(N-1),0))))</f>
        <v/>
      </c>
      <c r="AL215" s="80" t="str">
        <f t="shared" si="480"/>
        <v/>
      </c>
      <c r="AM215" s="81" t="str">
        <f t="shared" si="481"/>
        <v/>
      </c>
      <c r="AN215" s="85" t="str">
        <f t="shared" si="482"/>
        <v/>
      </c>
    </row>
    <row r="216" spans="27:40" x14ac:dyDescent="0.2">
      <c r="AB216" s="5">
        <f t="shared" si="459"/>
        <v>197</v>
      </c>
      <c r="AC216" t="str">
        <f t="shared" si="475"/>
        <v/>
      </c>
      <c r="AD216" s="8" t="str">
        <f t="shared" si="462"/>
        <v/>
      </c>
      <c r="AE216" s="6" t="str">
        <f t="shared" si="476"/>
        <v/>
      </c>
      <c r="AG216" s="13" t="str">
        <f t="shared" si="477"/>
        <v/>
      </c>
      <c r="AH216" s="80" t="str">
        <f t="shared" si="478"/>
        <v/>
      </c>
      <c r="AI216" s="80" t="str">
        <f t="shared" si="479"/>
        <v/>
      </c>
      <c r="AJ216" s="80" t="str">
        <f ca="1">IF(AG216="","",IF(N&lt;AB216,"",SUM(AH216:OFFSET(AH216,(N-1),0))))</f>
        <v/>
      </c>
      <c r="AK216" s="80" t="str">
        <f ca="1">IF(AG216="","",IF(N&lt;AB216,"",SUM(AI216:OFFSET(AI216,(N-1),0))))</f>
        <v/>
      </c>
      <c r="AL216" s="80" t="str">
        <f t="shared" si="480"/>
        <v/>
      </c>
      <c r="AM216" s="81" t="str">
        <f t="shared" si="481"/>
        <v/>
      </c>
      <c r="AN216" s="85" t="str">
        <f t="shared" si="482"/>
        <v/>
      </c>
    </row>
    <row r="217" spans="27:40" x14ac:dyDescent="0.2">
      <c r="AB217" s="5">
        <f t="shared" si="459"/>
        <v>198</v>
      </c>
      <c r="AC217" t="str">
        <f t="shared" si="475"/>
        <v/>
      </c>
      <c r="AD217" s="8" t="str">
        <f t="shared" si="462"/>
        <v/>
      </c>
      <c r="AE217" s="6" t="str">
        <f t="shared" si="476"/>
        <v/>
      </c>
      <c r="AG217" s="13" t="str">
        <f t="shared" si="477"/>
        <v/>
      </c>
      <c r="AH217" s="80" t="str">
        <f t="shared" si="478"/>
        <v/>
      </c>
      <c r="AI217" s="80" t="str">
        <f t="shared" si="479"/>
        <v/>
      </c>
      <c r="AJ217" s="80" t="str">
        <f ca="1">IF(AG217="","",IF(N&lt;AB217,"",SUM(AH217:OFFSET(AH217,(N-1),0))))</f>
        <v/>
      </c>
      <c r="AK217" s="80" t="str">
        <f ca="1">IF(AG217="","",IF(N&lt;AB217,"",SUM(AI217:OFFSET(AI217,(N-1),0))))</f>
        <v/>
      </c>
      <c r="AL217" s="80" t="str">
        <f t="shared" si="480"/>
        <v/>
      </c>
      <c r="AM217" s="81" t="str">
        <f t="shared" si="481"/>
        <v/>
      </c>
      <c r="AN217" s="85" t="str">
        <f t="shared" si="482"/>
        <v/>
      </c>
    </row>
    <row r="218" spans="27:40" x14ac:dyDescent="0.2">
      <c r="AB218" s="5">
        <f t="shared" si="459"/>
        <v>199</v>
      </c>
      <c r="AC218" t="str">
        <f t="shared" si="475"/>
        <v/>
      </c>
      <c r="AD218" s="8" t="str">
        <f t="shared" si="462"/>
        <v/>
      </c>
      <c r="AE218" s="6" t="str">
        <f t="shared" si="476"/>
        <v/>
      </c>
      <c r="AG218" s="13" t="str">
        <f t="shared" si="477"/>
        <v/>
      </c>
      <c r="AH218" s="80" t="str">
        <f t="shared" si="478"/>
        <v/>
      </c>
      <c r="AI218" s="80" t="str">
        <f t="shared" si="479"/>
        <v/>
      </c>
      <c r="AJ218" s="80" t="str">
        <f ca="1">IF(AG218="","",IF(N&lt;AB218,"",SUM(AH218:OFFSET(AH218,(N-1),0))))</f>
        <v/>
      </c>
      <c r="AK218" s="80" t="str">
        <f ca="1">IF(AG218="","",IF(N&lt;AB218,"",SUM(AI218:OFFSET(AI218,(N-1),0))))</f>
        <v/>
      </c>
      <c r="AL218" s="80" t="str">
        <f t="shared" si="480"/>
        <v/>
      </c>
      <c r="AM218" s="81" t="str">
        <f t="shared" si="481"/>
        <v/>
      </c>
      <c r="AN218" s="85" t="str">
        <f t="shared" si="482"/>
        <v/>
      </c>
    </row>
    <row r="219" spans="27:40" x14ac:dyDescent="0.2">
      <c r="AA219" t="str">
        <f>IF(AB219=(2*COUNT(L20:L119)),"OK","ERREUR")</f>
        <v>OK</v>
      </c>
      <c r="AB219" s="7">
        <f>AB218+1</f>
        <v>200</v>
      </c>
      <c r="AC219" t="str">
        <f t="shared" si="475"/>
        <v/>
      </c>
      <c r="AD219" s="8" t="str">
        <f>IF(AC219="","",INDEX($Y$20:$Y$119,MATCH(AC219,$AB$20:$AB$119,0)))</f>
        <v/>
      </c>
      <c r="AE219" s="11" t="str">
        <f>IF(AC219="","",INDEX($Z$20:$Z$119,MATCH(AC219,$AB$20:$AB$119)))</f>
        <v/>
      </c>
      <c r="AG219" s="16" t="str">
        <f>IFERROR(MOD(IF(CHEMINEMENT=HORAIRE,AG218+SUD-AD219,AG218+SUD+AD219),CERCLE),"")</f>
        <v/>
      </c>
      <c r="AH219" s="82" t="str">
        <f>IFERROR(AE219*(SIN(RADIANS(AG219*24))),"")</f>
        <v/>
      </c>
      <c r="AI219" s="82" t="str">
        <f>IFERROR(AE219*(COS(RADIANS(AG219*24))),"")</f>
        <v/>
      </c>
      <c r="AJ219" s="82" t="str">
        <f ca="1">IF(AG219="","",IF(N&lt;AB219,"",SUM(AH219:OFFSET(AH219,(N-1),0))))</f>
        <v/>
      </c>
      <c r="AK219" s="82" t="str">
        <f ca="1">IF(AG219="","",IF(N&lt;AB219,"",SUM(AI219:OFFSET(AI219,(N-1),0))))</f>
        <v/>
      </c>
      <c r="AL219" s="82" t="str">
        <f>IF(AG219="","",IF(N&lt;AB219,"",SQRT(AJ219^2+AK219^2)))</f>
        <v/>
      </c>
      <c r="AM219" s="83" t="str">
        <f>IFERROR(IF(N&lt;AB219,"",SUMA/AL219),"")</f>
        <v/>
      </c>
      <c r="AN219" s="85" t="str">
        <f t="shared" si="482"/>
        <v/>
      </c>
    </row>
    <row r="220" spans="27:40" x14ac:dyDescent="0.2">
      <c r="AB220" t="s">
        <v>174</v>
      </c>
      <c r="AD220" s="8"/>
      <c r="AG220" s="8"/>
      <c r="AH220" s="12"/>
      <c r="AI220" s="14"/>
      <c r="AJ220" s="15"/>
      <c r="AK220" s="15"/>
      <c r="AL220" s="14"/>
      <c r="AN220" s="3"/>
    </row>
  </sheetData>
  <sheetProtection algorithmName="SHA-512" hashValue="XMM3nHBZFdTZtE2COWFHr6/0I0dpi13dTT+ZwfZk/55g+FuFEy3bm/0Fnr55BOwR7mbNU2aZqyD44hU6EtzryQ==" saltValue="YCBJ0qlUQkaSYiKrtF0Efw==" spinCount="100000" sheet="1" objects="1" scenarios="1"/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K400"/>
  <sheetViews>
    <sheetView topLeftCell="T1" zoomScale="125" zoomScaleNormal="125" zoomScalePageLayoutView="125" workbookViewId="0">
      <selection activeCell="G8" sqref="G8"/>
    </sheetView>
  </sheetViews>
  <sheetFormatPr baseColWidth="10" defaultColWidth="11.5" defaultRowHeight="13" x14ac:dyDescent="0.15"/>
  <cols>
    <col min="1" max="1" width="4.83203125" style="320" customWidth="1"/>
    <col min="2" max="2" width="4.5" style="320" customWidth="1"/>
    <col min="3" max="5" width="11.5" style="320" customWidth="1"/>
    <col min="6" max="6" width="14.1640625" style="320" customWidth="1"/>
    <col min="7" max="7" width="15" style="320" customWidth="1"/>
    <col min="8" max="9" width="11.5" style="320" customWidth="1"/>
    <col min="10" max="10" width="1.6640625" style="323" customWidth="1"/>
    <col min="11" max="11" width="5.83203125" style="320" customWidth="1"/>
    <col min="12" max="12" width="6.6640625" style="320" customWidth="1"/>
    <col min="13" max="13" width="4.83203125" style="320" customWidth="1"/>
    <col min="14" max="16" width="11.5" style="320" customWidth="1"/>
    <col min="17" max="17" width="15.33203125" style="320" customWidth="1"/>
    <col min="18" max="18" width="14.5" style="320" customWidth="1"/>
    <col min="19" max="20" width="11.5" style="320" customWidth="1"/>
    <col min="21" max="21" width="1.5" style="323" customWidth="1"/>
    <col min="22" max="22" width="15.6640625" style="320" customWidth="1"/>
    <col min="23" max="24" width="15.6640625" style="372" customWidth="1"/>
    <col min="25" max="25" width="1.83203125" style="373" customWidth="1"/>
    <col min="26" max="26" width="15.83203125" style="320" customWidth="1"/>
    <col min="27" max="27" width="11.5" style="320" customWidth="1"/>
    <col min="28" max="28" width="1.5" style="323" customWidth="1"/>
    <col min="29" max="30" width="11.5" style="320" customWidth="1"/>
    <col min="31" max="31" width="1.33203125" style="323" customWidth="1"/>
    <col min="32" max="33" width="9.1640625" style="320" customWidth="1"/>
    <col min="34" max="35" width="11.5" style="320" customWidth="1"/>
    <col min="36" max="36" width="3.6640625" style="320" customWidth="1"/>
    <col min="37" max="38" width="10.33203125" style="320" customWidth="1"/>
    <col min="39" max="40" width="11.5" style="320" customWidth="1"/>
    <col min="41" max="43" width="11.5" style="334" customWidth="1"/>
    <col min="44" max="44" width="13.6640625" style="362" customWidth="1"/>
    <col min="45" max="45" width="13.6640625" style="336" customWidth="1"/>
    <col min="46" max="46" width="14.83203125" style="336" customWidth="1"/>
    <col min="47" max="47" width="13.83203125" style="336" customWidth="1"/>
    <col min="48" max="50" width="18" style="337" customWidth="1"/>
    <col min="51" max="51" width="5.5" style="320" customWidth="1"/>
    <col min="52" max="52" width="5.33203125" style="320" customWidth="1"/>
    <col min="53" max="53" width="1.6640625" style="323" customWidth="1"/>
    <col min="54" max="55" width="3.33203125" style="320" customWidth="1"/>
    <col min="56" max="56" width="6.5" style="320" customWidth="1"/>
    <col min="57" max="57" width="10.6640625" style="320" customWidth="1"/>
    <col min="58" max="59" width="15" style="320" customWidth="1"/>
    <col min="60" max="60" width="13.5" style="320" customWidth="1"/>
    <col min="61" max="61" width="1.1640625" style="323" customWidth="1"/>
    <col min="62" max="62" width="13.1640625" style="320" customWidth="1"/>
    <col min="63" max="63" width="15.1640625" style="320" customWidth="1"/>
    <col min="64" max="65" width="13.1640625" style="320" customWidth="1"/>
    <col min="66" max="66" width="13.5" style="346" customWidth="1"/>
    <col min="67" max="67" width="14.5" style="320" customWidth="1"/>
    <col min="68" max="68" width="11.83203125" style="320" customWidth="1"/>
    <col min="69" max="69" width="10.6640625" style="320" customWidth="1"/>
    <col min="70" max="71" width="11.83203125" style="320" customWidth="1"/>
    <col min="72" max="72" width="14" style="346" customWidth="1"/>
    <col min="73" max="73" width="1.1640625" style="323" customWidth="1"/>
    <col min="74" max="74" width="14" style="320" customWidth="1"/>
    <col min="75" max="76" width="14" style="374" customWidth="1"/>
    <col min="77" max="78" width="10.6640625" style="346" customWidth="1"/>
    <col min="79" max="79" width="10.6640625" style="320" customWidth="1"/>
    <col min="80" max="80" width="1.1640625" style="347" customWidth="1"/>
    <col min="81" max="81" width="12.33203125" style="320" customWidth="1"/>
    <col min="82" max="82" width="14.1640625" style="320" bestFit="1" customWidth="1"/>
    <col min="83" max="84" width="4.83203125" style="320" customWidth="1"/>
    <col min="85" max="85" width="13.6640625" style="320" bestFit="1" customWidth="1"/>
    <col min="86" max="86" width="18.1640625" style="320" customWidth="1"/>
    <col min="87" max="87" width="13.6640625" style="320" customWidth="1"/>
    <col min="88" max="88" width="1.33203125" style="358" customWidth="1"/>
    <col min="89" max="89" width="17" style="350" customWidth="1"/>
    <col min="90" max="90" width="17.6640625" style="375" customWidth="1"/>
    <col min="91" max="92" width="10.83203125" style="320" customWidth="1"/>
    <col min="93" max="93" width="1.1640625" style="323" customWidth="1"/>
    <col min="94" max="94" width="13.83203125" style="320" customWidth="1"/>
    <col min="95" max="95" width="13.83203125" style="374" customWidth="1"/>
    <col min="96" max="97" width="11.5" style="320" customWidth="1"/>
    <col min="98" max="98" width="1.83203125" style="323" customWidth="1"/>
    <col min="99" max="101" width="11.5" style="320" customWidth="1"/>
    <col min="102" max="102" width="1.6640625" style="323" customWidth="1"/>
    <col min="103" max="104" width="11.5" style="320" customWidth="1"/>
    <col min="105" max="105" width="1.6640625" style="323" customWidth="1"/>
    <col min="106" max="106" width="11.5" style="320" customWidth="1"/>
    <col min="107" max="107" width="1.33203125" style="323" customWidth="1"/>
    <col min="108" max="108" width="10.83203125" style="320" customWidth="1"/>
    <col min="109" max="109" width="1.33203125" style="323" customWidth="1"/>
    <col min="110" max="111" width="13.33203125" style="320" customWidth="1"/>
    <col min="112" max="115" width="14.1640625" style="320" customWidth="1"/>
    <col min="116" max="116" width="14.1640625" style="370" customWidth="1"/>
    <col min="117" max="117" width="1.1640625" style="323" customWidth="1"/>
    <col min="118" max="121" width="10.5" style="320" customWidth="1"/>
    <col min="122" max="122" width="1.1640625" style="323" customWidth="1"/>
    <col min="123" max="123" width="11.5" style="320" customWidth="1"/>
    <col min="124" max="124" width="17.5" style="320" customWidth="1"/>
    <col min="125" max="126" width="16.1640625" style="320" customWidth="1"/>
    <col min="127" max="127" width="11.5" style="320" customWidth="1"/>
    <col min="128" max="128" width="1.6640625" style="323" customWidth="1"/>
    <col min="129" max="129" width="5.6640625" style="319" customWidth="1"/>
    <col min="130" max="130" width="5.1640625" style="320" customWidth="1"/>
    <col min="131" max="131" width="12.6640625" style="320" customWidth="1"/>
    <col min="132" max="132" width="12.6640625" style="374" customWidth="1"/>
    <col min="133" max="133" width="11.5" style="320" customWidth="1"/>
    <col min="134" max="134" width="14.33203125" style="320" customWidth="1"/>
    <col min="135" max="135" width="14.5" style="320" customWidth="1"/>
    <col min="136" max="139" width="11.5" style="320" customWidth="1"/>
    <col min="140" max="140" width="1.83203125" style="323" customWidth="1"/>
    <col min="141" max="141" width="2.1640625" style="351" customWidth="1"/>
    <col min="142" max="16384" width="11.5" style="320"/>
  </cols>
  <sheetData>
    <row r="1" spans="1:139" x14ac:dyDescent="0.15">
      <c r="A1" s="320" t="str">
        <f>IF(XYZ!B25="","",XYZ!B25)</f>
        <v/>
      </c>
      <c r="B1" s="320" t="str">
        <f>IF(XYZ!C25="","",IF(XYZ!C25='RAPPORT-XYZ'!$A$6,'RAPPORT-XYZ'!$A$6,IF(OR(XYZ!C25='RAPPORT-XYZ'!$A$7,XYZ!C25='RAPPORT-XYZ'!$B$7),'RAPPORT-XYZ'!$A$7)))</f>
        <v>D</v>
      </c>
      <c r="C1" s="320">
        <f>IF(XYZ!D25="","",XYZ!D25)</f>
        <v>1000</v>
      </c>
      <c r="D1" s="320">
        <f>IF(XYZ!E25="","",XYZ!E25)</f>
        <v>4000</v>
      </c>
      <c r="E1" s="320">
        <f>IF(XYZ!F25="","",XYZ!F25)</f>
        <v>1.5</v>
      </c>
      <c r="F1" s="322">
        <f>IF(XYZ!G25="","",MOD(XYZ!G25,CERCLE))</f>
        <v>0</v>
      </c>
      <c r="G1" s="322">
        <f>IF(XYZ!H25="","",MOD(XYZ!H25,CERCLE))</f>
        <v>3.7356250000000002</v>
      </c>
      <c r="H1" s="320">
        <f>IFERROR(IF(ECHELLE3="",XYZ!I25*1,XYZ!I25*ECHELLE3),"")</f>
        <v>162.90299999999999</v>
      </c>
      <c r="I1" s="320">
        <f>IF(XYZ!J25="","",XYZ!J25)</f>
        <v>1.5</v>
      </c>
      <c r="K1" s="320">
        <f>IF(A1&lt;&gt;"x",IF(F1="","",1),"")</f>
        <v>1</v>
      </c>
      <c r="L1" s="320">
        <f>IF(K1="","",COUNT($K$1:K1))</f>
        <v>1</v>
      </c>
      <c r="M1" s="320" t="str">
        <f t="shared" ref="M1:M32" si="0">IF(ROW(1:1)&gt;COUNT($K:$K),"",INDEX(B:B,MATCH(ROW(1:1),$L:$L)))</f>
        <v>D</v>
      </c>
      <c r="N1" s="320">
        <f t="shared" ref="N1:N32" si="1">IF(ROW(1:1)&gt;COUNT($K:$K),"",INDEX(C:C,MATCH(ROW(1:1),$L:$L)))</f>
        <v>1000</v>
      </c>
      <c r="O1" s="320">
        <f t="shared" ref="O1:O32" si="2">IF(ROW(1:1)&gt;COUNT($K:$K),"",INDEX(D:D,MATCH(ROW(1:1),$L:$L)))</f>
        <v>4000</v>
      </c>
      <c r="P1" s="320">
        <f t="shared" ref="P1:P32" si="3">IF(ROW(1:1)&gt;COUNT($K:$K),"",INDEX(E:E,MATCH(ROW(1:1),$L:$L)))</f>
        <v>1.5</v>
      </c>
      <c r="Q1" s="322">
        <f t="shared" ref="Q1:Q32" si="4">IF(ROW(1:1)&gt;COUNT($K:$K),"",INDEX(F:F,MATCH(ROW(1:1),$L:$L)))</f>
        <v>0</v>
      </c>
      <c r="R1" s="322">
        <f t="shared" ref="R1:R32" si="5">IF(ROW(1:1)&gt;COUNT($K:$K),"",INDEX(G:G,MATCH(ROW(1:1),$L:$L)))</f>
        <v>3.7356250000000002</v>
      </c>
      <c r="S1" s="320">
        <f t="shared" ref="S1:S32" si="6">IF(ROW(1:1)&gt;COUNT($K:$K),"",INDEX(H:H,MATCH(ROW(1:1),$L:$L)))</f>
        <v>162.90299999999999</v>
      </c>
      <c r="T1" s="320">
        <f t="shared" ref="T1:T32" si="7">IF(ROW(1:1)&gt;COUNT($K:$K),"",INDEX(I:I,MATCH(ROW(1:1),$L:$L)))</f>
        <v>1.5</v>
      </c>
      <c r="V1" s="322">
        <f>IF(Q1="","",IF(M1="R",MOD(Q1-SUD,CERCLE),Q1))</f>
        <v>0</v>
      </c>
      <c r="W1" s="331">
        <f>IF(V1="","",SIN(RADIANS(V1*24)))</f>
        <v>0</v>
      </c>
      <c r="X1" s="331">
        <f>IF(V1="","",COS(RADIANS(V1*24)))</f>
        <v>1</v>
      </c>
      <c r="Y1" s="332"/>
      <c r="Z1" s="322">
        <f>IF(R1="","",IF(M1="R",MOD(CERCLE-R1,CERCLE),R1))</f>
        <v>3.7356250000000002</v>
      </c>
      <c r="AA1" s="320">
        <f t="shared" ref="AA1" si="8">IF(S1="","",ABS(COS(RADIANS(Z1-EST)*24))*S1)</f>
        <v>162.90004681468784</v>
      </c>
      <c r="AC1" s="320">
        <f t="shared" ref="AC1" si="9">IF(S1="","",SIN(RADIANS(Z1-EST)*24)*S1)</f>
        <v>-0.98089590299483564</v>
      </c>
      <c r="AD1" s="320">
        <f t="shared" ref="AD1:AD64" si="10">IF(AC1="","",P1-T1-AC1)</f>
        <v>0.98089590299483564</v>
      </c>
      <c r="AF1" s="320">
        <f t="shared" ref="AF1:AG32" si="11">IF(N1="","",N1)</f>
        <v>1000</v>
      </c>
      <c r="AG1" s="320">
        <f t="shared" si="11"/>
        <v>4000</v>
      </c>
      <c r="AH1" s="320" t="str">
        <f t="shared" ref="AH1:AH64" si="12">IF(N1="","",N1&amp;O1)</f>
        <v>10004000</v>
      </c>
      <c r="AI1" s="320" t="str">
        <f t="shared" ref="AI1:AI64" si="13">IF(N1="","",O1&amp;N1)</f>
        <v>40001000</v>
      </c>
      <c r="AJ1" s="333" t="s">
        <v>305</v>
      </c>
      <c r="AK1" s="320">
        <f t="shared" ref="AK1:AK64" si="14">IF(AJ1&lt;&gt;"N","",AF1)</f>
        <v>1000</v>
      </c>
      <c r="AL1" s="320">
        <f t="shared" ref="AL1:AL64" si="15">IF(AJ1&lt;&gt;"N","",AG1)</f>
        <v>4000</v>
      </c>
      <c r="AM1" s="320" t="str">
        <f t="shared" ref="AM1:AM64" si="16">IF(AJ1&lt;&gt;"N","",AH1)</f>
        <v>10004000</v>
      </c>
      <c r="AN1" s="320" t="str">
        <f t="shared" ref="AN1:AN64" si="17">IF(AJ1&lt;&gt;"N","",AI1)</f>
        <v>40001000</v>
      </c>
      <c r="AO1" s="334">
        <f t="array" ref="AO1">IF(AM1="","",AVERAGE(IF(AH$1:AH$200=AM1,W$1:W$200)))</f>
        <v>-1.2120342026290744E-5</v>
      </c>
      <c r="AP1" s="334">
        <f t="array" ref="AP1">IF(AM1="","",AVERAGE(IF(AH$1:AH$200=AM1,X$1:X$200)))</f>
        <v>0.99999999985309729</v>
      </c>
      <c r="AQ1" s="334">
        <f>IF(AP1="","",ATAN2(AP1,AO1))</f>
        <v>-1.212034202747775E-5</v>
      </c>
      <c r="AR1" s="335">
        <f t="array" ref="AR1">IF(AQ1="","",MOD(DEGREES(AQ1/24),CERCLE))</f>
        <v>14.999971064814815</v>
      </c>
      <c r="AS1" s="336">
        <f t="array" ref="AS1">IF(AM1="","",AVERAGE(IF(AH$1:AH$200=AM1,AA$1:AA$200)))</f>
        <v>162.90054918243973</v>
      </c>
      <c r="AT1" s="336">
        <f t="shared" ref="AT1:AT32" si="18">INDEX(AS:AS,MATCH(AM1,AN:AN,0))</f>
        <v>162.90099654434235</v>
      </c>
      <c r="AU1" s="336">
        <f>IF(AS1="","",AVERAGE(AS1:AT1))</f>
        <v>162.90077286339104</v>
      </c>
      <c r="AV1" s="337">
        <f t="array" ref="AV1">IF(AM1="","",AVERAGE(IF(AH$1:AH$200=AM1,AD$1:AD$200)))</f>
        <v>0.98050403038310874</v>
      </c>
      <c r="AW1" s="337">
        <f t="array" ref="AW1">IF(AN1="","",AVERAGE(IF(AH$1:AH$200=AN1,AD$1:AD$200)))</f>
        <v>-0.98919450767250394</v>
      </c>
      <c r="AX1" s="337">
        <f>IF(AV1="","",SIGN(AV1)*AVERAGE(ABS(AV1),ABS(AW1)))</f>
        <v>0.98484926902780634</v>
      </c>
      <c r="AY1" s="320">
        <f t="shared" ref="AY1:AY64" si="19">IF(AX1="","",1)</f>
        <v>1</v>
      </c>
      <c r="AZ1" s="320">
        <f>IF(AY1="","",COUNT(AY$1:AY1))</f>
        <v>1</v>
      </c>
      <c r="BB1" s="338" t="s">
        <v>305</v>
      </c>
      <c r="BC1" s="339">
        <f t="shared" ref="BC1:BC200" si="20">IF(BB1="N",1,"")</f>
        <v>1</v>
      </c>
      <c r="BD1" s="339">
        <f>IF(BC1="","",COUNT($BC$1:BC1))</f>
        <v>1</v>
      </c>
      <c r="BE1" s="339">
        <f t="shared" ref="BE1:BE32" si="21">IF(COUNT(BC:BC)&lt;ROW(1:1),"",INDEX(AF:AF,MATCH(ROW(1:1),BD:BD)))</f>
        <v>1000</v>
      </c>
      <c r="BF1" s="340">
        <f>IF(AR1="","",-AR1)</f>
        <v>-14.999971064814815</v>
      </c>
      <c r="BG1" s="341">
        <f t="array" ref="BG1">IF(BE1="","",SUM(IF(AK$1:AK$200=BE1,BF$1:BF$200)))</f>
        <v>-11.421064814814816</v>
      </c>
      <c r="BH1" s="341">
        <f t="shared" ref="BH1" si="22">IF(BG1="","",MOD(BG1,CERCLE))</f>
        <v>3.5789351851851841</v>
      </c>
      <c r="BI1" s="342"/>
      <c r="BJ1" s="333">
        <f>IF(YC="",0,YC)</f>
        <v>2000</v>
      </c>
      <c r="BK1" s="333">
        <f>IF(XC="",0,XC)</f>
        <v>1000</v>
      </c>
      <c r="BL1" s="333">
        <f>IF(ZC="",0,ZC)</f>
        <v>100</v>
      </c>
      <c r="BM1" s="339">
        <f>IF(BE1="","",BE1)</f>
        <v>1000</v>
      </c>
      <c r="BN1" s="343">
        <f t="shared" ref="BN1:BN32" si="23">VLOOKUP(BM1,$BE$1:$BH$200,4,FALSE)</f>
        <v>3.5789351851851841</v>
      </c>
      <c r="BO1" s="341">
        <f t="shared" ref="BO1" si="24">IF(BN1="","",CERCLE-BN1)</f>
        <v>11.421064814814816</v>
      </c>
      <c r="BP1" s="340" t="str">
        <f>IF(SUM(BN:BN)&lt;SUM(BO:BO),"INTERIEUR","EXTERIEUR")</f>
        <v>INTERIEUR</v>
      </c>
      <c r="BQ1" s="339">
        <f t="shared" ref="BQ1:BQ32" si="25">IF(BM1="","",IF(BM2="",$BM$1,BM2))</f>
        <v>2000</v>
      </c>
      <c r="BR1" s="341" t="str">
        <f>BM1&amp;BQ1</f>
        <v>10002000</v>
      </c>
      <c r="BS1" s="341" t="str">
        <f>IF(BM1="","",BQ1&amp;BM1)</f>
        <v>20001000</v>
      </c>
      <c r="BT1" s="343">
        <f t="shared" ref="BT1:BT32" si="26">VLOOKUP(BR1,$AM$1:$AR$200,6,FALSE)</f>
        <v>3.5789062499999997</v>
      </c>
      <c r="BU1" s="342"/>
      <c r="BV1" s="340">
        <f>IF(BT1="","",BT1)</f>
        <v>3.5789062499999997</v>
      </c>
      <c r="BW1" s="344">
        <f>IF(BT1="","",BT1)</f>
        <v>3.5789062499999997</v>
      </c>
      <c r="BX1" s="345">
        <f t="shared" ref="BX1:BX32" si="27">IF(CHEMINEMENTC=ANTIC,BV1,BW1)</f>
        <v>3.5789062499999997</v>
      </c>
      <c r="BY1" s="346">
        <f t="shared" ref="BY1:BY32" si="28">VLOOKUP(BR1,$AM$1:$AU$200,9,FALSE)</f>
        <v>73.141728124835879</v>
      </c>
      <c r="BZ1" s="346">
        <f t="shared" ref="BZ1:BZ32" si="29">VLOOKUP(BR1,$AM$1:$AX$200,12,FALSE)</f>
        <v>-0.21574090881135749</v>
      </c>
      <c r="CA1" s="339">
        <f>IF(BR1="","",BL1+BZ1)</f>
        <v>99.784259091188645</v>
      </c>
      <c r="CC1" s="348" t="str">
        <f>IF(OR(XYZ!F13="",XYZ!F14="",XYZ!F12=""),BR1,XYZ!F13&amp;XYZ!F14)</f>
        <v>10002000</v>
      </c>
      <c r="CD1" s="348">
        <f>IF(XYZ!F12="",BT1,XYZ!F12)</f>
        <v>3.5789357060185183</v>
      </c>
      <c r="CE1" s="320">
        <f t="shared" ref="CE1:CE32" si="30">IF($CC$1=BR1,1,"")</f>
        <v>1</v>
      </c>
      <c r="CF1" s="320" t="str">
        <f t="shared" ref="CF1:CF32" si="31">IF($CC$1=BS1,1,"")</f>
        <v/>
      </c>
      <c r="CG1" s="322">
        <f t="shared" ref="CG1:CG32" si="32">IF(SUM(CE1:CF1)=1,IF(SUM($CE$1:$CE$200)=1,$CD$1,$CD$1+SUD),"")</f>
        <v>3.5789357060185183</v>
      </c>
      <c r="CH1" s="322">
        <f t="shared" ref="CH1" si="33">IF(CG1="","",MOD(CG1-BX1,CERCLE))</f>
        <v>2.9456018518558835E-5</v>
      </c>
      <c r="CI1" s="322">
        <f t="shared" ref="CI1:CI32" si="34">IF(BX1="","",MOD(BX1+SUM($CH$1:$CH$200),CERCLE))</f>
        <v>3.5789357060185183</v>
      </c>
      <c r="CJ1" s="349"/>
      <c r="CK1" s="350">
        <f t="shared" ref="CK1:CK64" si="35">IF(CI1="","",BY1*(COS(RADIANS(CI1*24))))</f>
        <v>5.2365045663732097</v>
      </c>
      <c r="CL1" s="350">
        <f t="shared" ref="CL1:CL64" si="36">IF(CI1="","",BY1*(SIN(RADIANS(CI1*24))))</f>
        <v>72.954036303783496</v>
      </c>
      <c r="CM1" s="333">
        <f>IF(CK1="","",BJ1+CK1)</f>
        <v>2005.2365045663732</v>
      </c>
      <c r="CN1" s="333">
        <f>IF(CL1="","",BK1+CL1)</f>
        <v>1072.9540363037836</v>
      </c>
      <c r="CP1" s="322">
        <f>IF(BN1="","",MOD(BN1+'RAPPORT-XYZ'!$E$12,CERCLE))</f>
        <v>3.5789279513888883</v>
      </c>
      <c r="CQ1" s="344">
        <f>IF(CP1="","",CI1)</f>
        <v>3.5789357060185183</v>
      </c>
      <c r="CR1" s="320">
        <f>IF(CI1="","",BY1*(COS(RADIANS(CQ1*24))))</f>
        <v>5.2365045663732097</v>
      </c>
      <c r="CS1" s="320">
        <f t="shared" ref="CS1:CS64" si="37">IF(CI1="","",BY1*(SIN(RADIANS(CQ1*24))))</f>
        <v>72.954036303783496</v>
      </c>
      <c r="CU1" s="320">
        <f>IF(CR1="","",BY1/'RAPPORT-XYZ'!$E$9)</f>
        <v>0.15593141376741995</v>
      </c>
      <c r="CV1" s="320">
        <f>IF(CU1="","",-'RAPPORT-XYZ'!$E$27*CU1)</f>
        <v>-2.451898059312919E-4</v>
      </c>
      <c r="CW1" s="320">
        <f>IF(CV1="","",-'RAPPORT-XYZ'!$E$29*CU1)</f>
        <v>-2.2655487316824584E-4</v>
      </c>
      <c r="CY1" s="320">
        <f t="shared" ref="CY1:CZ32" si="38">IF(CR1="","",CR1+CV1)</f>
        <v>5.2362593765672782</v>
      </c>
      <c r="CZ1" s="320">
        <f t="shared" si="38"/>
        <v>72.953809748910331</v>
      </c>
      <c r="DB1" s="320">
        <f>IF(CY1="","",SQRT(CY1^2+CZ1^2))</f>
        <v>73.141484597585873</v>
      </c>
      <c r="DD1" s="320">
        <f>IF(CA1="","",CA1+('RAPPORT-XYZ'!$E$37*ROW(1:1)))</f>
        <v>99.78526904496502</v>
      </c>
      <c r="DF1" s="345" t="str">
        <f t="shared" ref="DF1" si="39">IF(AND(CZ1=0,CY1=0),0,IF(AND(CZ1=0,CY1&gt;0),NORD,IF(AND(CZ1&gt;0,CY1=0),EST,IF(AND(CZ1=0,CY1&lt;0),SUD,IF(AND(CZ1&lt;0,CY1=0),OUEST,"")))))</f>
        <v/>
      </c>
      <c r="DG1" s="345">
        <f t="shared" ref="DG1" si="40">IF(CY1="","",IF(DF1="",MOD(DEGREES(ATAN(ABS(CZ1)/(ABS(CY1))))/24,CERCLE),DF1))</f>
        <v>3.5789431590141887</v>
      </c>
      <c r="DH1" s="345">
        <f t="shared" ref="DH1" si="41">IF(DG1="","",MOD(IF(AND(CZ1&gt;0,CY1&gt;0),DG1,IF(AND(CZ1&gt;0,CY1&lt;0),SUD-DG1,IF(AND(CZ1&lt;0,CY1&lt;0),SUD+DG1,IF(AND(CZ1&lt;0,CY1&gt;0),NORD-DG1,DG1)))),CERCLE))</f>
        <v>3.5789431590141887</v>
      </c>
      <c r="DI1" s="322">
        <f>IF(CG1="","",MOD(CG1-DH1,CERCLE))</f>
        <v>14.999992547004329</v>
      </c>
      <c r="DJ1" s="322">
        <f t="shared" ref="DJ1:DJ32" si="42">IF(DH1="","",MOD(DH1+SUM($DI$1:$DI$200),CERCLE))</f>
        <v>3.5789357060185161</v>
      </c>
      <c r="DK1" s="322">
        <f>IF(XYZ!$F$15=OUI,'CALCUL-XYZ'!DJ1,'CALCUL-XYZ'!DH1)</f>
        <v>3.5789357060185161</v>
      </c>
      <c r="DL1" s="344">
        <f>IF(DK1="","",IF(CHEMINEMENTC=ANTIC,MOD(IF(ANGLEC="INTERIEUR",DK1-LAST-SUD,LAST-SUD-DK1),CERCLE),MOD(IF(ANGLEC="INTERIEUR",LAST-SUD-DK1,DK1-LAST-SUD),CERCLE)))</f>
        <v>3.5789280097519871</v>
      </c>
      <c r="DN1" s="320">
        <f t="shared" ref="DN1:DN64" si="43">IF(DK1="","",DB1*(COS(RADIANS(DK1*24))))</f>
        <v>5.2364871312977108</v>
      </c>
      <c r="DO1" s="320">
        <f t="shared" ref="DO1:DO64" si="44">IF(DK1="","",DB1*(SIN(RADIANS(DK1*24))))</f>
        <v>72.953793401458185</v>
      </c>
      <c r="DP1" s="333">
        <f>IF(DN1="","",BJ1+DN1)</f>
        <v>2005.2364871312977</v>
      </c>
      <c r="DQ1" s="333">
        <f>IF(DO1="","",BK1+DO1)</f>
        <v>1072.9537934014581</v>
      </c>
      <c r="DS1" s="320">
        <f t="shared" ref="DS1:DS64" si="45">IF(BQ1="","",BQ1)</f>
        <v>2000</v>
      </c>
      <c r="DT1" s="320" t="str">
        <f ca="1">IF(XYZ!AJ25="","",IF(XYZ!$AO$23='CALCUL-XY'!$E$56," "&amp;SUBSTITUTE(XYZ!AJ25,",","."),","&amp;SUBSTITUTE(XYZ!AJ25,",",".")))</f>
        <v>,1072.95379340146</v>
      </c>
      <c r="DU1" s="320" t="str">
        <f ca="1">IF(XYZ!AK25="","",IF(XYZ!$AO$23='CALCUL-XY'!$E$56," "&amp;SUBSTITUTE(XYZ!AK25,",","."),","&amp;SUBSTITUTE(XYZ!AK25,",",".")))</f>
        <v>,2005.2364871313</v>
      </c>
      <c r="DV1" s="320" t="str">
        <f>IF(DD1="","",IF(XYZ!$AO$23='CALCUL-XY'!$E$56," "&amp;SUBSTITUTE(DD1,",","."),","&amp;SUBSTITUTE(DD1,",",".")))</f>
        <v>,99.785269044965</v>
      </c>
      <c r="DW1" s="320" t="str">
        <f>IF(DS1="","",IF(XYZ!$AO$23='CALCUL-XY'!$E$56,IF(XYZ!AM25=""," ST"," "&amp;XYZ!AM25),IF(XYZ!AM25="",",ST",","&amp;XYZ!AM25)))</f>
        <v>,ST</v>
      </c>
      <c r="DY1" s="319">
        <f t="shared" ref="DY1:DY64" si="46">ROW(1:1)</f>
        <v>1</v>
      </c>
      <c r="DZ1" s="320">
        <f t="shared" ref="DZ1:DZ64" si="47">IF((NC*2)-1&lt;ROW(1:1),"",IF(ROW(1:1)&lt;=NC,ROW(1:1),ROW(1:1)-NC))</f>
        <v>1</v>
      </c>
      <c r="EA1" s="322">
        <f t="shared" ref="EA1:EA64" si="48">IF(DZ1="","",INDEX(BN:BN,MATCH(DZ1,DY:DY,0)))</f>
        <v>3.5789351851851841</v>
      </c>
      <c r="EB1" s="345">
        <f>IF(CI1="","",CI1)</f>
        <v>3.5789357060185183</v>
      </c>
      <c r="EC1" s="320">
        <f t="shared" ref="EC1:EC64" si="49">IF(DZ1="","",INDEX(BY:BY,MATCH(DZ1,DY:DY,0)))</f>
        <v>73.141728124835879</v>
      </c>
      <c r="ED1" s="320">
        <f>IF(EA1="","",EC1*(COS(RADIANS(EB1*24))))</f>
        <v>5.2365045663732097</v>
      </c>
      <c r="EE1" s="320">
        <f>IF(EA1="","",EC1*(SIN(RADIANS(EB1*24))))</f>
        <v>72.954036303783496</v>
      </c>
      <c r="EF1" s="320">
        <f ca="1">IF(EA1="","",IF(NC&lt;DY1,"",SUM(ED1:OFFSET(ED1,(NC-1),0))))</f>
        <v>2.1071038934792341E-3</v>
      </c>
      <c r="EG1" s="320">
        <f ca="1">IF(EA1="","",IF(NC&lt;DY1,"",SUM(EE1:OFFSET(EE1,(NC-1),0))))</f>
        <v>5.686155630519091E-4</v>
      </c>
      <c r="EH1" s="320">
        <f t="shared" ref="EH1:EH64" ca="1" si="50">IF(EA1="","",IF(NC&lt;DY1,"",SQRT(EF1^2+EG1^2)))</f>
        <v>2.182478058643474E-3</v>
      </c>
      <c r="EI1" s="320">
        <f ca="1">IF(EH1="","",'RAPPORT-XYZ'!$E$9/'CALCUL-XYZ'!EH1)</f>
        <v>214922.41627100526</v>
      </c>
    </row>
    <row r="2" spans="1:139" x14ac:dyDescent="0.15">
      <c r="A2" s="320" t="str">
        <f>IF(XYZ!B26="","",XYZ!B26)</f>
        <v/>
      </c>
      <c r="B2" s="320" t="str">
        <f>IF(XYZ!C26="","",IF(XYZ!C26='RAPPORT-XYZ'!$A$6,'RAPPORT-XYZ'!$A$6,IF(OR(XYZ!C26='RAPPORT-XYZ'!$A$7,XYZ!C26='RAPPORT-XYZ'!$B$7),'RAPPORT-XYZ'!$A$7)))</f>
        <v>R</v>
      </c>
      <c r="C2" s="320">
        <f>IF(XYZ!D26="","",XYZ!D26)</f>
        <v>1000</v>
      </c>
      <c r="D2" s="320">
        <f>IF(XYZ!E26="","",XYZ!E26)</f>
        <v>4000</v>
      </c>
      <c r="E2" s="320">
        <f>IF(XYZ!F26="","",XYZ!F26)</f>
        <v>1.5</v>
      </c>
      <c r="F2" s="322">
        <f>IF(XYZ!G26="","",MOD(XYZ!G26,CERCLE))</f>
        <v>7.4999421296296296</v>
      </c>
      <c r="G2" s="322">
        <f>IF(XYZ!H26="","",MOD(XYZ!H26,CERCLE))</f>
        <v>11.264363425925927</v>
      </c>
      <c r="H2" s="320">
        <f>IFERROR(IF(ECHELLE3="",XYZ!I26*1,XYZ!I26*ECHELLE3),"")</f>
        <v>162.904</v>
      </c>
      <c r="I2" s="320">
        <f>IF(XYZ!J26="","",XYZ!J26)</f>
        <v>1.5</v>
      </c>
      <c r="K2" s="320">
        <f t="shared" ref="K2:K65" si="51">IF(A2&lt;&gt;"x",IF(F2="","",1),"")</f>
        <v>1</v>
      </c>
      <c r="L2" s="320">
        <f>IF(K2="","",COUNT($K$1:K2))</f>
        <v>2</v>
      </c>
      <c r="M2" s="320" t="str">
        <f t="shared" si="0"/>
        <v>R</v>
      </c>
      <c r="N2" s="320">
        <f t="shared" si="1"/>
        <v>1000</v>
      </c>
      <c r="O2" s="320">
        <f t="shared" si="2"/>
        <v>4000</v>
      </c>
      <c r="P2" s="320">
        <f t="shared" si="3"/>
        <v>1.5</v>
      </c>
      <c r="Q2" s="322">
        <f t="shared" si="4"/>
        <v>7.4999421296296296</v>
      </c>
      <c r="R2" s="322">
        <f t="shared" si="5"/>
        <v>11.264363425925927</v>
      </c>
      <c r="S2" s="320">
        <f t="shared" si="6"/>
        <v>162.904</v>
      </c>
      <c r="T2" s="320">
        <f t="shared" si="7"/>
        <v>1.5</v>
      </c>
      <c r="V2" s="322">
        <f t="shared" ref="V2" si="52">IF(Q2="","",IF(M2="R",MOD(Q2-SUD,CERCLE),Q2))</f>
        <v>14.99994212962963</v>
      </c>
      <c r="W2" s="331">
        <f t="shared" ref="W2:W65" si="53">IF(V2="","",SIN(RADIANS(V2*24)))</f>
        <v>-2.4240684052581487E-5</v>
      </c>
      <c r="X2" s="331">
        <f t="shared" ref="X2:X65" si="54">IF(V2="","",COS(RADIANS(V2*24)))</f>
        <v>0.99999999970619458</v>
      </c>
      <c r="Y2" s="332"/>
      <c r="Z2" s="322">
        <f t="shared" ref="Z2" si="55">IF(R2="","",IF(M2="R",MOD(CERCLE-R2,CERCLE),R2))</f>
        <v>3.7356365740740731</v>
      </c>
      <c r="AA2" s="320">
        <f t="shared" ref="AA2" si="56">IF(S2="","",ABS(COS(RADIANS(Z2-EST)*24))*S2)</f>
        <v>162.90105155019162</v>
      </c>
      <c r="AC2" s="320">
        <f t="shared" ref="AC2" si="57">IF(S2="","",SIN(RADIANS(Z2-EST)*24)*S2)</f>
        <v>-0.98011215777138172</v>
      </c>
      <c r="AD2" s="320">
        <f t="shared" si="10"/>
        <v>0.98011215777138172</v>
      </c>
      <c r="AF2" s="320">
        <f t="shared" si="11"/>
        <v>1000</v>
      </c>
      <c r="AG2" s="320">
        <f t="shared" si="11"/>
        <v>4000</v>
      </c>
      <c r="AH2" s="320" t="str">
        <f t="shared" si="12"/>
        <v>10004000</v>
      </c>
      <c r="AI2" s="320" t="str">
        <f t="shared" si="13"/>
        <v>40001000</v>
      </c>
      <c r="AJ2" s="320" t="str">
        <f>IF(AH2="","",IF(ISNA(MATCH(AH2,$AH$1:AH1,0)),"N","Y"))</f>
        <v>Y</v>
      </c>
      <c r="AK2" s="320" t="str">
        <f t="shared" si="14"/>
        <v/>
      </c>
      <c r="AL2" s="320" t="str">
        <f t="shared" si="15"/>
        <v/>
      </c>
      <c r="AM2" s="320" t="str">
        <f t="shared" si="16"/>
        <v/>
      </c>
      <c r="AN2" s="320" t="str">
        <f t="shared" si="17"/>
        <v/>
      </c>
      <c r="AO2" s="334" t="str">
        <f t="array" ref="AO2">IF(AM2="","",AVERAGE(IF(AH$1:AH$200=AM2,W$1:W$200)))</f>
        <v/>
      </c>
      <c r="AP2" s="334" t="str">
        <f t="array" ref="AP2">IF(AM2="","",AVERAGE(IF(AH$1:AH$200=AM2,X$1:X$200)))</f>
        <v/>
      </c>
      <c r="AQ2" s="334" t="str">
        <f t="shared" ref="AQ2:AQ65" si="58">IF(AP2="","",ATAN2(AP2,AO2))</f>
        <v/>
      </c>
      <c r="AR2" s="335" t="str">
        <f t="array" ref="AR2">IF(AQ2="","",MOD(DEGREES(AQ2/24),CERCLE))</f>
        <v/>
      </c>
      <c r="AS2" s="336" t="str">
        <f t="array" ref="AS2">IF(AM2="","",AVERAGE(IF(AH$1:AH$200=AM2,AA$1:AA$200)))</f>
        <v/>
      </c>
      <c r="AT2" s="336" t="str">
        <f t="shared" si="18"/>
        <v/>
      </c>
      <c r="AU2" s="336" t="str">
        <f t="shared" ref="AU2:AU65" si="59">IF(AS2="","",AVERAGE(AS2:AT2))</f>
        <v/>
      </c>
      <c r="AV2" s="337" t="str">
        <f t="array" ref="AV2">IF(AM2="","",AVERAGE(IF(AH$1:AH$200=AM2,AD$1:AD$200)))</f>
        <v/>
      </c>
      <c r="AW2" s="337" t="str">
        <f t="array" ref="AW2">IF(AN2="","",AVERAGE(IF(AH$1:AH$200=AN2,AD$1:AD$200)))</f>
        <v/>
      </c>
      <c r="AX2" s="337" t="str">
        <f t="shared" ref="AX2:AX65" si="60">IF(AV2="","",SIGN(AV2)*AVERAGE(ABS(AV2),ABS(AW2)))</f>
        <v/>
      </c>
      <c r="AY2" s="320" t="str">
        <f t="shared" si="19"/>
        <v/>
      </c>
      <c r="AZ2" s="320" t="str">
        <f>IF(AY2="","",COUNT(AY$1:AY2))</f>
        <v/>
      </c>
      <c r="BB2" s="339" t="str">
        <f>IF(AF2="","",IF(ISNA(MATCH(AF2,$AF$1:AF1,0)),"N","Y"))</f>
        <v>Y</v>
      </c>
      <c r="BC2" s="339" t="str">
        <f t="shared" si="20"/>
        <v/>
      </c>
      <c r="BD2" s="339" t="str">
        <f>IF(BC2="","",COUNT($BC$1:BC2))</f>
        <v/>
      </c>
      <c r="BE2" s="339">
        <f t="shared" si="21"/>
        <v>2000</v>
      </c>
      <c r="BF2" s="340" t="str">
        <f>IF(AR2="","",IF(ISNA(MATCH(AF2,$AF$1:AF1,0)),-AR2,AR2))</f>
        <v/>
      </c>
      <c r="BG2" s="341">
        <f t="array" ref="BG2">IF(BE2="","",SUM(IF(AK$1:AK$200=BE2,BF$1:BF$200)))</f>
        <v>4.5235821759259256</v>
      </c>
      <c r="BH2" s="341">
        <f t="shared" ref="BH2" si="61">IF(BG2="","",MOD(BG2,CERCLE))</f>
        <v>4.5235821759259256</v>
      </c>
      <c r="BI2" s="342"/>
      <c r="BJ2" s="322"/>
      <c r="BK2" s="322"/>
      <c r="BL2" s="322"/>
      <c r="BM2" s="339">
        <f t="shared" ref="BM2:BM65" si="62">IF(BE2="","",BE2)</f>
        <v>2000</v>
      </c>
      <c r="BN2" s="343">
        <f t="shared" si="23"/>
        <v>4.5235821759259256</v>
      </c>
      <c r="BO2" s="341">
        <f t="shared" ref="BO2" si="63">IF(BN2="","",CERCLE-BN2)</f>
        <v>10.476417824074074</v>
      </c>
      <c r="BP2" s="341"/>
      <c r="BQ2" s="339">
        <f t="shared" si="25"/>
        <v>3000</v>
      </c>
      <c r="BR2" s="341" t="str">
        <f t="shared" ref="BR2:BR65" si="64">BM2&amp;BQ2</f>
        <v>20003000</v>
      </c>
      <c r="BS2" s="341" t="str">
        <f t="shared" ref="BS2:BS65" si="65">IF(BM2="","",BQ2&amp;BM2)</f>
        <v>30002000</v>
      </c>
      <c r="BT2" s="343">
        <f t="shared" si="26"/>
        <v>4.5236111111111104</v>
      </c>
      <c r="BU2" s="342"/>
      <c r="BV2" s="341">
        <f t="shared" ref="BV2:BV33" si="66">IF(BN2="","",IF(ANGLEC="interieur",MOD(BV1+SUD+BN2,CERCLE),MOD(BV1+SUD-BN2,CERCLE)))</f>
        <v>0.60248842592592489</v>
      </c>
      <c r="BW2" s="345">
        <f t="shared" ref="BW2:BW33" si="67">IF(BN2="","",IF(ANGLEC="exterieur",MOD(BW1+SUD+BN2,CERCLE),MOD(BW1+SUD-BN2,CERCLE)))</f>
        <v>6.5553240740740737</v>
      </c>
      <c r="BX2" s="345">
        <f t="shared" si="27"/>
        <v>0.60248842592592489</v>
      </c>
      <c r="BY2" s="346">
        <f t="shared" si="28"/>
        <v>122.34500468944449</v>
      </c>
      <c r="BZ2" s="346">
        <f t="shared" si="29"/>
        <v>1.0405576793022733</v>
      </c>
      <c r="CA2" s="339">
        <f t="shared" ref="CA2:CA65" si="68">IF(BR2="","",CA1+BZ2)</f>
        <v>100.82481677049091</v>
      </c>
      <c r="CD2" s="322"/>
      <c r="CE2" s="320" t="str">
        <f t="shared" si="30"/>
        <v/>
      </c>
      <c r="CF2" s="320" t="str">
        <f t="shared" si="31"/>
        <v/>
      </c>
      <c r="CG2" s="322" t="str">
        <f t="shared" si="32"/>
        <v/>
      </c>
      <c r="CH2" s="322" t="str">
        <f t="shared" ref="CH2" si="69">IF(CG2="","",MOD(CG2-BX2,CERCLE))</f>
        <v/>
      </c>
      <c r="CI2" s="322">
        <f t="shared" si="34"/>
        <v>0.60251788194444345</v>
      </c>
      <c r="CJ2" s="349"/>
      <c r="CK2" s="350">
        <f t="shared" si="35"/>
        <v>118.46915558965156</v>
      </c>
      <c r="CL2" s="350">
        <f t="shared" si="36"/>
        <v>30.550930367750219</v>
      </c>
      <c r="CM2" s="320">
        <f>IF(CK2="","",CM1+CK2)</f>
        <v>2123.7056601560248</v>
      </c>
      <c r="CN2" s="320">
        <f>IF(CL2="","",CN1+CL2)</f>
        <v>1103.5049666715338</v>
      </c>
      <c r="CP2" s="322">
        <f>IF(BN2="","",MOD(BN2+'RAPPORT-XYZ'!$E$12,CERCLE))</f>
        <v>4.5235749421296294</v>
      </c>
      <c r="CQ2" s="345">
        <f t="shared" ref="CQ2:CQ33" si="70">IF(CP2="","",IF(CHEMINEMENTC=ANTIC,IF(ANGLEC="INTERIEUR",MOD(CQ1+SUD+CP2,CERCLE),MOD(CQ1+SUD-CP2,CERCLE)),IF($BP$1="INTERIEUR",MOD(CQ1+SUD-CP2,CERCLE),MOD(CQ1+SUD+CP2,CERCLE))))</f>
        <v>0.60251064814814725</v>
      </c>
      <c r="CR2" s="320">
        <f t="shared" ref="CR2:CR65" si="71">IF(CI2="","",BY2*(COS(RADIANS(CQ2*24))))</f>
        <v>118.46924816103905</v>
      </c>
      <c r="CS2" s="320">
        <f t="shared" si="37"/>
        <v>30.550571395938604</v>
      </c>
      <c r="CU2" s="320">
        <f>IF(CR2="","",BY2/'RAPPORT-XYZ'!$E$9)</f>
        <v>0.26082825820092709</v>
      </c>
      <c r="CV2" s="320">
        <f>IF(CU2="","",-'RAPPORT-XYZ'!$E$27*CU2)</f>
        <v>-4.1013179105187027E-4</v>
      </c>
      <c r="CW2" s="320">
        <f>IF(CV2="","",-'RAPPORT-XYZ'!$E$29*CU2)</f>
        <v>-3.7896092601035647E-4</v>
      </c>
      <c r="CY2" s="320">
        <f t="shared" si="38"/>
        <v>118.46883802924799</v>
      </c>
      <c r="CZ2" s="320">
        <f t="shared" si="38"/>
        <v>30.550192435012594</v>
      </c>
      <c r="DB2" s="320">
        <f t="shared" ref="DB2:DB65" si="72">IF(CY2="","",SQRT(CY2^2+CZ2^2))</f>
        <v>122.34451292075381</v>
      </c>
      <c r="DD2" s="320">
        <f>IF(CA2="","",CA2+('RAPPORT-XYZ'!$E$37*ROW(2:2)))</f>
        <v>100.82683667804366</v>
      </c>
      <c r="DF2" s="345" t="str">
        <f t="shared" ref="DF2" si="73">IF(AND(CZ2=0,CY2=0),0,IF(AND(CZ2=0,CY2&gt;0),NORD,IF(AND(CZ2&gt;0,CY2=0),EST,IF(AND(CZ2=0,CY2&lt;0),SUD,IF(AND(CZ2&lt;0,CY2=0),OUEST,"")))))</f>
        <v/>
      </c>
      <c r="DG2" s="345">
        <f t="shared" ref="DG2" si="74">IF(CY2="","",IF(DF2="",MOD(DEGREES(ATAN(ABS(CZ2)/(ABS(CY2))))/24,CERCLE),DF2))</f>
        <v>0.60250548609614896</v>
      </c>
      <c r="DH2" s="345">
        <f t="shared" ref="DH2" si="75">IF(DG2="","",MOD(IF(AND(CZ2&gt;0,CY2&gt;0),DG2,IF(AND(CZ2&gt;0,CY2&lt;0),SUD-DG2,IF(AND(CZ2&lt;0,CY2&lt;0),SUD+DG2,IF(AND(CZ2&lt;0,CY2&gt;0),NORD-DG2,DG2)))),CERCLE))</f>
        <v>0.60250548609614896</v>
      </c>
      <c r="DI2" s="322" t="str">
        <f t="shared" ref="DI2" si="76">IF(CG2="","",MOD(CG2-DH2,CERCLE))</f>
        <v/>
      </c>
      <c r="DJ2" s="322">
        <f t="shared" si="42"/>
        <v>0.60249803310047767</v>
      </c>
      <c r="DK2" s="322">
        <f>IF(XYZ!$F$15=OUI,'CALCUL-XYZ'!DJ2,'CALCUL-XYZ'!DH2)</f>
        <v>0.60249803310047767</v>
      </c>
      <c r="DL2" s="345">
        <f t="shared" ref="DL2:DL33" si="77">IF(DK2="","",IF(CHEMINEMENTC=ANTIC,MOD(IF(ANGLEC="INTERIEUR",DK2-DK1-SUD,DK1-SUD-DK2),CERCLE),MOD(IF(ANGLEC="INTERIEUR",DK1-SUD-DK2,DK2-DK1-SUD),CERCLE)))</f>
        <v>4.5235623270819616</v>
      </c>
      <c r="DN2" s="320">
        <f t="shared" si="43"/>
        <v>118.46893340342417</v>
      </c>
      <c r="DO2" s="320">
        <f t="shared" si="44"/>
        <v>30.549822586580504</v>
      </c>
      <c r="DP2" s="320">
        <f t="shared" ref="DP2:DQ17" si="78">IF(DN2="","",DP1+DN2)</f>
        <v>2123.7054205347217</v>
      </c>
      <c r="DQ2" s="320">
        <f t="shared" si="78"/>
        <v>1103.5036159880387</v>
      </c>
      <c r="DS2" s="320">
        <f t="shared" si="45"/>
        <v>3000</v>
      </c>
      <c r="DT2" s="320" t="str">
        <f ca="1">IF(XYZ!AJ26="","",IF(XYZ!$AO$23='CALCUL-XY'!$E$56," "&amp;SUBSTITUTE(XYZ!AJ26,",","."),","&amp;SUBSTITUTE(XYZ!AJ26,",",".")))</f>
        <v>,1103.50361598804</v>
      </c>
      <c r="DU2" s="320" t="str">
        <f ca="1">IF(XYZ!AK26="","",IF(XYZ!$AO$23='CALCUL-XY'!$E$56," "&amp;SUBSTITUTE(XYZ!AK26,",","."),","&amp;SUBSTITUTE(XYZ!AK26,",",".")))</f>
        <v>,2123.70542053472</v>
      </c>
      <c r="DV2" s="320" t="str">
        <f>IF(DD2="","",IF(XYZ!$AO$23='CALCUL-XY'!$E$56," "&amp;SUBSTITUTE(DD2,",","."),","&amp;SUBSTITUTE(DD2,",",".")))</f>
        <v>,100.826836678044</v>
      </c>
      <c r="DW2" s="320" t="str">
        <f>IF(DS2="","",IF(XYZ!$AO$23='CALCUL-XY'!$E$56,IF(XYZ!AM26=""," ST"," "&amp;XYZ!AM26),IF(XYZ!AM26="",",ST",","&amp;XYZ!AM26)))</f>
        <v>,ST</v>
      </c>
      <c r="DY2" s="319">
        <f t="shared" si="46"/>
        <v>2</v>
      </c>
      <c r="DZ2" s="320">
        <f t="shared" si="47"/>
        <v>2</v>
      </c>
      <c r="EA2" s="322">
        <f t="shared" si="48"/>
        <v>4.5235821759259256</v>
      </c>
      <c r="EB2" s="345">
        <f t="shared" ref="EB2:EB65" si="79">IF(EA2="","",IF(CHEMINEMENTC=ANTIC,IF(ANGLEC="INTERIEUR",MOD(EB1+SUD+EA2,CERCLE),MOD(EB1+SUD-EA2,CERCLE)),IF(ANGLEC="INTERIEUR",MOD(EB1+SUD-EA2,CERCLE),MOD(EB1+SUD+EA2,CERCLE))))</f>
        <v>0.60251788194444345</v>
      </c>
      <c r="EC2" s="320">
        <f t="shared" si="49"/>
        <v>122.34500468944449</v>
      </c>
      <c r="ED2" s="320">
        <f>IF(EA2="","",EC2*(COS(RADIANS(EB2*24))))</f>
        <v>118.46915558965156</v>
      </c>
      <c r="EE2" s="320">
        <f>IF(EA2="","",EC2*(SIN(RADIANS(EB2*24))))</f>
        <v>30.550930367750219</v>
      </c>
      <c r="EF2" s="320">
        <f ca="1">IF(EA2="","",IF(NC&lt;DY2,"",SUM(ED2:OFFSET(ED2,(NC-1),0))))</f>
        <v>1.2228756366390314E-3</v>
      </c>
      <c r="EG2" s="320">
        <f ca="1">IF(EA2="","",IF(NC&lt;DY2,"",SUM(EE2:OFFSET(EE2,(NC-1),0))))</f>
        <v>6.3207843086843241E-4</v>
      </c>
      <c r="EH2" s="320">
        <f t="shared" ca="1" si="50"/>
        <v>1.3765710898658364E-3</v>
      </c>
      <c r="EI2" s="320">
        <f ca="1">IF(EH2="","",'RAPPORT-XYZ'!$E$9/'CALCUL-XYZ'!EH2)</f>
        <v>340747.71820743679</v>
      </c>
    </row>
    <row r="3" spans="1:139" x14ac:dyDescent="0.15">
      <c r="A3" s="320" t="str">
        <f>IF(XYZ!B27="","",XYZ!B27)</f>
        <v/>
      </c>
      <c r="B3" s="320" t="str">
        <f>IF(XYZ!C27="","",IF(XYZ!C27='RAPPORT-XYZ'!$A$6,'RAPPORT-XYZ'!$A$6,IF(OR(XYZ!C27='RAPPORT-XYZ'!$A$7,XYZ!C27='RAPPORT-XYZ'!$B$7),'RAPPORT-XYZ'!$A$7)))</f>
        <v>D</v>
      </c>
      <c r="C3" s="320">
        <f>IF(XYZ!D27="","",XYZ!D27)</f>
        <v>1000</v>
      </c>
      <c r="D3" s="320">
        <f>IF(XYZ!E27="","",XYZ!E27)</f>
        <v>2000</v>
      </c>
      <c r="E3" s="320">
        <f>IF(XYZ!F27="","",XYZ!F27)</f>
        <v>1.5</v>
      </c>
      <c r="F3" s="322">
        <f>IF(XYZ!G27="","",MOD(XYZ!G27,CERCLE))</f>
        <v>3.5789351851851854</v>
      </c>
      <c r="G3" s="322">
        <f>IF(XYZ!H27="","",MOD(XYZ!H27,CERCLE))</f>
        <v>3.7570138888888889</v>
      </c>
      <c r="H3" s="320">
        <f>IFERROR(IF(ECHELLE3="",XYZ!I27*1,XYZ!I27*ECHELLE3),"")</f>
        <v>73.14</v>
      </c>
      <c r="I3" s="320">
        <f>IF(XYZ!J27="","",XYZ!J27)</f>
        <v>1.5</v>
      </c>
      <c r="K3" s="320">
        <f t="shared" si="51"/>
        <v>1</v>
      </c>
      <c r="L3" s="320">
        <f>IF(K3="","",COUNT($K$1:K3))</f>
        <v>3</v>
      </c>
      <c r="M3" s="320" t="str">
        <f t="shared" si="0"/>
        <v>D</v>
      </c>
      <c r="N3" s="320">
        <f t="shared" si="1"/>
        <v>1000</v>
      </c>
      <c r="O3" s="320">
        <f t="shared" si="2"/>
        <v>2000</v>
      </c>
      <c r="P3" s="320">
        <f t="shared" si="3"/>
        <v>1.5</v>
      </c>
      <c r="Q3" s="322">
        <f t="shared" si="4"/>
        <v>3.5789351851851854</v>
      </c>
      <c r="R3" s="322">
        <f t="shared" si="5"/>
        <v>3.7570138888888889</v>
      </c>
      <c r="S3" s="320">
        <f t="shared" si="6"/>
        <v>73.14</v>
      </c>
      <c r="T3" s="320">
        <f t="shared" si="7"/>
        <v>1.5</v>
      </c>
      <c r="V3" s="322">
        <f t="shared" ref="V3" si="80">IF(Q3="","",IF(M3="R",MOD(Q3-SUD,CERCLE),Q3))</f>
        <v>3.5789351851851854</v>
      </c>
      <c r="W3" s="331">
        <f t="shared" si="53"/>
        <v>0.99743384565426396</v>
      </c>
      <c r="X3" s="331">
        <f t="shared" si="54"/>
        <v>7.1594158583965423E-2</v>
      </c>
      <c r="Y3" s="332"/>
      <c r="Z3" s="322">
        <f t="shared" ref="Z3" si="81">IF(R3="","",IF(M3="R",MOD(CERCLE-R3,CERCLE),R3))</f>
        <v>3.7570138888888889</v>
      </c>
      <c r="AA3" s="320">
        <f t="shared" ref="AA3" si="82">IF(S3="","",ABS(COS(RADIANS(Z3-EST)*24))*S3)</f>
        <v>73.1396843399435</v>
      </c>
      <c r="AC3" s="320">
        <f t="shared" ref="AC3" si="83">IF(S3="","",SIN(RADIANS(Z3-EST)*24)*S3)</f>
        <v>0.21488288304284628</v>
      </c>
      <c r="AD3" s="320">
        <f t="shared" si="10"/>
        <v>-0.21488288304284628</v>
      </c>
      <c r="AF3" s="320">
        <f t="shared" si="11"/>
        <v>1000</v>
      </c>
      <c r="AG3" s="320">
        <f t="shared" si="11"/>
        <v>2000</v>
      </c>
      <c r="AH3" s="320" t="str">
        <f t="shared" si="12"/>
        <v>10002000</v>
      </c>
      <c r="AI3" s="320" t="str">
        <f t="shared" si="13"/>
        <v>20001000</v>
      </c>
      <c r="AJ3" s="320" t="str">
        <f>IF(AH3="","",IF(ISNA(MATCH(AH3,$AH$1:AH2,0)),"N","Y"))</f>
        <v>N</v>
      </c>
      <c r="AK3" s="320">
        <f t="shared" si="14"/>
        <v>1000</v>
      </c>
      <c r="AL3" s="320">
        <f t="shared" si="15"/>
        <v>2000</v>
      </c>
      <c r="AM3" s="320" t="str">
        <f t="shared" si="16"/>
        <v>10002000</v>
      </c>
      <c r="AN3" s="320" t="str">
        <f t="shared" si="17"/>
        <v>20001000</v>
      </c>
      <c r="AO3" s="334">
        <f t="array" ref="AO3">IF(AM3="","",AVERAGE(IF(AH$1:AH$200=AM3,W$1:W$200)))</f>
        <v>0.99743297776204909</v>
      </c>
      <c r="AP3" s="334">
        <f t="array" ref="AP3">IF(AM3="","",AVERAGE(IF(AH$1:AH$200=AM3,X$1:X$200)))</f>
        <v>7.1606247812806306E-2</v>
      </c>
      <c r="AQ3" s="334">
        <f t="shared" si="58"/>
        <v>1.4991287443848793</v>
      </c>
      <c r="AR3" s="335">
        <f t="array" ref="AR3">IF(AQ3="","",MOD(DEGREES(AQ3/24),CERCLE))</f>
        <v>3.5789062499999997</v>
      </c>
      <c r="AS3" s="336">
        <f t="array" ref="AS3">IF(AM3="","",AVERAGE(IF(AH$1:AH$200=AM3,AA$1:AA$200)))</f>
        <v>73.139682249503835</v>
      </c>
      <c r="AT3" s="336">
        <f t="shared" si="18"/>
        <v>73.143774000167923</v>
      </c>
      <c r="AU3" s="336">
        <f t="shared" si="59"/>
        <v>73.141728124835879</v>
      </c>
      <c r="AV3" s="337">
        <f t="array" ref="AV3">IF(AM3="","",AVERAGE(IF(AH$1:AH$200=AM3,AD$1:AD$200)))</f>
        <v>-0.21559206541460443</v>
      </c>
      <c r="AW3" s="337">
        <f t="array" ref="AW3">IF(AN3="","",AVERAGE(IF(AH$1:AH$200=AN3,AD$1:AD$200)))</f>
        <v>0.21588975220811055</v>
      </c>
      <c r="AX3" s="337">
        <f t="shared" si="60"/>
        <v>-0.21574090881135749</v>
      </c>
      <c r="AY3" s="320">
        <f t="shared" si="19"/>
        <v>1</v>
      </c>
      <c r="AZ3" s="320">
        <f>IF(AY3="","",COUNT(AY$1:AY3))</f>
        <v>2</v>
      </c>
      <c r="BB3" s="339" t="str">
        <f>IF(AF3="","",IF(ISNA(MATCH(AF3,$AF$1:AF2,0)),"N","Y"))</f>
        <v>Y</v>
      </c>
      <c r="BC3" s="339" t="str">
        <f t="shared" si="20"/>
        <v/>
      </c>
      <c r="BD3" s="339" t="str">
        <f>IF(BC3="","",COUNT($BC$1:BC3))</f>
        <v/>
      </c>
      <c r="BE3" s="339">
        <f t="shared" si="21"/>
        <v>3000</v>
      </c>
      <c r="BF3" s="340">
        <f>IF(AR3="","",IF(ISNA(MATCH(AF3,$AF$1:AF2,0)),-AR3,AR3))</f>
        <v>3.5789062499999997</v>
      </c>
      <c r="BG3" s="341">
        <f t="array" ref="BG3">IF(BE3="","",SUM(IF(AK$1:AK$200=BE3,BF$1:BF$200)))</f>
        <v>-10.988263888888889</v>
      </c>
      <c r="BH3" s="341">
        <f t="shared" ref="BH3" si="84">IF(BG3="","",MOD(BG3,CERCLE))</f>
        <v>4.0117361111111105</v>
      </c>
      <c r="BI3" s="342"/>
      <c r="BJ3" s="322"/>
      <c r="BK3" s="322"/>
      <c r="BL3" s="322"/>
      <c r="BM3" s="339">
        <f t="shared" si="62"/>
        <v>3000</v>
      </c>
      <c r="BN3" s="343">
        <f t="shared" si="23"/>
        <v>4.0117361111111105</v>
      </c>
      <c r="BO3" s="341">
        <f t="shared" ref="BO3" si="85">IF(BN3="","",CERCLE-BN3)</f>
        <v>10.988263888888889</v>
      </c>
      <c r="BP3" s="341"/>
      <c r="BQ3" s="339">
        <f t="shared" si="25"/>
        <v>4000</v>
      </c>
      <c r="BR3" s="341" t="str">
        <f t="shared" si="64"/>
        <v>30004000</v>
      </c>
      <c r="BS3" s="341" t="str">
        <f t="shared" si="65"/>
        <v>40003000</v>
      </c>
      <c r="BT3" s="343">
        <f t="shared" si="26"/>
        <v>4.0117071759259257</v>
      </c>
      <c r="BU3" s="342"/>
      <c r="BV3" s="341">
        <f t="shared" si="66"/>
        <v>12.114224537037035</v>
      </c>
      <c r="BW3" s="345">
        <f t="shared" si="67"/>
        <v>10.043587962962963</v>
      </c>
      <c r="BX3" s="345">
        <f t="shared" si="27"/>
        <v>12.114224537037035</v>
      </c>
      <c r="BY3" s="346">
        <f t="shared" si="28"/>
        <v>110.67595214443676</v>
      </c>
      <c r="BZ3" s="346">
        <f t="shared" si="29"/>
        <v>0.15599268343138806</v>
      </c>
      <c r="CA3" s="339">
        <f t="shared" si="68"/>
        <v>100.9808094539223</v>
      </c>
      <c r="CC3" s="322"/>
      <c r="CD3" s="322"/>
      <c r="CE3" s="320" t="str">
        <f t="shared" si="30"/>
        <v/>
      </c>
      <c r="CF3" s="320" t="str">
        <f t="shared" si="31"/>
        <v/>
      </c>
      <c r="CG3" s="322" t="str">
        <f t="shared" si="32"/>
        <v/>
      </c>
      <c r="CH3" s="322" t="str">
        <f t="shared" ref="CH3" si="86">IF(CG3="","",MOD(CG3-BX3,CERCLE))</f>
        <v/>
      </c>
      <c r="CI3" s="322">
        <f t="shared" si="34"/>
        <v>12.114253993055554</v>
      </c>
      <c r="CJ3" s="349"/>
      <c r="CK3" s="350">
        <f t="shared" si="35"/>
        <v>39.197219798859834</v>
      </c>
      <c r="CL3" s="350">
        <f t="shared" si="36"/>
        <v>-103.50238810345164</v>
      </c>
      <c r="CM3" s="320">
        <f t="shared" ref="CM3:CN18" si="87">IF(CK3="","",CM2+CK3)</f>
        <v>2162.9028799548846</v>
      </c>
      <c r="CN3" s="320">
        <f t="shared" si="87"/>
        <v>1000.0025785680822</v>
      </c>
      <c r="CP3" s="322">
        <f>IF(BN3="","",MOD(BN3+'RAPPORT-XYZ'!$E$12,CERCLE))</f>
        <v>4.0117288773148143</v>
      </c>
      <c r="CQ3" s="345">
        <f t="shared" si="70"/>
        <v>12.114239525462962</v>
      </c>
      <c r="CR3" s="320">
        <f t="shared" si="71"/>
        <v>39.196592555967811</v>
      </c>
      <c r="CS3" s="320">
        <f t="shared" si="37"/>
        <v>-103.50262564340629</v>
      </c>
      <c r="CU3" s="320">
        <f>IF(CR3="","",BY3/'RAPPORT-XYZ'!$E$9)</f>
        <v>0.23595091516681418</v>
      </c>
      <c r="CV3" s="320">
        <f>IF(CU3="","",-'RAPPORT-XYZ'!$E$27*CU3)</f>
        <v>-3.7101413821176774E-4</v>
      </c>
      <c r="CW3" s="320">
        <f>IF(CV3="","",-'RAPPORT-XYZ'!$E$29*CU3)</f>
        <v>-3.4281629575475632E-4</v>
      </c>
      <c r="CY3" s="320">
        <f t="shared" si="38"/>
        <v>39.196221541829601</v>
      </c>
      <c r="CZ3" s="320">
        <f t="shared" si="38"/>
        <v>-103.50296845970205</v>
      </c>
      <c r="DB3" s="320">
        <f t="shared" si="72"/>
        <v>110.67614134548721</v>
      </c>
      <c r="DD3" s="320">
        <f>IF(CA3="","",CA3+('RAPPORT-XYZ'!$E$37*ROW(3:3)))</f>
        <v>100.98383931525143</v>
      </c>
      <c r="DF3" s="345" t="str">
        <f t="shared" ref="DF3" si="88">IF(AND(CZ3=0,CY3=0),0,IF(AND(CZ3=0,CY3&gt;0),NORD,IF(AND(CZ3&gt;0,CY3=0),EST,IF(AND(CZ3=0,CY3&lt;0),SUD,IF(AND(CZ3&lt;0,CY3=0),OUEST,"")))))</f>
        <v/>
      </c>
      <c r="DG3" s="345">
        <f t="shared" ref="DG3" si="89">IF(CY3="","",IF(DF3="",MOD(DEGREES(ATAN(ABS(CZ3)/(ABS(CY3))))/24,CERCLE),DF3))</f>
        <v>2.8857705776163041</v>
      </c>
      <c r="DH3" s="345">
        <f t="shared" ref="DH3" si="90">IF(DG3="","",MOD(IF(AND(CZ3&gt;0,CY3&gt;0),DG3,IF(AND(CZ3&gt;0,CY3&lt;0),SUD-DG3,IF(AND(CZ3&lt;0,CY3&lt;0),SUD+DG3,IF(AND(CZ3&lt;0,CY3&gt;0),NORD-DG3,DG3)))),CERCLE))</f>
        <v>12.114229422383696</v>
      </c>
      <c r="DI3" s="322" t="str">
        <f t="shared" ref="DI3" si="91">IF(CG3="","",MOD(CG3-DH3,CERCLE))</f>
        <v/>
      </c>
      <c r="DJ3" s="322">
        <f t="shared" si="42"/>
        <v>12.114221969388026</v>
      </c>
      <c r="DK3" s="322">
        <f>IF(XYZ!$F$15=OUI,'CALCUL-XYZ'!DJ3,'CALCUL-XYZ'!DH3)</f>
        <v>12.114221969388026</v>
      </c>
      <c r="DL3" s="345">
        <f t="shared" si="77"/>
        <v>4.0117239362875488</v>
      </c>
      <c r="DN3" s="320">
        <f t="shared" si="43"/>
        <v>39.195898415356396</v>
      </c>
      <c r="DO3" s="320">
        <f t="shared" si="44"/>
        <v>-103.50309082601991</v>
      </c>
      <c r="DP3" s="320">
        <f t="shared" si="78"/>
        <v>2162.9013189500783</v>
      </c>
      <c r="DQ3" s="320">
        <f t="shared" si="78"/>
        <v>1000.0005251620188</v>
      </c>
      <c r="DS3" s="320">
        <f t="shared" si="45"/>
        <v>4000</v>
      </c>
      <c r="DT3" s="320" t="str">
        <f ca="1">IF(XYZ!AJ27="","",IF(XYZ!$AO$23='CALCUL-XY'!$E$56," "&amp;SUBSTITUTE(XYZ!AJ27,",","."),","&amp;SUBSTITUTE(XYZ!AJ27,",",".")))</f>
        <v>,1000.00052516202</v>
      </c>
      <c r="DU3" s="320" t="str">
        <f ca="1">IF(XYZ!AK27="","",IF(XYZ!$AO$23='CALCUL-XY'!$E$56," "&amp;SUBSTITUTE(XYZ!AK27,",","."),","&amp;SUBSTITUTE(XYZ!AK27,",",".")))</f>
        <v>,2162.90131895008</v>
      </c>
      <c r="DV3" s="320" t="str">
        <f>IF(DD3="","",IF(XYZ!$AO$23='CALCUL-XY'!$E$56," "&amp;SUBSTITUTE(DD3,",","."),","&amp;SUBSTITUTE(DD3,",",".")))</f>
        <v>,100.983839315251</v>
      </c>
      <c r="DW3" s="320" t="str">
        <f>IF(DS3="","",IF(XYZ!$AO$23='CALCUL-XY'!$E$56,IF(XYZ!AM27=""," ST"," "&amp;XYZ!AM27),IF(XYZ!AM27="",",ST",","&amp;XYZ!AM27)))</f>
        <v>,ST</v>
      </c>
      <c r="DY3" s="319">
        <f t="shared" si="46"/>
        <v>3</v>
      </c>
      <c r="DZ3" s="320">
        <f t="shared" si="47"/>
        <v>3</v>
      </c>
      <c r="EA3" s="322">
        <f t="shared" si="48"/>
        <v>4.0117361111111105</v>
      </c>
      <c r="EB3" s="345">
        <f t="shared" si="79"/>
        <v>12.114253993055554</v>
      </c>
      <c r="EC3" s="320">
        <f t="shared" si="49"/>
        <v>110.67595214443676</v>
      </c>
      <c r="ED3" s="320">
        <f t="shared" ref="ED3:ED66" si="92">IF(EA3="","",EC3*(COS(RADIANS(EB3*24))))</f>
        <v>39.197219798859834</v>
      </c>
      <c r="EE3" s="320">
        <f t="shared" ref="EE3:EE66" si="93">IF(EA3="","",EC3*(SIN(RADIANS(EB3*24))))</f>
        <v>-103.50238810345164</v>
      </c>
      <c r="EF3" s="320">
        <f ca="1">IF(EA3="","",IF(NC&lt;DY3,"",SUM(ED3:OFFSET(ED3,(NC-1),0))))</f>
        <v>8.5257920964920686E-4</v>
      </c>
      <c r="EG3" s="320">
        <f ca="1">IF(EA3="","",IF(NC&lt;DY3,"",SUM(EE3:OFFSET(EE3,(NC-1),0))))</f>
        <v>2.0679628721929078E-3</v>
      </c>
      <c r="EH3" s="320">
        <f t="shared" ca="1" si="50"/>
        <v>2.2368195612284883E-3</v>
      </c>
      <c r="EI3" s="320">
        <f ca="1">IF(EH3="","",'RAPPORT-XYZ'!$E$9/'CALCUL-XYZ'!EH3)</f>
        <v>209701.0710888512</v>
      </c>
    </row>
    <row r="4" spans="1:139" x14ac:dyDescent="0.15">
      <c r="A4" s="320" t="str">
        <f>IF(XYZ!B28="","",XYZ!B28)</f>
        <v/>
      </c>
      <c r="B4" s="320" t="str">
        <f>IF(XYZ!C28="","",IF(XYZ!C28='RAPPORT-XYZ'!$A$6,'RAPPORT-XYZ'!$A$6,IF(OR(XYZ!C28='RAPPORT-XYZ'!$A$7,XYZ!C28='RAPPORT-XYZ'!$B$7),'RAPPORT-XYZ'!$A$7)))</f>
        <v>R</v>
      </c>
      <c r="C4" s="320">
        <f>IF(XYZ!D28="","",XYZ!D28)</f>
        <v>1000</v>
      </c>
      <c r="D4" s="320">
        <f>IF(XYZ!E28="","",XYZ!E28)</f>
        <v>2000</v>
      </c>
      <c r="E4" s="320">
        <f>IF(XYZ!F28="","",XYZ!F28)</f>
        <v>1.5</v>
      </c>
      <c r="F4" s="322">
        <f>IF(XYZ!G28="","",MOD(XYZ!G28,CERCLE))</f>
        <v>11.078877314814815</v>
      </c>
      <c r="G4" s="322">
        <f>IF(XYZ!H28="","",MOD(XYZ!H28,CERCLE))</f>
        <v>11.242939814814815</v>
      </c>
      <c r="H4" s="320">
        <f>IFERROR(IF(ECHELLE3="",XYZ!I28*1,XYZ!I28*ECHELLE3),"")</f>
        <v>73.14</v>
      </c>
      <c r="I4" s="320">
        <f>IF(XYZ!J28="","",XYZ!J28)</f>
        <v>1.5</v>
      </c>
      <c r="K4" s="320">
        <f t="shared" si="51"/>
        <v>1</v>
      </c>
      <c r="L4" s="320">
        <f>IF(K4="","",COUNT($K$1:K4))</f>
        <v>4</v>
      </c>
      <c r="M4" s="320" t="str">
        <f t="shared" si="0"/>
        <v>R</v>
      </c>
      <c r="N4" s="320">
        <f t="shared" si="1"/>
        <v>1000</v>
      </c>
      <c r="O4" s="320">
        <f t="shared" si="2"/>
        <v>2000</v>
      </c>
      <c r="P4" s="320">
        <f t="shared" si="3"/>
        <v>1.5</v>
      </c>
      <c r="Q4" s="322">
        <f t="shared" si="4"/>
        <v>11.078877314814815</v>
      </c>
      <c r="R4" s="322">
        <f t="shared" si="5"/>
        <v>11.242939814814815</v>
      </c>
      <c r="S4" s="320">
        <f t="shared" si="6"/>
        <v>73.14</v>
      </c>
      <c r="T4" s="320">
        <f t="shared" si="7"/>
        <v>1.5</v>
      </c>
      <c r="V4" s="322">
        <f t="shared" ref="V4" si="94">IF(Q4="","",IF(M4="R",MOD(Q4-SUD,CERCLE),Q4))</f>
        <v>3.5788773148148145</v>
      </c>
      <c r="W4" s="331">
        <f t="shared" si="53"/>
        <v>0.99743210986983422</v>
      </c>
      <c r="X4" s="331">
        <f t="shared" si="54"/>
        <v>7.1618337041647176E-2</v>
      </c>
      <c r="Y4" s="332"/>
      <c r="Z4" s="322">
        <f t="shared" ref="Z4" si="95">IF(R4="","",IF(M4="R",MOD(CERCLE-R4,CERCLE),R4))</f>
        <v>3.7570601851851855</v>
      </c>
      <c r="AA4" s="320">
        <f t="shared" ref="AA4" si="96">IF(S4="","",ABS(COS(RADIANS(Z4-EST)*24))*S4)</f>
        <v>73.13968015906417</v>
      </c>
      <c r="AC4" s="320">
        <f t="shared" ref="AC4" si="97">IF(S4="","",SIN(RADIANS(Z4-EST)*24)*S4)</f>
        <v>0.21630124778636259</v>
      </c>
      <c r="AD4" s="320">
        <f t="shared" si="10"/>
        <v>-0.21630124778636259</v>
      </c>
      <c r="AF4" s="320">
        <f t="shared" si="11"/>
        <v>1000</v>
      </c>
      <c r="AG4" s="320">
        <f t="shared" si="11"/>
        <v>2000</v>
      </c>
      <c r="AH4" s="320" t="str">
        <f t="shared" si="12"/>
        <v>10002000</v>
      </c>
      <c r="AI4" s="320" t="str">
        <f t="shared" si="13"/>
        <v>20001000</v>
      </c>
      <c r="AJ4" s="320" t="str">
        <f>IF(AH4="","",IF(ISNA(MATCH(AH4,$AH$1:AH3,0)),"N","Y"))</f>
        <v>Y</v>
      </c>
      <c r="AK4" s="320" t="str">
        <f t="shared" si="14"/>
        <v/>
      </c>
      <c r="AL4" s="320" t="str">
        <f t="shared" si="15"/>
        <v/>
      </c>
      <c r="AM4" s="320" t="str">
        <f t="shared" si="16"/>
        <v/>
      </c>
      <c r="AN4" s="320" t="str">
        <f t="shared" si="17"/>
        <v/>
      </c>
      <c r="AO4" s="334" t="str">
        <f t="array" ref="AO4">IF(AM4="","",AVERAGE(IF(AH$1:AH$200=AM4,W$1:W$200)))</f>
        <v/>
      </c>
      <c r="AP4" s="334" t="str">
        <f t="array" ref="AP4">IF(AM4="","",AVERAGE(IF(AH$1:AH$200=AM4,X$1:X$200)))</f>
        <v/>
      </c>
      <c r="AQ4" s="334" t="str">
        <f t="shared" si="58"/>
        <v/>
      </c>
      <c r="AR4" s="335" t="str">
        <f t="array" ref="AR4">IF(AQ4="","",MOD(DEGREES(AQ4/24),CERCLE))</f>
        <v/>
      </c>
      <c r="AS4" s="336" t="str">
        <f t="array" ref="AS4">IF(AM4="","",AVERAGE(IF(AH$1:AH$200=AM4,AA$1:AA$200)))</f>
        <v/>
      </c>
      <c r="AT4" s="336" t="str">
        <f t="shared" si="18"/>
        <v/>
      </c>
      <c r="AU4" s="336" t="str">
        <f t="shared" si="59"/>
        <v/>
      </c>
      <c r="AV4" s="337" t="str">
        <f t="array" ref="AV4">IF(AM4="","",AVERAGE(IF(AH$1:AH$200=AM4,AD$1:AD$200)))</f>
        <v/>
      </c>
      <c r="AW4" s="337" t="str">
        <f t="array" ref="AW4">IF(AN4="","",AVERAGE(IF(AH$1:AH$200=AN4,AD$1:AD$200)))</f>
        <v/>
      </c>
      <c r="AX4" s="337" t="str">
        <f t="shared" si="60"/>
        <v/>
      </c>
      <c r="AY4" s="320" t="str">
        <f t="shared" si="19"/>
        <v/>
      </c>
      <c r="AZ4" s="320" t="str">
        <f>IF(AY4="","",COUNT(AY$1:AY4))</f>
        <v/>
      </c>
      <c r="BB4" s="339" t="str">
        <f>IF(AF4="","",IF(ISNA(MATCH(AF4,$AF$1:AF3,0)),"N","Y"))</f>
        <v>Y</v>
      </c>
      <c r="BC4" s="339" t="str">
        <f t="shared" si="20"/>
        <v/>
      </c>
      <c r="BD4" s="339" t="str">
        <f>IF(BC4="","",COUNT($BC$1:BC4))</f>
        <v/>
      </c>
      <c r="BE4" s="339">
        <f t="shared" si="21"/>
        <v>4000</v>
      </c>
      <c r="BF4" s="340" t="str">
        <f>IF(AR4="","",IF(ISNA(MATCH(AF4,$AF$1:AF3,0)),-AR4,AR4))</f>
        <v/>
      </c>
      <c r="BG4" s="341">
        <f t="array" ref="BG4">IF(BE4="","",SUM(IF(AK$1:AK$200=BE4,BF$1:BF$200)))</f>
        <v>2.8857754629629628</v>
      </c>
      <c r="BH4" s="341">
        <f t="shared" ref="BH4" si="98">IF(BG4="","",MOD(BG4,CERCLE))</f>
        <v>2.8857754629629628</v>
      </c>
      <c r="BI4" s="342"/>
      <c r="BJ4" s="322"/>
      <c r="BK4" s="322"/>
      <c r="BL4" s="322"/>
      <c r="BM4" s="339">
        <f t="shared" si="62"/>
        <v>4000</v>
      </c>
      <c r="BN4" s="343">
        <f t="shared" si="23"/>
        <v>2.8857754629629628</v>
      </c>
      <c r="BO4" s="341">
        <f t="shared" ref="BO4" si="99">IF(BN4="","",CERCLE-BN4)</f>
        <v>12.114224537037037</v>
      </c>
      <c r="BP4" s="341"/>
      <c r="BQ4" s="339">
        <f t="shared" si="25"/>
        <v>1000</v>
      </c>
      <c r="BR4" s="341" t="str">
        <f t="shared" si="64"/>
        <v>40001000</v>
      </c>
      <c r="BS4" s="341" t="str">
        <f t="shared" si="65"/>
        <v>10004000</v>
      </c>
      <c r="BT4" s="343">
        <f t="shared" si="26"/>
        <v>2.8858333333333328</v>
      </c>
      <c r="BU4" s="342"/>
      <c r="BV4" s="341">
        <f t="shared" si="66"/>
        <v>7.5</v>
      </c>
      <c r="BW4" s="345">
        <f t="shared" si="67"/>
        <v>14.6578125</v>
      </c>
      <c r="BX4" s="345">
        <f t="shared" si="27"/>
        <v>7.5</v>
      </c>
      <c r="BY4" s="346">
        <f t="shared" si="28"/>
        <v>162.90077286339104</v>
      </c>
      <c r="BZ4" s="346">
        <f t="shared" si="29"/>
        <v>-0.98484926902780634</v>
      </c>
      <c r="CA4" s="339">
        <f t="shared" si="68"/>
        <v>99.9959601848945</v>
      </c>
      <c r="CC4" s="322"/>
      <c r="CE4" s="320" t="str">
        <f t="shared" si="30"/>
        <v/>
      </c>
      <c r="CF4" s="320" t="str">
        <f t="shared" si="31"/>
        <v/>
      </c>
      <c r="CG4" s="322" t="str">
        <f t="shared" si="32"/>
        <v/>
      </c>
      <c r="CH4" s="322" t="str">
        <f t="shared" ref="CH4" si="100">IF(CG4="","",MOD(CG4-BX4,CERCLE))</f>
        <v/>
      </c>
      <c r="CI4" s="322">
        <f t="shared" si="34"/>
        <v>7.5000294560185186</v>
      </c>
      <c r="CJ4" s="349"/>
      <c r="CK4" s="350">
        <f t="shared" si="35"/>
        <v>-162.90077285099113</v>
      </c>
      <c r="CL4" s="350">
        <f t="shared" si="36"/>
        <v>-2.0099525191645731E-3</v>
      </c>
      <c r="CM4" s="320">
        <f t="shared" si="87"/>
        <v>2000.0021071038934</v>
      </c>
      <c r="CN4" s="320">
        <f t="shared" si="87"/>
        <v>1000.000568615563</v>
      </c>
      <c r="CP4" s="322">
        <f>IF(BN4="","",MOD(BN4+'RAPPORT-XYZ'!$E$12,CERCLE))</f>
        <v>2.8857682291666671</v>
      </c>
      <c r="CQ4" s="345">
        <f t="shared" si="70"/>
        <v>7.5000077546296318</v>
      </c>
      <c r="CR4" s="320">
        <f t="shared" si="71"/>
        <v>-162.90077286253165</v>
      </c>
      <c r="CS4" s="320">
        <f t="shared" si="37"/>
        <v>-5.2914270658646363E-4</v>
      </c>
      <c r="CU4" s="320">
        <f>IF(CR4="","",BY4/'RAPPORT-XYZ'!$E$9)</f>
        <v>0.34728941286483883</v>
      </c>
      <c r="CV4" s="320">
        <f>IF(CU4="","",-'RAPPORT-XYZ'!$E$27*CU4)</f>
        <v>-5.4608511322375771E-4</v>
      </c>
      <c r="CW4" s="320">
        <f>IF(CV4="","",-'RAPPORT-XYZ'!$E$29*CU4)</f>
        <v>-5.0458151429078762E-4</v>
      </c>
      <c r="CY4" s="320">
        <f t="shared" si="38"/>
        <v>-162.90131894764488</v>
      </c>
      <c r="CZ4" s="320">
        <f t="shared" si="38"/>
        <v>-1.0337242208772511E-3</v>
      </c>
      <c r="DB4" s="320">
        <f t="shared" si="72"/>
        <v>162.90131895092475</v>
      </c>
      <c r="DD4" s="320">
        <f>IF(CA4="","",CA4+('RAPPORT-XYZ'!$E$37*ROW(4:4)))</f>
        <v>100</v>
      </c>
      <c r="DF4" s="345" t="str">
        <f t="shared" ref="DF4" si="101">IF(AND(CZ4=0,CY4=0),0,IF(AND(CZ4=0,CY4&gt;0),NORD,IF(AND(CZ4&gt;0,CY4=0),EST,IF(AND(CZ4=0,CY4&lt;0),SUD,IF(AND(CZ4&lt;0,CY4=0),OUEST,"")))))</f>
        <v/>
      </c>
      <c r="DG4" s="345">
        <f t="shared" ref="DG4" si="102">IF(CY4="","",IF(DF4="",MOD(DEGREES(ATAN(ABS(CZ4)/(ABS(CY4))))/24,CERCLE),DF4))</f>
        <v>1.5149262198156346E-5</v>
      </c>
      <c r="DH4" s="345">
        <f t="shared" ref="DH4" si="103">IF(DG4="","",MOD(IF(AND(CZ4&gt;0,CY4&gt;0),DG4,IF(AND(CZ4&gt;0,CY4&lt;0),SUD-DG4,IF(AND(CZ4&lt;0,CY4&lt;0),SUD+DG4,IF(AND(CZ4&lt;0,CY4&gt;0),NORD-DG4,DG4)))),CERCLE))</f>
        <v>7.5000151492621985</v>
      </c>
      <c r="DI4" s="322" t="str">
        <f t="shared" ref="DI4" si="104">IF(CG4="","",MOD(CG4-DH4,CERCLE))</f>
        <v/>
      </c>
      <c r="DJ4" s="322">
        <f t="shared" si="42"/>
        <v>7.500007696266529</v>
      </c>
      <c r="DK4" s="322">
        <f>IF(XYZ!$F$15=OUI,'CALCUL-XYZ'!DJ4,'CALCUL-XYZ'!DH4)</f>
        <v>7.500007696266529</v>
      </c>
      <c r="DL4" s="345">
        <f t="shared" si="77"/>
        <v>2.8857857268785025</v>
      </c>
      <c r="DN4" s="320">
        <f t="shared" si="43"/>
        <v>-162.90131895007823</v>
      </c>
      <c r="DO4" s="320">
        <f t="shared" si="44"/>
        <v>-5.2516201892575216E-4</v>
      </c>
      <c r="DP4" s="320">
        <f t="shared" si="78"/>
        <v>2000</v>
      </c>
      <c r="DQ4" s="320">
        <f t="shared" si="78"/>
        <v>999.99999999999989</v>
      </c>
      <c r="DS4" s="320">
        <f t="shared" si="45"/>
        <v>1000</v>
      </c>
      <c r="DT4" s="320" t="str">
        <f ca="1">IF(XYZ!AJ28="","",IF(XYZ!$AO$23='CALCUL-XY'!$E$56," "&amp;SUBSTITUTE(XYZ!AJ28,",","."),","&amp;SUBSTITUTE(XYZ!AJ28,",",".")))</f>
        <v>,1000</v>
      </c>
      <c r="DU4" s="320" t="str">
        <f ca="1">IF(XYZ!AK28="","",IF(XYZ!$AO$23='CALCUL-XY'!$E$56," "&amp;SUBSTITUTE(XYZ!AK28,",","."),","&amp;SUBSTITUTE(XYZ!AK28,",",".")))</f>
        <v>,2000</v>
      </c>
      <c r="DV4" s="320" t="str">
        <f>IF(DD4="","",IF(XYZ!$AO$23='CALCUL-XY'!$E$56," "&amp;SUBSTITUTE(DD4,",","."),","&amp;SUBSTITUTE(DD4,",",".")))</f>
        <v>,100</v>
      </c>
      <c r="DW4" s="320" t="str">
        <f>IF(DS4="","",IF(XYZ!$AO$23='CALCUL-XY'!$E$56,IF(XYZ!AM28=""," ST"," "&amp;XYZ!AM28),IF(XYZ!AM28="",",ST",","&amp;XYZ!AM28)))</f>
        <v>,ST</v>
      </c>
      <c r="DY4" s="319">
        <f t="shared" si="46"/>
        <v>4</v>
      </c>
      <c r="DZ4" s="320">
        <f t="shared" si="47"/>
        <v>4</v>
      </c>
      <c r="EA4" s="322">
        <f t="shared" si="48"/>
        <v>2.8857754629629628</v>
      </c>
      <c r="EB4" s="345">
        <f t="shared" si="79"/>
        <v>7.5000294560185168</v>
      </c>
      <c r="EC4" s="320">
        <f t="shared" si="49"/>
        <v>162.90077286339104</v>
      </c>
      <c r="ED4" s="320">
        <f t="shared" si="92"/>
        <v>-162.90077285099113</v>
      </c>
      <c r="EE4" s="320">
        <f t="shared" si="93"/>
        <v>-2.009952519019888E-3</v>
      </c>
      <c r="EF4" s="320">
        <f ca="1">IF(EA4="","",IF(NC&lt;DY4,"",SUM(ED4:OFFSET(ED4,(NC-1),0))))</f>
        <v>2.10706067485944E-3</v>
      </c>
      <c r="EG4" s="320">
        <f ca="1">IF(EA4="","",IF(NC&lt;DY4,"",SUM(EE4:OFFSET(EE4,(NC-1),0))))</f>
        <v>2.5430541849971178E-3</v>
      </c>
      <c r="EH4" s="320">
        <f t="shared" ca="1" si="50"/>
        <v>3.3025489058256916E-3</v>
      </c>
      <c r="EI4" s="320">
        <f ca="1">IF(EH4="","",'RAPPORT-XYZ'!$E$9/'CALCUL-XYZ'!EH4)</f>
        <v>142030.73783243026</v>
      </c>
    </row>
    <row r="5" spans="1:139" x14ac:dyDescent="0.15">
      <c r="A5" s="320" t="str">
        <f>IF(XYZ!B29="","",XYZ!B29)</f>
        <v/>
      </c>
      <c r="B5" s="320" t="str">
        <f>IF(XYZ!C29="","",IF(XYZ!C29='RAPPORT-XYZ'!$A$6,'RAPPORT-XYZ'!$A$6,IF(OR(XYZ!C29='RAPPORT-XYZ'!$A$7,XYZ!C29='RAPPORT-XYZ'!$B$7),'RAPPORT-XYZ'!$A$7)))</f>
        <v>D</v>
      </c>
      <c r="C5" s="320">
        <f>IF(XYZ!D29="","",XYZ!D29)</f>
        <v>2000</v>
      </c>
      <c r="D5" s="320">
        <f>IF(XYZ!E29="","",XYZ!E29)</f>
        <v>1000</v>
      </c>
      <c r="E5" s="320">
        <f>IF(XYZ!F29="","",XYZ!F29)</f>
        <v>1.39</v>
      </c>
      <c r="F5" s="322">
        <f>IF(XYZ!G29="","",MOD(XYZ!G29,CERCLE))</f>
        <v>0</v>
      </c>
      <c r="G5" s="322">
        <f>IF(XYZ!H29="","",MOD(XYZ!H29,CERCLE))</f>
        <v>3.739398148148148</v>
      </c>
      <c r="H5" s="320">
        <f>IFERROR(IF(ECHELLE3="",XYZ!I29*1,XYZ!I29*ECHELLE3),"")</f>
        <v>73.14</v>
      </c>
      <c r="I5" s="320">
        <f>IF(XYZ!J29="","",XYZ!J29)</f>
        <v>1.5</v>
      </c>
      <c r="K5" s="320">
        <f t="shared" si="51"/>
        <v>1</v>
      </c>
      <c r="L5" s="320">
        <f>IF(K5="","",COUNT($K$1:K5))</f>
        <v>5</v>
      </c>
      <c r="M5" s="320" t="str">
        <f t="shared" si="0"/>
        <v>D</v>
      </c>
      <c r="N5" s="320">
        <f t="shared" si="1"/>
        <v>2000</v>
      </c>
      <c r="O5" s="320">
        <f t="shared" si="2"/>
        <v>1000</v>
      </c>
      <c r="P5" s="320">
        <f t="shared" si="3"/>
        <v>1.39</v>
      </c>
      <c r="Q5" s="322">
        <f t="shared" si="4"/>
        <v>0</v>
      </c>
      <c r="R5" s="322">
        <f t="shared" si="5"/>
        <v>3.739398148148148</v>
      </c>
      <c r="S5" s="320">
        <f t="shared" si="6"/>
        <v>73.14</v>
      </c>
      <c r="T5" s="320">
        <f t="shared" si="7"/>
        <v>1.5</v>
      </c>
      <c r="V5" s="322">
        <f t="shared" ref="V5" si="105">IF(Q5="","",IF(M5="R",MOD(Q5-SUD,CERCLE),Q5))</f>
        <v>0</v>
      </c>
      <c r="W5" s="331">
        <f t="shared" si="53"/>
        <v>0</v>
      </c>
      <c r="X5" s="331">
        <f t="shared" si="54"/>
        <v>1</v>
      </c>
      <c r="Y5" s="332"/>
      <c r="Z5" s="322">
        <f t="shared" ref="Z5" si="106">IF(R5="","",IF(M5="R",MOD(CERCLE-R5,CERCLE),R5))</f>
        <v>3.739398148148148</v>
      </c>
      <c r="AA5" s="320">
        <f t="shared" ref="AA5" si="107">IF(S5="","",ABS(COS(RADIANS(Z5-EST)*24))*S5)</f>
        <v>73.139278784706278</v>
      </c>
      <c r="AC5" s="320">
        <f t="shared" ref="AC5" si="108">IF(S5="","",SIN(RADIANS(Z5-EST)*24)*S5)</f>
        <v>-0.32480586973488984</v>
      </c>
      <c r="AD5" s="320">
        <f t="shared" si="10"/>
        <v>0.21480586973488974</v>
      </c>
      <c r="AF5" s="320">
        <f t="shared" si="11"/>
        <v>2000</v>
      </c>
      <c r="AG5" s="320">
        <f t="shared" si="11"/>
        <v>1000</v>
      </c>
      <c r="AH5" s="320" t="str">
        <f t="shared" si="12"/>
        <v>20001000</v>
      </c>
      <c r="AI5" s="320" t="str">
        <f t="shared" si="13"/>
        <v>10002000</v>
      </c>
      <c r="AJ5" s="320" t="str">
        <f>IF(AH5="","",IF(ISNA(MATCH(AH5,$AH$1:AH4,0)),"N","Y"))</f>
        <v>N</v>
      </c>
      <c r="AK5" s="320">
        <f t="shared" si="14"/>
        <v>2000</v>
      </c>
      <c r="AL5" s="320">
        <f t="shared" si="15"/>
        <v>1000</v>
      </c>
      <c r="AM5" s="320" t="str">
        <f t="shared" si="16"/>
        <v>20001000</v>
      </c>
      <c r="AN5" s="320" t="str">
        <f t="shared" si="17"/>
        <v>10002000</v>
      </c>
      <c r="AO5" s="334">
        <f t="array" ref="AO5">IF(AM5="","",AVERAGE(IF(AH$1:AH$200=AM5,W$1:W$200)))</f>
        <v>1.2120342026561039E-5</v>
      </c>
      <c r="AP5" s="334">
        <f t="array" ref="AP5">IF(AM5="","",AVERAGE(IF(AH$1:AH$200=AM5,X$1:X$200)))</f>
        <v>0.99999999985309729</v>
      </c>
      <c r="AQ5" s="334">
        <f t="shared" si="58"/>
        <v>1.2120342027748045E-5</v>
      </c>
      <c r="AR5" s="335">
        <f t="array" ref="AR5">IF(AQ5="","",MOD(DEGREES(AQ5/24),CERCLE))</f>
        <v>2.8935185185208215E-5</v>
      </c>
      <c r="AS5" s="336">
        <f t="array" ref="AS5">IF(AM5="","",AVERAGE(IF(AH$1:AH$200=AM5,AA$1:AA$200)))</f>
        <v>73.143774000167923</v>
      </c>
      <c r="AT5" s="336">
        <f t="shared" si="18"/>
        <v>73.139682249503835</v>
      </c>
      <c r="AU5" s="336">
        <f t="shared" si="59"/>
        <v>73.141728124835879</v>
      </c>
      <c r="AV5" s="337">
        <f t="array" ref="AV5">IF(AM5="","",AVERAGE(IF(AH$1:AH$200=AM5,AD$1:AD$200)))</f>
        <v>0.21588975220811055</v>
      </c>
      <c r="AW5" s="337">
        <f t="array" ref="AW5">IF(AN5="","",AVERAGE(IF(AH$1:AH$200=AN5,AD$1:AD$200)))</f>
        <v>-0.21559206541460443</v>
      </c>
      <c r="AX5" s="337">
        <f t="shared" si="60"/>
        <v>0.21574090881135749</v>
      </c>
      <c r="AY5" s="320">
        <f t="shared" si="19"/>
        <v>1</v>
      </c>
      <c r="AZ5" s="320">
        <f>IF(AY5="","",COUNT(AY$1:AY5))</f>
        <v>3</v>
      </c>
      <c r="BB5" s="339" t="str">
        <f>IF(AF5="","",IF(ISNA(MATCH(AF5,$AF$1:AF4,0)),"N","Y"))</f>
        <v>N</v>
      </c>
      <c r="BC5" s="339">
        <f t="shared" si="20"/>
        <v>1</v>
      </c>
      <c r="BD5" s="339">
        <f>IF(BC5="","",COUNT($BC$1:BC5))</f>
        <v>2</v>
      </c>
      <c r="BE5" s="339" t="str">
        <f t="shared" si="21"/>
        <v/>
      </c>
      <c r="BF5" s="340">
        <f>IF(AR5="","",IF(ISNA(MATCH(AF5,$AF$1:AF4,0)),-AR5,AR5))</f>
        <v>-2.8935185185208215E-5</v>
      </c>
      <c r="BG5" s="341" t="str">
        <f t="array" ref="BG5">IF(BE5="","",SUM(IF(AK$1:AK$200=BE5,BF$1:BF$200)))</f>
        <v/>
      </c>
      <c r="BH5" s="341" t="str">
        <f t="shared" ref="BH5" si="109">IF(BG5="","",MOD(BG5,CERCLE))</f>
        <v/>
      </c>
      <c r="BI5" s="342"/>
      <c r="BJ5" s="322"/>
      <c r="BK5" s="322"/>
      <c r="BL5" s="322"/>
      <c r="BM5" s="339" t="str">
        <f t="shared" si="62"/>
        <v/>
      </c>
      <c r="BN5" s="343" t="str">
        <f t="shared" si="23"/>
        <v/>
      </c>
      <c r="BO5" s="341" t="str">
        <f t="shared" ref="BO5" si="110">IF(BN5="","",CERCLE-BN5)</f>
        <v/>
      </c>
      <c r="BP5" s="341"/>
      <c r="BQ5" s="339" t="str">
        <f t="shared" si="25"/>
        <v/>
      </c>
      <c r="BR5" s="341" t="str">
        <f t="shared" si="64"/>
        <v/>
      </c>
      <c r="BS5" s="341" t="str">
        <f t="shared" si="65"/>
        <v/>
      </c>
      <c r="BT5" s="343" t="str">
        <f t="shared" si="26"/>
        <v/>
      </c>
      <c r="BU5" s="342"/>
      <c r="BV5" s="341" t="str">
        <f t="shared" si="66"/>
        <v/>
      </c>
      <c r="BW5" s="345" t="str">
        <f t="shared" si="67"/>
        <v/>
      </c>
      <c r="BX5" s="345" t="str">
        <f t="shared" si="27"/>
        <v/>
      </c>
      <c r="BY5" s="346" t="str">
        <f t="shared" si="28"/>
        <v/>
      </c>
      <c r="BZ5" s="346" t="str">
        <f t="shared" si="29"/>
        <v/>
      </c>
      <c r="CA5" s="339" t="str">
        <f t="shared" si="68"/>
        <v/>
      </c>
      <c r="CC5" s="322"/>
      <c r="CE5" s="320" t="str">
        <f t="shared" si="30"/>
        <v/>
      </c>
      <c r="CF5" s="320" t="str">
        <f t="shared" si="31"/>
        <v/>
      </c>
      <c r="CG5" s="322" t="str">
        <f t="shared" si="32"/>
        <v/>
      </c>
      <c r="CH5" s="322" t="str">
        <f t="shared" ref="CH5" si="111">IF(CG5="","",MOD(CG5-BX5,CERCLE))</f>
        <v/>
      </c>
      <c r="CI5" s="322" t="str">
        <f t="shared" si="34"/>
        <v/>
      </c>
      <c r="CJ5" s="349"/>
      <c r="CK5" s="350" t="str">
        <f t="shared" si="35"/>
        <v/>
      </c>
      <c r="CL5" s="350" t="str">
        <f t="shared" si="36"/>
        <v/>
      </c>
      <c r="CM5" s="320" t="str">
        <f t="shared" si="87"/>
        <v/>
      </c>
      <c r="CN5" s="320" t="str">
        <f t="shared" si="87"/>
        <v/>
      </c>
      <c r="CP5" s="322" t="str">
        <f>IF(BN5="","",MOD(BN5+'RAPPORT-XYZ'!$E$12,CERCLE))</f>
        <v/>
      </c>
      <c r="CQ5" s="345" t="str">
        <f t="shared" si="70"/>
        <v/>
      </c>
      <c r="CR5" s="320" t="str">
        <f t="shared" si="71"/>
        <v/>
      </c>
      <c r="CS5" s="320" t="str">
        <f t="shared" si="37"/>
        <v/>
      </c>
      <c r="CU5" s="320" t="str">
        <f>IF(CR5="","",BY5/'RAPPORT-XYZ'!$E$9)</f>
        <v/>
      </c>
      <c r="CV5" s="320" t="str">
        <f>IF(CU5="","",-'RAPPORT-XYZ'!$E$27*CU5)</f>
        <v/>
      </c>
      <c r="CW5" s="320" t="str">
        <f>IF(CV5="","",-'RAPPORT-XYZ'!$E$29*CU5)</f>
        <v/>
      </c>
      <c r="CY5" s="320" t="str">
        <f t="shared" si="38"/>
        <v/>
      </c>
      <c r="CZ5" s="320" t="str">
        <f t="shared" si="38"/>
        <v/>
      </c>
      <c r="DB5" s="320" t="str">
        <f t="shared" si="72"/>
        <v/>
      </c>
      <c r="DD5" s="320" t="str">
        <f>IF(CA5="","",CA5+('RAPPORT-XYZ'!$E$37*ROW(5:5)))</f>
        <v/>
      </c>
      <c r="DF5" s="345" t="str">
        <f t="shared" ref="DF5" si="112">IF(AND(CZ5=0,CY5=0),0,IF(AND(CZ5=0,CY5&gt;0),NORD,IF(AND(CZ5&gt;0,CY5=0),EST,IF(AND(CZ5=0,CY5&lt;0),SUD,IF(AND(CZ5&lt;0,CY5=0),OUEST,"")))))</f>
        <v/>
      </c>
      <c r="DG5" s="345" t="str">
        <f t="shared" ref="DG5" si="113">IF(CY5="","",IF(DF5="",MOD(DEGREES(ATAN(ABS(CZ5)/(ABS(CY5))))/24,CERCLE),DF5))</f>
        <v/>
      </c>
      <c r="DH5" s="345" t="str">
        <f t="shared" ref="DH5" si="114">IF(DG5="","",MOD(IF(AND(CZ5&gt;0,CY5&gt;0),DG5,IF(AND(CZ5&gt;0,CY5&lt;0),SUD-DG5,IF(AND(CZ5&lt;0,CY5&lt;0),SUD+DG5,IF(AND(CZ5&lt;0,CY5&gt;0),NORD-DG5,DG5)))),CERCLE))</f>
        <v/>
      </c>
      <c r="DI5" s="322" t="str">
        <f t="shared" ref="DI5" si="115">IF(CG5="","",MOD(CG5-DH5,CERCLE))</f>
        <v/>
      </c>
      <c r="DJ5" s="322" t="str">
        <f t="shared" si="42"/>
        <v/>
      </c>
      <c r="DK5" s="322" t="str">
        <f>IF(XYZ!$F$15=OUI,'CALCUL-XYZ'!DJ5,'CALCUL-XYZ'!DH5)</f>
        <v/>
      </c>
      <c r="DL5" s="345" t="str">
        <f t="shared" si="77"/>
        <v/>
      </c>
      <c r="DN5" s="320" t="str">
        <f t="shared" si="43"/>
        <v/>
      </c>
      <c r="DO5" s="320" t="str">
        <f t="shared" si="44"/>
        <v/>
      </c>
      <c r="DP5" s="320" t="str">
        <f t="shared" si="78"/>
        <v/>
      </c>
      <c r="DQ5" s="320" t="str">
        <f t="shared" si="78"/>
        <v/>
      </c>
      <c r="DS5" s="320" t="str">
        <f t="shared" si="45"/>
        <v/>
      </c>
      <c r="DT5" s="320" t="str">
        <f ca="1">IF(XYZ!AJ29="","",IF(XYZ!$AO$23='CALCUL-XY'!$E$56," "&amp;SUBSTITUTE(XYZ!AJ29,",","."),","&amp;SUBSTITUTE(XYZ!AJ29,",",".")))</f>
        <v/>
      </c>
      <c r="DU5" s="320" t="str">
        <f ca="1">IF(XYZ!AK29="","",IF(XYZ!$AO$23='CALCUL-XY'!$E$56," "&amp;SUBSTITUTE(XYZ!AK29,",","."),","&amp;SUBSTITUTE(XYZ!AK29,",",".")))</f>
        <v/>
      </c>
      <c r="DV5" s="320" t="str">
        <f>IF(DD5="","",IF(XYZ!$AO$23='CALCUL-XY'!$E$56," "&amp;SUBSTITUTE(DD5,",","."),","&amp;SUBSTITUTE(DD5,",",".")))</f>
        <v/>
      </c>
      <c r="DW5" s="320" t="str">
        <f>IF(DS5="","",IF(XYZ!$AO$23='CALCUL-XY'!$E$56,IF(XYZ!AM29=""," ST"," "&amp;XYZ!AM29),IF(XYZ!AM29="",",ST",","&amp;XYZ!AM29)))</f>
        <v/>
      </c>
      <c r="DY5" s="319">
        <f t="shared" si="46"/>
        <v>5</v>
      </c>
      <c r="DZ5" s="320">
        <f t="shared" si="47"/>
        <v>1</v>
      </c>
      <c r="EA5" s="322">
        <f t="shared" si="48"/>
        <v>3.5789351851851841</v>
      </c>
      <c r="EB5" s="345">
        <f t="shared" si="79"/>
        <v>3.5789646412037008</v>
      </c>
      <c r="EC5" s="320">
        <f t="shared" si="49"/>
        <v>73.141728124835879</v>
      </c>
      <c r="ED5" s="320">
        <f t="shared" si="92"/>
        <v>5.2356203381163731</v>
      </c>
      <c r="EE5" s="320">
        <f t="shared" si="93"/>
        <v>72.954099766651296</v>
      </c>
      <c r="EF5" s="320" t="str">
        <f ca="1">IF(EA5="","",IF(NC&lt;DY5,"",SUM(ED5:OFFSET(ED5,(NC-1),0))))</f>
        <v/>
      </c>
      <c r="EG5" s="320" t="str">
        <f ca="1">IF(EA5="","",IF(NC&lt;DY5,"",SUM(EE5:OFFSET(EE5,(NC-1),0))))</f>
        <v/>
      </c>
      <c r="EH5" s="320" t="str">
        <f t="shared" si="50"/>
        <v/>
      </c>
      <c r="EI5" s="320" t="str">
        <f>IF(EH5="","",'RAPPORT-XYZ'!$E$9/'CALCUL-XYZ'!EH5)</f>
        <v/>
      </c>
    </row>
    <row r="6" spans="1:139" x14ac:dyDescent="0.15">
      <c r="A6" s="320" t="str">
        <f>IF(XYZ!B30="","",XYZ!B30)</f>
        <v/>
      </c>
      <c r="B6" s="320" t="str">
        <f>IF(XYZ!C30="","",IF(XYZ!C30='RAPPORT-XYZ'!$A$6,'RAPPORT-XYZ'!$A$6,IF(OR(XYZ!C30='RAPPORT-XYZ'!$A$7,XYZ!C30='RAPPORT-XYZ'!$B$7),'RAPPORT-XYZ'!$A$7)))</f>
        <v>D</v>
      </c>
      <c r="C6" s="320">
        <f>IF(XYZ!D30="","",XYZ!D30)</f>
        <v>2000</v>
      </c>
      <c r="D6" s="320">
        <f>IF(XYZ!E30="","",XYZ!E30)</f>
        <v>3000</v>
      </c>
      <c r="E6" s="320">
        <f>IF(XYZ!F30="","",XYZ!F30)</f>
        <v>1.39</v>
      </c>
      <c r="F6" s="322">
        <f>IF(XYZ!G30="","",MOD(XYZ!G30,CERCLE))</f>
        <v>4.523599537037037</v>
      </c>
      <c r="G6" s="322">
        <f>IF(XYZ!H30="","",MOD(XYZ!H30,CERCLE))</f>
        <v>3.7275694444444447</v>
      </c>
      <c r="H6" s="320">
        <f>IFERROR(IF(ECHELLE3="",XYZ!I30*1,XYZ!I30*ECHELLE3),"")</f>
        <v>122.349</v>
      </c>
      <c r="I6" s="320">
        <f>IF(XYZ!J30="","",XYZ!J30)</f>
        <v>1.5</v>
      </c>
      <c r="K6" s="320">
        <f t="shared" si="51"/>
        <v>1</v>
      </c>
      <c r="L6" s="320">
        <f>IF(K6="","",COUNT($K$1:K6))</f>
        <v>6</v>
      </c>
      <c r="M6" s="320" t="str">
        <f t="shared" si="0"/>
        <v>D</v>
      </c>
      <c r="N6" s="320">
        <f t="shared" si="1"/>
        <v>2000</v>
      </c>
      <c r="O6" s="320">
        <f t="shared" si="2"/>
        <v>3000</v>
      </c>
      <c r="P6" s="320">
        <f t="shared" si="3"/>
        <v>1.39</v>
      </c>
      <c r="Q6" s="322">
        <f t="shared" si="4"/>
        <v>4.523599537037037</v>
      </c>
      <c r="R6" s="322">
        <f t="shared" si="5"/>
        <v>3.7275694444444447</v>
      </c>
      <c r="S6" s="320">
        <f t="shared" si="6"/>
        <v>122.349</v>
      </c>
      <c r="T6" s="320">
        <f t="shared" si="7"/>
        <v>1.5</v>
      </c>
      <c r="V6" s="322">
        <f t="shared" ref="V6" si="116">IF(Q6="","",IF(M6="R",MOD(Q6-SUD,CERCLE),Q6))</f>
        <v>4.523599537037037</v>
      </c>
      <c r="W6" s="331">
        <f t="shared" si="53"/>
        <v>0.94795535628446748</v>
      </c>
      <c r="X6" s="331">
        <f t="shared" si="54"/>
        <v>-0.31840327022753451</v>
      </c>
      <c r="Y6" s="332"/>
      <c r="Z6" s="322">
        <f t="shared" ref="Z6" si="117">IF(R6="","",IF(M6="R",MOD(CERCLE-R6,CERCLE),R6))</f>
        <v>3.7275694444444447</v>
      </c>
      <c r="AA6" s="320">
        <f t="shared" ref="AA6" si="118">IF(S6="","",ABS(COS(RADIANS(Z6-EST)*24))*S6)</f>
        <v>122.34359961760825</v>
      </c>
      <c r="AC6" s="320">
        <f t="shared" ref="AC6" si="119">IF(S6="","",SIN(RADIANS(Z6-EST)*24)*S6)</f>
        <v>-1.1495362570901215</v>
      </c>
      <c r="AD6" s="320">
        <f t="shared" si="10"/>
        <v>1.0395362570901214</v>
      </c>
      <c r="AF6" s="320">
        <f t="shared" si="11"/>
        <v>2000</v>
      </c>
      <c r="AG6" s="320">
        <f t="shared" si="11"/>
        <v>3000</v>
      </c>
      <c r="AH6" s="320" t="str">
        <f t="shared" si="12"/>
        <v>20003000</v>
      </c>
      <c r="AI6" s="320" t="str">
        <f t="shared" si="13"/>
        <v>30002000</v>
      </c>
      <c r="AJ6" s="320" t="str">
        <f>IF(AH6="","",IF(ISNA(MATCH(AH6,$AH$1:AH5,0)),"N","Y"))</f>
        <v>N</v>
      </c>
      <c r="AK6" s="320">
        <f t="shared" si="14"/>
        <v>2000</v>
      </c>
      <c r="AL6" s="320">
        <f t="shared" si="15"/>
        <v>3000</v>
      </c>
      <c r="AM6" s="320" t="str">
        <f t="shared" si="16"/>
        <v>20003000</v>
      </c>
      <c r="AN6" s="320" t="str">
        <f t="shared" si="17"/>
        <v>30002000</v>
      </c>
      <c r="AO6" s="334">
        <f t="array" ref="AO6">IF(AM6="","",AVERAGE(IF(AH$1:AH$200=AM6,W$1:W$200)))</f>
        <v>0.94795381259957123</v>
      </c>
      <c r="AP6" s="334">
        <f t="array" ref="AP6">IF(AM6="","",AVERAGE(IF(AH$1:AH$200=AM6,X$1:X$200)))</f>
        <v>-0.31840786603730842</v>
      </c>
      <c r="AQ6" s="334">
        <f t="shared" si="58"/>
        <v>1.8948457912485102</v>
      </c>
      <c r="AR6" s="335">
        <f t="array" ref="AR6">IF(AQ6="","",MOD(DEGREES(AQ6/24),CERCLE))</f>
        <v>4.5236111111111104</v>
      </c>
      <c r="AS6" s="336">
        <f t="array" ref="AS6">IF(AM6="","",AVERAGE(IF(AH$1:AH$200=AM6,AA$1:AA$200)))</f>
        <v>122.3450995513995</v>
      </c>
      <c r="AT6" s="336">
        <f t="shared" si="18"/>
        <v>122.34490982748949</v>
      </c>
      <c r="AU6" s="336">
        <f t="shared" si="59"/>
        <v>122.34500468944449</v>
      </c>
      <c r="AV6" s="337">
        <f t="array" ref="AV6">IF(AM6="","",AVERAGE(IF(AH$1:AH$200=AM6,AD$1:AD$200)))</f>
        <v>1.0395503504165173</v>
      </c>
      <c r="AW6" s="337">
        <f t="array" ref="AW6">IF(AN6="","",AVERAGE(IF(AH$1:AH$200=AN6,AD$1:AD$200)))</f>
        <v>-1.0415650081880292</v>
      </c>
      <c r="AX6" s="337">
        <f t="shared" si="60"/>
        <v>1.0405576793022733</v>
      </c>
      <c r="AY6" s="320">
        <f t="shared" si="19"/>
        <v>1</v>
      </c>
      <c r="AZ6" s="320">
        <f>IF(AY6="","",COUNT(AY$1:AY6))</f>
        <v>4</v>
      </c>
      <c r="BB6" s="339" t="str">
        <f>IF(AF6="","",IF(ISNA(MATCH(AF6,$AF$1:AF5,0)),"N","Y"))</f>
        <v>Y</v>
      </c>
      <c r="BC6" s="339" t="str">
        <f t="shared" si="20"/>
        <v/>
      </c>
      <c r="BD6" s="339" t="str">
        <f>IF(BC6="","",COUNT($BC$1:BC6))</f>
        <v/>
      </c>
      <c r="BE6" s="339" t="str">
        <f t="shared" si="21"/>
        <v/>
      </c>
      <c r="BF6" s="340">
        <f>IF(AR6="","",IF(ISNA(MATCH(AF6,$AF$1:AF5,0)),-AR6,AR6))</f>
        <v>4.5236111111111104</v>
      </c>
      <c r="BG6" s="341" t="str">
        <f t="array" ref="BG6">IF(BE6="","",SUM(IF(AK$1:AK$200=BE6,BF$1:BF$200)))</f>
        <v/>
      </c>
      <c r="BH6" s="341" t="str">
        <f t="shared" ref="BH6" si="120">IF(BG6="","",MOD(BG6,CERCLE))</f>
        <v/>
      </c>
      <c r="BI6" s="342"/>
      <c r="BJ6" s="322"/>
      <c r="BK6" s="322"/>
      <c r="BL6" s="322"/>
      <c r="BM6" s="339" t="str">
        <f t="shared" si="62"/>
        <v/>
      </c>
      <c r="BN6" s="343" t="str">
        <f t="shared" si="23"/>
        <v/>
      </c>
      <c r="BO6" s="341" t="str">
        <f t="shared" ref="BO6" si="121">IF(BN6="","",CERCLE-BN6)</f>
        <v/>
      </c>
      <c r="BP6" s="341"/>
      <c r="BQ6" s="339" t="str">
        <f t="shared" si="25"/>
        <v/>
      </c>
      <c r="BR6" s="341" t="str">
        <f t="shared" si="64"/>
        <v/>
      </c>
      <c r="BS6" s="341" t="str">
        <f t="shared" si="65"/>
        <v/>
      </c>
      <c r="BT6" s="343" t="str">
        <f t="shared" si="26"/>
        <v/>
      </c>
      <c r="BU6" s="342"/>
      <c r="BV6" s="341" t="str">
        <f t="shared" si="66"/>
        <v/>
      </c>
      <c r="BW6" s="345" t="str">
        <f t="shared" si="67"/>
        <v/>
      </c>
      <c r="BX6" s="345" t="str">
        <f t="shared" si="27"/>
        <v/>
      </c>
      <c r="BY6" s="346" t="str">
        <f t="shared" si="28"/>
        <v/>
      </c>
      <c r="BZ6" s="346" t="str">
        <f t="shared" si="29"/>
        <v/>
      </c>
      <c r="CA6" s="339" t="str">
        <f t="shared" si="68"/>
        <v/>
      </c>
      <c r="CC6" s="322"/>
      <c r="CE6" s="320" t="str">
        <f t="shared" si="30"/>
        <v/>
      </c>
      <c r="CF6" s="320" t="str">
        <f t="shared" si="31"/>
        <v/>
      </c>
      <c r="CG6" s="322" t="str">
        <f t="shared" si="32"/>
        <v/>
      </c>
      <c r="CH6" s="322" t="str">
        <f t="shared" ref="CH6" si="122">IF(CG6="","",MOD(CG6-BX6,CERCLE))</f>
        <v/>
      </c>
      <c r="CI6" s="322" t="str">
        <f t="shared" si="34"/>
        <v/>
      </c>
      <c r="CJ6" s="349"/>
      <c r="CK6" s="350" t="str">
        <f t="shared" si="35"/>
        <v/>
      </c>
      <c r="CL6" s="350" t="str">
        <f t="shared" si="36"/>
        <v/>
      </c>
      <c r="CM6" s="320" t="str">
        <f t="shared" si="87"/>
        <v/>
      </c>
      <c r="CN6" s="320" t="str">
        <f t="shared" si="87"/>
        <v/>
      </c>
      <c r="CP6" s="322" t="str">
        <f>IF(BN6="","",MOD(BN6+'RAPPORT-XYZ'!$E$12,CERCLE))</f>
        <v/>
      </c>
      <c r="CQ6" s="345" t="str">
        <f t="shared" si="70"/>
        <v/>
      </c>
      <c r="CR6" s="320" t="str">
        <f t="shared" si="71"/>
        <v/>
      </c>
      <c r="CS6" s="320" t="str">
        <f t="shared" si="37"/>
        <v/>
      </c>
      <c r="CU6" s="320" t="str">
        <f>IF(CR6="","",BY6/'RAPPORT-XYZ'!$E$9)</f>
        <v/>
      </c>
      <c r="CV6" s="320" t="str">
        <f>IF(CU6="","",-'RAPPORT-XYZ'!$E$27*CU6)</f>
        <v/>
      </c>
      <c r="CW6" s="320" t="str">
        <f>IF(CV6="","",-'RAPPORT-XYZ'!$E$29*CU6)</f>
        <v/>
      </c>
      <c r="CY6" s="320" t="str">
        <f t="shared" si="38"/>
        <v/>
      </c>
      <c r="CZ6" s="320" t="str">
        <f t="shared" si="38"/>
        <v/>
      </c>
      <c r="DB6" s="320" t="str">
        <f t="shared" si="72"/>
        <v/>
      </c>
      <c r="DD6" s="320" t="str">
        <f>IF(CA6="","",CA6+('RAPPORT-XYZ'!$E$37*ROW(6:6)))</f>
        <v/>
      </c>
      <c r="DF6" s="345" t="str">
        <f t="shared" ref="DF6" si="123">IF(AND(CZ6=0,CY6=0),0,IF(AND(CZ6=0,CY6&gt;0),NORD,IF(AND(CZ6&gt;0,CY6=0),EST,IF(AND(CZ6=0,CY6&lt;0),SUD,IF(AND(CZ6&lt;0,CY6=0),OUEST,"")))))</f>
        <v/>
      </c>
      <c r="DG6" s="345" t="str">
        <f t="shared" ref="DG6" si="124">IF(CY6="","",IF(DF6="",MOD(DEGREES(ATAN(ABS(CZ6)/(ABS(CY6))))/24,CERCLE),DF6))</f>
        <v/>
      </c>
      <c r="DH6" s="345" t="str">
        <f t="shared" ref="DH6" si="125">IF(DG6="","",MOD(IF(AND(CZ6&gt;0,CY6&gt;0),DG6,IF(AND(CZ6&gt;0,CY6&lt;0),SUD-DG6,IF(AND(CZ6&lt;0,CY6&lt;0),SUD+DG6,IF(AND(CZ6&lt;0,CY6&gt;0),NORD-DG6,DG6)))),CERCLE))</f>
        <v/>
      </c>
      <c r="DI6" s="322" t="str">
        <f t="shared" ref="DI6" si="126">IF(CG6="","",MOD(CG6-DH6,CERCLE))</f>
        <v/>
      </c>
      <c r="DJ6" s="322" t="str">
        <f t="shared" si="42"/>
        <v/>
      </c>
      <c r="DK6" s="322" t="str">
        <f>IF(XYZ!$F$15=OUI,'CALCUL-XYZ'!DJ6,'CALCUL-XYZ'!DH6)</f>
        <v/>
      </c>
      <c r="DL6" s="345" t="str">
        <f t="shared" si="77"/>
        <v/>
      </c>
      <c r="DN6" s="320" t="str">
        <f t="shared" si="43"/>
        <v/>
      </c>
      <c r="DO6" s="320" t="str">
        <f t="shared" si="44"/>
        <v/>
      </c>
      <c r="DP6" s="320" t="str">
        <f t="shared" si="78"/>
        <v/>
      </c>
      <c r="DQ6" s="320" t="str">
        <f t="shared" si="78"/>
        <v/>
      </c>
      <c r="DS6" s="320" t="str">
        <f t="shared" si="45"/>
        <v/>
      </c>
      <c r="DT6" s="320" t="str">
        <f ca="1">IF(XYZ!AJ30="","",IF(XYZ!$AO$23='CALCUL-XY'!$E$56," "&amp;SUBSTITUTE(XYZ!AJ30,",","."),","&amp;SUBSTITUTE(XYZ!AJ30,",",".")))</f>
        <v/>
      </c>
      <c r="DU6" s="320" t="str">
        <f ca="1">IF(XYZ!AK30="","",IF(XYZ!$AO$23='CALCUL-XY'!$E$56," "&amp;SUBSTITUTE(XYZ!AK30,",","."),","&amp;SUBSTITUTE(XYZ!AK30,",",".")))</f>
        <v/>
      </c>
      <c r="DV6" s="320" t="str">
        <f>IF(DD6="","",IF(XYZ!$AO$23='CALCUL-XY'!$E$56," "&amp;SUBSTITUTE(DD6,",","."),","&amp;SUBSTITUTE(DD6,",",".")))</f>
        <v/>
      </c>
      <c r="DW6" s="320" t="str">
        <f>IF(DS6="","",IF(XYZ!$AO$23='CALCUL-XY'!$E$56,IF(XYZ!AM30=""," ST"," "&amp;XYZ!AM30),IF(XYZ!AM30="",",ST",","&amp;XYZ!AM30)))</f>
        <v/>
      </c>
      <c r="DY6" s="319">
        <f t="shared" si="46"/>
        <v>6</v>
      </c>
      <c r="DZ6" s="320">
        <f t="shared" si="47"/>
        <v>2</v>
      </c>
      <c r="EA6" s="322">
        <f t="shared" si="48"/>
        <v>4.5235821759259256</v>
      </c>
      <c r="EB6" s="345">
        <f t="shared" si="79"/>
        <v>0.60254681712962643</v>
      </c>
      <c r="EC6" s="320">
        <f t="shared" si="49"/>
        <v>122.34500468944449</v>
      </c>
      <c r="ED6" s="320">
        <f t="shared" si="92"/>
        <v>118.46878529322457</v>
      </c>
      <c r="EE6" s="320">
        <f t="shared" si="93"/>
        <v>30.55236625219155</v>
      </c>
      <c r="EF6" s="320" t="str">
        <f ca="1">IF(EA6="","",IF(NC&lt;DY6,"",SUM(ED6:OFFSET(ED6,(NC-1),0))))</f>
        <v/>
      </c>
      <c r="EG6" s="320" t="str">
        <f ca="1">IF(EA6="","",IF(NC&lt;DY6,"",SUM(EE6:OFFSET(EE6,(NC-1),0))))</f>
        <v/>
      </c>
      <c r="EH6" s="320" t="str">
        <f t="shared" si="50"/>
        <v/>
      </c>
      <c r="EI6" s="320" t="str">
        <f>IF(EH6="","",'RAPPORT-XYZ'!$E$9/'CALCUL-XYZ'!EH6)</f>
        <v/>
      </c>
    </row>
    <row r="7" spans="1:139" x14ac:dyDescent="0.15">
      <c r="A7" s="320" t="str">
        <f>IF(XYZ!B31="","",XYZ!B31)</f>
        <v/>
      </c>
      <c r="B7" s="320" t="str">
        <f>IF(XYZ!C31="","",IF(XYZ!C31='RAPPORT-XYZ'!$A$6,'RAPPORT-XYZ'!$A$6,IF(OR(XYZ!C31='RAPPORT-XYZ'!$A$7,XYZ!C31='RAPPORT-XYZ'!$B$7),'RAPPORT-XYZ'!$A$7)))</f>
        <v>R</v>
      </c>
      <c r="C7" s="320">
        <f>IF(XYZ!D31="","",XYZ!D31)</f>
        <v>2000</v>
      </c>
      <c r="D7" s="320">
        <f>IF(XYZ!E31="","",XYZ!E31)</f>
        <v>1000</v>
      </c>
      <c r="E7" s="320">
        <f>IF(XYZ!F31="","",XYZ!F31)</f>
        <v>1.39</v>
      </c>
      <c r="F7" s="322">
        <f>IF(XYZ!G31="","",MOD(XYZ!G31,CERCLE))</f>
        <v>7.5000578703703704</v>
      </c>
      <c r="G7" s="322">
        <f>IF(XYZ!H31="","",MOD(XYZ!H31,CERCLE))</f>
        <v>11.260671296296296</v>
      </c>
      <c r="H7" s="320">
        <f>IFERROR(IF(ECHELLE3="",XYZ!I31*1,XYZ!I31*ECHELLE3),"")</f>
        <v>73.149000000000001</v>
      </c>
      <c r="I7" s="320">
        <f>IF(XYZ!J31="","",XYZ!J31)</f>
        <v>1.5</v>
      </c>
      <c r="K7" s="320">
        <f t="shared" si="51"/>
        <v>1</v>
      </c>
      <c r="L7" s="320">
        <f>IF(K7="","",COUNT($K$1:K7))</f>
        <v>7</v>
      </c>
      <c r="M7" s="320" t="str">
        <f t="shared" si="0"/>
        <v>R</v>
      </c>
      <c r="N7" s="320">
        <f t="shared" si="1"/>
        <v>2000</v>
      </c>
      <c r="O7" s="320">
        <f t="shared" si="2"/>
        <v>1000</v>
      </c>
      <c r="P7" s="320">
        <f t="shared" si="3"/>
        <v>1.39</v>
      </c>
      <c r="Q7" s="322">
        <f t="shared" si="4"/>
        <v>7.5000578703703704</v>
      </c>
      <c r="R7" s="322">
        <f t="shared" si="5"/>
        <v>11.260671296296296</v>
      </c>
      <c r="S7" s="320">
        <f t="shared" si="6"/>
        <v>73.149000000000001</v>
      </c>
      <c r="T7" s="320">
        <f t="shared" si="7"/>
        <v>1.5</v>
      </c>
      <c r="V7" s="322">
        <f t="shared" ref="V7" si="127">IF(Q7="","",IF(M7="R",MOD(Q7-SUD,CERCLE),Q7))</f>
        <v>5.7870370370416424E-5</v>
      </c>
      <c r="W7" s="331">
        <f t="shared" si="53"/>
        <v>2.4240684053122077E-5</v>
      </c>
      <c r="X7" s="331">
        <f t="shared" si="54"/>
        <v>0.99999999970619458</v>
      </c>
      <c r="Y7" s="332"/>
      <c r="Z7" s="322">
        <f t="shared" ref="Z7" si="128">IF(R7="","",IF(M7="R",MOD(CERCLE-R7,CERCLE),R7))</f>
        <v>3.7393287037037037</v>
      </c>
      <c r="AA7" s="320">
        <f t="shared" ref="AA7" si="129">IF(S7="","",ABS(COS(RADIANS(Z7-EST)*24))*S7)</f>
        <v>73.148269215629583</v>
      </c>
      <c r="AC7" s="320">
        <f t="shared" ref="AC7" si="130">IF(S7="","",SIN(RADIANS(Z7-EST)*24)*S7)</f>
        <v>-0.32697363468133145</v>
      </c>
      <c r="AD7" s="320">
        <f t="shared" si="10"/>
        <v>0.21697363468133135</v>
      </c>
      <c r="AF7" s="320">
        <f t="shared" si="11"/>
        <v>2000</v>
      </c>
      <c r="AG7" s="320">
        <f t="shared" si="11"/>
        <v>1000</v>
      </c>
      <c r="AH7" s="320" t="str">
        <f t="shared" si="12"/>
        <v>20001000</v>
      </c>
      <c r="AI7" s="320" t="str">
        <f t="shared" si="13"/>
        <v>10002000</v>
      </c>
      <c r="AJ7" s="320" t="str">
        <f>IF(AH7="","",IF(ISNA(MATCH(AH7,$AH$1:AH6,0)),"N","Y"))</f>
        <v>Y</v>
      </c>
      <c r="AK7" s="320" t="str">
        <f t="shared" si="14"/>
        <v/>
      </c>
      <c r="AL7" s="320" t="str">
        <f t="shared" si="15"/>
        <v/>
      </c>
      <c r="AM7" s="320" t="str">
        <f t="shared" si="16"/>
        <v/>
      </c>
      <c r="AN7" s="320" t="str">
        <f t="shared" si="17"/>
        <v/>
      </c>
      <c r="AO7" s="334" t="str">
        <f t="array" ref="AO7">IF(AM7="","",AVERAGE(IF(AH$1:AH$200=AM7,W$1:W$200)))</f>
        <v/>
      </c>
      <c r="AP7" s="334" t="str">
        <f t="array" ref="AP7">IF(AM7="","",AVERAGE(IF(AH$1:AH$200=AM7,X$1:X$200)))</f>
        <v/>
      </c>
      <c r="AQ7" s="334" t="str">
        <f t="shared" si="58"/>
        <v/>
      </c>
      <c r="AR7" s="335" t="str">
        <f t="array" ref="AR7">IF(AQ7="","",MOD(DEGREES(AQ7/24),CERCLE))</f>
        <v/>
      </c>
      <c r="AS7" s="336" t="str">
        <f t="array" ref="AS7">IF(AM7="","",AVERAGE(IF(AH$1:AH$200=AM7,AA$1:AA$200)))</f>
        <v/>
      </c>
      <c r="AT7" s="336" t="str">
        <f t="shared" si="18"/>
        <v/>
      </c>
      <c r="AU7" s="336" t="str">
        <f t="shared" si="59"/>
        <v/>
      </c>
      <c r="AV7" s="337" t="str">
        <f t="array" ref="AV7">IF(AM7="","",AVERAGE(IF(AH$1:AH$200=AM7,AD$1:AD$200)))</f>
        <v/>
      </c>
      <c r="AW7" s="337" t="str">
        <f t="array" ref="AW7">IF(AN7="","",AVERAGE(IF(AH$1:AH$200=AN7,AD$1:AD$200)))</f>
        <v/>
      </c>
      <c r="AX7" s="337" t="str">
        <f t="shared" si="60"/>
        <v/>
      </c>
      <c r="AY7" s="320" t="str">
        <f t="shared" si="19"/>
        <v/>
      </c>
      <c r="AZ7" s="320" t="str">
        <f>IF(AY7="","",COUNT(AY$1:AY7))</f>
        <v/>
      </c>
      <c r="BB7" s="339" t="str">
        <f>IF(AF7="","",IF(ISNA(MATCH(AF7,$AF$1:AF6,0)),"N","Y"))</f>
        <v>Y</v>
      </c>
      <c r="BC7" s="339" t="str">
        <f t="shared" si="20"/>
        <v/>
      </c>
      <c r="BD7" s="339" t="str">
        <f>IF(BC7="","",COUNT($BC$1:BC7))</f>
        <v/>
      </c>
      <c r="BE7" s="339" t="str">
        <f t="shared" si="21"/>
        <v/>
      </c>
      <c r="BF7" s="340" t="str">
        <f>IF(AR7="","",IF(ISNA(MATCH(AF7,$AF$1:AF6,0)),-AR7,AR7))</f>
        <v/>
      </c>
      <c r="BG7" s="341" t="str">
        <f t="array" ref="BG7">IF(BE7="","",SUM(IF(AK$1:AK$200=BE7,BF$1:BF$200)))</f>
        <v/>
      </c>
      <c r="BH7" s="341" t="str">
        <f t="shared" ref="BH7" si="131">IF(BG7="","",MOD(BG7,CERCLE))</f>
        <v/>
      </c>
      <c r="BI7" s="342"/>
      <c r="BJ7" s="322"/>
      <c r="BK7" s="322"/>
      <c r="BL7" s="322"/>
      <c r="BM7" s="339" t="str">
        <f t="shared" si="62"/>
        <v/>
      </c>
      <c r="BN7" s="343" t="str">
        <f t="shared" si="23"/>
        <v/>
      </c>
      <c r="BO7" s="341" t="str">
        <f t="shared" ref="BO7" si="132">IF(BN7="","",CERCLE-BN7)</f>
        <v/>
      </c>
      <c r="BP7" s="341"/>
      <c r="BQ7" s="339" t="str">
        <f t="shared" si="25"/>
        <v/>
      </c>
      <c r="BR7" s="341" t="str">
        <f t="shared" si="64"/>
        <v/>
      </c>
      <c r="BS7" s="341" t="str">
        <f t="shared" si="65"/>
        <v/>
      </c>
      <c r="BT7" s="343" t="str">
        <f t="shared" si="26"/>
        <v/>
      </c>
      <c r="BU7" s="342"/>
      <c r="BV7" s="341" t="str">
        <f t="shared" si="66"/>
        <v/>
      </c>
      <c r="BW7" s="345" t="str">
        <f t="shared" si="67"/>
        <v/>
      </c>
      <c r="BX7" s="345" t="str">
        <f t="shared" si="27"/>
        <v/>
      </c>
      <c r="BY7" s="346" t="str">
        <f t="shared" si="28"/>
        <v/>
      </c>
      <c r="BZ7" s="346" t="str">
        <f t="shared" si="29"/>
        <v/>
      </c>
      <c r="CA7" s="339" t="str">
        <f t="shared" si="68"/>
        <v/>
      </c>
      <c r="CE7" s="320" t="str">
        <f t="shared" si="30"/>
        <v/>
      </c>
      <c r="CF7" s="320" t="str">
        <f t="shared" si="31"/>
        <v/>
      </c>
      <c r="CG7" s="322" t="str">
        <f t="shared" si="32"/>
        <v/>
      </c>
      <c r="CH7" s="322" t="str">
        <f t="shared" ref="CH7" si="133">IF(CG7="","",MOD(CG7-BX7,CERCLE))</f>
        <v/>
      </c>
      <c r="CI7" s="322" t="str">
        <f t="shared" si="34"/>
        <v/>
      </c>
      <c r="CJ7" s="349"/>
      <c r="CK7" s="350" t="str">
        <f t="shared" si="35"/>
        <v/>
      </c>
      <c r="CL7" s="350" t="str">
        <f t="shared" si="36"/>
        <v/>
      </c>
      <c r="CM7" s="320" t="str">
        <f t="shared" si="87"/>
        <v/>
      </c>
      <c r="CN7" s="320" t="str">
        <f t="shared" si="87"/>
        <v/>
      </c>
      <c r="CP7" s="322" t="str">
        <f>IF(BN7="","",MOD(BN7+'RAPPORT-XYZ'!$E$12,CERCLE))</f>
        <v/>
      </c>
      <c r="CQ7" s="345" t="str">
        <f t="shared" si="70"/>
        <v/>
      </c>
      <c r="CR7" s="320" t="str">
        <f t="shared" si="71"/>
        <v/>
      </c>
      <c r="CS7" s="320" t="str">
        <f t="shared" si="37"/>
        <v/>
      </c>
      <c r="CU7" s="320" t="str">
        <f>IF(CR7="","",BY7/'RAPPORT-XYZ'!$E$9)</f>
        <v/>
      </c>
      <c r="CV7" s="320" t="str">
        <f>IF(CU7="","",-'RAPPORT-XYZ'!$E$27*CU7)</f>
        <v/>
      </c>
      <c r="CW7" s="320" t="str">
        <f>IF(CV7="","",-'RAPPORT-XYZ'!$E$29*CU7)</f>
        <v/>
      </c>
      <c r="CY7" s="320" t="str">
        <f t="shared" si="38"/>
        <v/>
      </c>
      <c r="CZ7" s="320" t="str">
        <f t="shared" si="38"/>
        <v/>
      </c>
      <c r="DB7" s="320" t="str">
        <f t="shared" si="72"/>
        <v/>
      </c>
      <c r="DD7" s="320" t="str">
        <f>IF(CA7="","",CA7+('RAPPORT-XYZ'!$E$37*ROW(7:7)))</f>
        <v/>
      </c>
      <c r="DF7" s="345" t="str">
        <f t="shared" ref="DF7" si="134">IF(AND(CZ7=0,CY7=0),0,IF(AND(CZ7=0,CY7&gt;0),NORD,IF(AND(CZ7&gt;0,CY7=0),EST,IF(AND(CZ7=0,CY7&lt;0),SUD,IF(AND(CZ7&lt;0,CY7=0),OUEST,"")))))</f>
        <v/>
      </c>
      <c r="DG7" s="345" t="str">
        <f t="shared" ref="DG7" si="135">IF(CY7="","",IF(DF7="",MOD(DEGREES(ATAN(ABS(CZ7)/(ABS(CY7))))/24,CERCLE),DF7))</f>
        <v/>
      </c>
      <c r="DH7" s="345" t="str">
        <f t="shared" ref="DH7" si="136">IF(DG7="","",MOD(IF(AND(CZ7&gt;0,CY7&gt;0),DG7,IF(AND(CZ7&gt;0,CY7&lt;0),SUD-DG7,IF(AND(CZ7&lt;0,CY7&lt;0),SUD+DG7,IF(AND(CZ7&lt;0,CY7&gt;0),NORD-DG7,DG7)))),CERCLE))</f>
        <v/>
      </c>
      <c r="DI7" s="322" t="str">
        <f t="shared" ref="DI7" si="137">IF(CG7="","",MOD(CG7-DH7,CERCLE))</f>
        <v/>
      </c>
      <c r="DJ7" s="322" t="str">
        <f t="shared" si="42"/>
        <v/>
      </c>
      <c r="DK7" s="322" t="str">
        <f>IF(XYZ!$F$15=OUI,'CALCUL-XYZ'!DJ7,'CALCUL-XYZ'!DH7)</f>
        <v/>
      </c>
      <c r="DL7" s="345" t="str">
        <f t="shared" si="77"/>
        <v/>
      </c>
      <c r="DN7" s="320" t="str">
        <f t="shared" si="43"/>
        <v/>
      </c>
      <c r="DO7" s="320" t="str">
        <f t="shared" si="44"/>
        <v/>
      </c>
      <c r="DP7" s="320" t="str">
        <f t="shared" si="78"/>
        <v/>
      </c>
      <c r="DQ7" s="320" t="str">
        <f t="shared" si="78"/>
        <v/>
      </c>
      <c r="DS7" s="320" t="str">
        <f t="shared" si="45"/>
        <v/>
      </c>
      <c r="DT7" s="320" t="str">
        <f ca="1">IF(XYZ!AJ31="","",IF(XYZ!$AO$23='CALCUL-XY'!$E$56," "&amp;SUBSTITUTE(XYZ!AJ31,",","."),","&amp;SUBSTITUTE(XYZ!AJ31,",",".")))</f>
        <v/>
      </c>
      <c r="DU7" s="320" t="str">
        <f ca="1">IF(XYZ!AK31="","",IF(XYZ!$AO$23='CALCUL-XY'!$E$56," "&amp;SUBSTITUTE(XYZ!AK31,",","."),","&amp;SUBSTITUTE(XYZ!AK31,",",".")))</f>
        <v/>
      </c>
      <c r="DV7" s="320" t="str">
        <f>IF(DD7="","",IF(XYZ!$AO$23='CALCUL-XY'!$E$56," "&amp;SUBSTITUTE(DD7,",","."),","&amp;SUBSTITUTE(DD7,",",".")))</f>
        <v/>
      </c>
      <c r="DW7" s="320" t="str">
        <f>IF(DS7="","",IF(XYZ!$AO$23='CALCUL-XY'!$E$56,IF(XYZ!AM31=""," ST"," "&amp;XYZ!AM31),IF(XYZ!AM31="",",ST",","&amp;XYZ!AM31)))</f>
        <v/>
      </c>
      <c r="DY7" s="319">
        <f t="shared" si="46"/>
        <v>7</v>
      </c>
      <c r="DZ7" s="320">
        <f t="shared" si="47"/>
        <v>3</v>
      </c>
      <c r="EA7" s="322">
        <f t="shared" si="48"/>
        <v>4.0117361111111105</v>
      </c>
      <c r="EB7" s="345">
        <f t="shared" si="79"/>
        <v>12.114282928240737</v>
      </c>
      <c r="EC7" s="320">
        <f t="shared" si="49"/>
        <v>110.67595214443676</v>
      </c>
      <c r="ED7" s="320">
        <f t="shared" si="92"/>
        <v>39.198474280325044</v>
      </c>
      <c r="EE7" s="320">
        <f t="shared" si="93"/>
        <v>-103.50191301213883</v>
      </c>
      <c r="EF7" s="320" t="str">
        <f ca="1">IF(EA7="","",IF(NC&lt;DY7,"",SUM(ED7:OFFSET(ED7,(NC-1),0))))</f>
        <v/>
      </c>
      <c r="EG7" s="320" t="str">
        <f ca="1">IF(EA7="","",IF(NC&lt;DY7,"",SUM(EE7:OFFSET(EE7,(NC-1),0))))</f>
        <v/>
      </c>
      <c r="EH7" s="320" t="str">
        <f t="shared" si="50"/>
        <v/>
      </c>
      <c r="EI7" s="320" t="str">
        <f>IF(EH7="","",'RAPPORT-XYZ'!$E$9/'CALCUL-XYZ'!EH7)</f>
        <v/>
      </c>
    </row>
    <row r="8" spans="1:139" x14ac:dyDescent="0.15">
      <c r="A8" s="320" t="str">
        <f>IF(XYZ!B32="","",XYZ!B32)</f>
        <v/>
      </c>
      <c r="B8" s="320" t="str">
        <f>IF(XYZ!C32="","",IF(XYZ!C32='RAPPORT-XYZ'!$A$6,'RAPPORT-XYZ'!$A$6,IF(OR(XYZ!C32='RAPPORT-XYZ'!$A$7,XYZ!C32='RAPPORT-XYZ'!$B$7),'RAPPORT-XYZ'!$A$7)))</f>
        <v>R</v>
      </c>
      <c r="C8" s="320">
        <f>IF(XYZ!D32="","",XYZ!D32)</f>
        <v>2000</v>
      </c>
      <c r="D8" s="320">
        <f>IF(XYZ!E32="","",XYZ!E32)</f>
        <v>3000</v>
      </c>
      <c r="E8" s="320">
        <f>IF(XYZ!F32="","",XYZ!F32)</f>
        <v>1.39</v>
      </c>
      <c r="F8" s="322">
        <f>IF(XYZ!G32="","",MOD(XYZ!G32,CERCLE))</f>
        <v>12.023622685185185</v>
      </c>
      <c r="G8" s="322">
        <f>IF(XYZ!H32="","",MOD(XYZ!H32,CERCLE))</f>
        <v>11.272430555555557</v>
      </c>
      <c r="H8" s="320">
        <f>IFERROR(IF(ECHELLE3="",XYZ!I32*1,XYZ!I32*ECHELLE3),"")</f>
        <v>122.352</v>
      </c>
      <c r="I8" s="320">
        <f>IF(XYZ!J32="","",XYZ!J32)</f>
        <v>1.5</v>
      </c>
      <c r="K8" s="320">
        <f t="shared" si="51"/>
        <v>1</v>
      </c>
      <c r="L8" s="320">
        <f>IF(K8="","",COUNT($K$1:K8))</f>
        <v>8</v>
      </c>
      <c r="M8" s="320" t="str">
        <f t="shared" si="0"/>
        <v>R</v>
      </c>
      <c r="N8" s="320">
        <f t="shared" si="1"/>
        <v>2000</v>
      </c>
      <c r="O8" s="320">
        <f t="shared" si="2"/>
        <v>3000</v>
      </c>
      <c r="P8" s="320">
        <f t="shared" si="3"/>
        <v>1.39</v>
      </c>
      <c r="Q8" s="322">
        <f t="shared" si="4"/>
        <v>12.023622685185185</v>
      </c>
      <c r="R8" s="322">
        <f t="shared" si="5"/>
        <v>11.272430555555557</v>
      </c>
      <c r="S8" s="320">
        <f t="shared" si="6"/>
        <v>122.352</v>
      </c>
      <c r="T8" s="320">
        <f t="shared" si="7"/>
        <v>1.5</v>
      </c>
      <c r="V8" s="322">
        <f t="shared" ref="V8" si="138">IF(Q8="","",IF(M8="R",MOD(Q8-SUD,CERCLE),Q8))</f>
        <v>4.5236226851851846</v>
      </c>
      <c r="W8" s="331">
        <f t="shared" si="53"/>
        <v>0.94795226891467499</v>
      </c>
      <c r="X8" s="331">
        <f t="shared" si="54"/>
        <v>-0.31841246184708233</v>
      </c>
      <c r="Y8" s="332"/>
      <c r="Z8" s="322">
        <f t="shared" ref="Z8" si="139">IF(R8="","",IF(M8="R",MOD(CERCLE-R8,CERCLE),R8))</f>
        <v>3.7275694444444429</v>
      </c>
      <c r="AA8" s="320">
        <f t="shared" ref="AA8" si="140">IF(S8="","",ABS(COS(RADIANS(Z8-EST)*24))*S8)</f>
        <v>122.34659948519077</v>
      </c>
      <c r="AC8" s="320">
        <f t="shared" ref="AC8" si="141">IF(S8="","",SIN(RADIANS(Z8-EST)*24)*S8)</f>
        <v>-1.1495644437429133</v>
      </c>
      <c r="AD8" s="320">
        <f t="shared" si="10"/>
        <v>1.0395644437429132</v>
      </c>
      <c r="AF8" s="320">
        <f t="shared" si="11"/>
        <v>2000</v>
      </c>
      <c r="AG8" s="320">
        <f t="shared" si="11"/>
        <v>3000</v>
      </c>
      <c r="AH8" s="320" t="str">
        <f t="shared" si="12"/>
        <v>20003000</v>
      </c>
      <c r="AI8" s="320" t="str">
        <f t="shared" si="13"/>
        <v>30002000</v>
      </c>
      <c r="AJ8" s="320" t="str">
        <f>IF(AH8="","",IF(ISNA(MATCH(AH8,$AH$1:AH7,0)),"N","Y"))</f>
        <v>Y</v>
      </c>
      <c r="AK8" s="320" t="str">
        <f t="shared" si="14"/>
        <v/>
      </c>
      <c r="AL8" s="320" t="str">
        <f t="shared" si="15"/>
        <v/>
      </c>
      <c r="AM8" s="320" t="str">
        <f t="shared" si="16"/>
        <v/>
      </c>
      <c r="AN8" s="320" t="str">
        <f t="shared" si="17"/>
        <v/>
      </c>
      <c r="AO8" s="334" t="str">
        <f t="array" ref="AO8">IF(AM8="","",AVERAGE(IF(AH$1:AH$200=AM8,W$1:W$200)))</f>
        <v/>
      </c>
      <c r="AP8" s="334" t="str">
        <f t="array" ref="AP8">IF(AM8="","",AVERAGE(IF(AH$1:AH$200=AM8,X$1:X$200)))</f>
        <v/>
      </c>
      <c r="AQ8" s="334" t="str">
        <f t="shared" si="58"/>
        <v/>
      </c>
      <c r="AR8" s="335" t="str">
        <f t="array" ref="AR8">IF(AQ8="","",MOD(DEGREES(AQ8/24),CERCLE))</f>
        <v/>
      </c>
      <c r="AS8" s="336" t="str">
        <f t="array" ref="AS8">IF(AM8="","",AVERAGE(IF(AH$1:AH$200=AM8,AA$1:AA$200)))</f>
        <v/>
      </c>
      <c r="AT8" s="336" t="str">
        <f t="shared" si="18"/>
        <v/>
      </c>
      <c r="AU8" s="336" t="str">
        <f t="shared" si="59"/>
        <v/>
      </c>
      <c r="AV8" s="337" t="str">
        <f t="array" ref="AV8">IF(AM8="","",AVERAGE(IF(AH$1:AH$200=AM8,AD$1:AD$200)))</f>
        <v/>
      </c>
      <c r="AW8" s="337" t="str">
        <f t="array" ref="AW8">IF(AN8="","",AVERAGE(IF(AH$1:AH$200=AN8,AD$1:AD$200)))</f>
        <v/>
      </c>
      <c r="AX8" s="337" t="str">
        <f t="shared" si="60"/>
        <v/>
      </c>
      <c r="AY8" s="320" t="str">
        <f t="shared" si="19"/>
        <v/>
      </c>
      <c r="AZ8" s="320" t="str">
        <f>IF(AY8="","",COUNT(AY$1:AY8))</f>
        <v/>
      </c>
      <c r="BB8" s="339" t="str">
        <f>IF(AF8="","",IF(ISNA(MATCH(AF8,$AF$1:AF7,0)),"N","Y"))</f>
        <v>Y</v>
      </c>
      <c r="BC8" s="339" t="str">
        <f t="shared" si="20"/>
        <v/>
      </c>
      <c r="BD8" s="339" t="str">
        <f>IF(BC8="","",COUNT($BC$1:BC8))</f>
        <v/>
      </c>
      <c r="BE8" s="339" t="str">
        <f t="shared" si="21"/>
        <v/>
      </c>
      <c r="BF8" s="340" t="str">
        <f>IF(AR8="","",IF(ISNA(MATCH(AF8,$AF$1:AF7,0)),-AR8,AR8))</f>
        <v/>
      </c>
      <c r="BG8" s="341" t="str">
        <f t="array" ref="BG8">IF(BE8="","",SUM(IF(AK$1:AK$200=BE8,BF$1:BF$200)))</f>
        <v/>
      </c>
      <c r="BH8" s="341" t="str">
        <f t="shared" ref="BH8" si="142">IF(BG8="","",MOD(BG8,CERCLE))</f>
        <v/>
      </c>
      <c r="BI8" s="342"/>
      <c r="BJ8" s="322"/>
      <c r="BK8" s="322"/>
      <c r="BL8" s="322"/>
      <c r="BM8" s="339" t="str">
        <f t="shared" si="62"/>
        <v/>
      </c>
      <c r="BN8" s="343" t="str">
        <f t="shared" si="23"/>
        <v/>
      </c>
      <c r="BO8" s="341" t="str">
        <f t="shared" ref="BO8" si="143">IF(BN8="","",CERCLE-BN8)</f>
        <v/>
      </c>
      <c r="BP8" s="341"/>
      <c r="BQ8" s="339" t="str">
        <f t="shared" si="25"/>
        <v/>
      </c>
      <c r="BR8" s="341" t="str">
        <f t="shared" si="64"/>
        <v/>
      </c>
      <c r="BS8" s="341" t="str">
        <f t="shared" si="65"/>
        <v/>
      </c>
      <c r="BT8" s="343" t="str">
        <f t="shared" si="26"/>
        <v/>
      </c>
      <c r="BU8" s="342"/>
      <c r="BV8" s="341" t="str">
        <f t="shared" si="66"/>
        <v/>
      </c>
      <c r="BW8" s="345" t="str">
        <f t="shared" si="67"/>
        <v/>
      </c>
      <c r="BX8" s="345" t="str">
        <f t="shared" si="27"/>
        <v/>
      </c>
      <c r="BY8" s="346" t="str">
        <f t="shared" si="28"/>
        <v/>
      </c>
      <c r="BZ8" s="346" t="str">
        <f t="shared" si="29"/>
        <v/>
      </c>
      <c r="CA8" s="339" t="str">
        <f t="shared" si="68"/>
        <v/>
      </c>
      <c r="CE8" s="320" t="str">
        <f t="shared" si="30"/>
        <v/>
      </c>
      <c r="CF8" s="320" t="str">
        <f t="shared" si="31"/>
        <v/>
      </c>
      <c r="CG8" s="322" t="str">
        <f t="shared" si="32"/>
        <v/>
      </c>
      <c r="CH8" s="322" t="str">
        <f t="shared" ref="CH8" si="144">IF(CG8="","",MOD(CG8-BX8,CERCLE))</f>
        <v/>
      </c>
      <c r="CI8" s="322" t="str">
        <f t="shared" si="34"/>
        <v/>
      </c>
      <c r="CJ8" s="349"/>
      <c r="CK8" s="350" t="str">
        <f t="shared" si="35"/>
        <v/>
      </c>
      <c r="CL8" s="350" t="str">
        <f t="shared" si="36"/>
        <v/>
      </c>
      <c r="CM8" s="320" t="str">
        <f t="shared" si="87"/>
        <v/>
      </c>
      <c r="CN8" s="320" t="str">
        <f t="shared" si="87"/>
        <v/>
      </c>
      <c r="CP8" s="322" t="str">
        <f>IF(BN8="","",MOD(BN8+'RAPPORT-XYZ'!$E$12,CERCLE))</f>
        <v/>
      </c>
      <c r="CQ8" s="345" t="str">
        <f t="shared" si="70"/>
        <v/>
      </c>
      <c r="CR8" s="320" t="str">
        <f t="shared" si="71"/>
        <v/>
      </c>
      <c r="CS8" s="320" t="str">
        <f t="shared" si="37"/>
        <v/>
      </c>
      <c r="CU8" s="320" t="str">
        <f>IF(CR8="","",BY8/'RAPPORT-XYZ'!$E$9)</f>
        <v/>
      </c>
      <c r="CV8" s="320" t="str">
        <f>IF(CU8="","",-'RAPPORT-XYZ'!$E$27*CU8)</f>
        <v/>
      </c>
      <c r="CW8" s="320" t="str">
        <f>IF(CV8="","",-'RAPPORT-XYZ'!$E$29*CU8)</f>
        <v/>
      </c>
      <c r="CY8" s="320" t="str">
        <f t="shared" si="38"/>
        <v/>
      </c>
      <c r="CZ8" s="320" t="str">
        <f t="shared" si="38"/>
        <v/>
      </c>
      <c r="DB8" s="320" t="str">
        <f t="shared" si="72"/>
        <v/>
      </c>
      <c r="DD8" s="320" t="str">
        <f>IF(CA8="","",CA8+('RAPPORT-XYZ'!$E$37*ROW(8:8)))</f>
        <v/>
      </c>
      <c r="DF8" s="345" t="str">
        <f t="shared" ref="DF8" si="145">IF(AND(CZ8=0,CY8=0),0,IF(AND(CZ8=0,CY8&gt;0),NORD,IF(AND(CZ8&gt;0,CY8=0),EST,IF(AND(CZ8=0,CY8&lt;0),SUD,IF(AND(CZ8&lt;0,CY8=0),OUEST,"")))))</f>
        <v/>
      </c>
      <c r="DG8" s="345" t="str">
        <f t="shared" ref="DG8" si="146">IF(CY8="","",IF(DF8="",MOD(DEGREES(ATAN(ABS(CZ8)/(ABS(CY8))))/24,CERCLE),DF8))</f>
        <v/>
      </c>
      <c r="DH8" s="345" t="str">
        <f t="shared" ref="DH8" si="147">IF(DG8="","",MOD(IF(AND(CZ8&gt;0,CY8&gt;0),DG8,IF(AND(CZ8&gt;0,CY8&lt;0),SUD-DG8,IF(AND(CZ8&lt;0,CY8&lt;0),SUD+DG8,IF(AND(CZ8&lt;0,CY8&gt;0),NORD-DG8,DG8)))),CERCLE))</f>
        <v/>
      </c>
      <c r="DI8" s="322" t="str">
        <f t="shared" ref="DI8" si="148">IF(CG8="","",MOD(CG8-DH8,CERCLE))</f>
        <v/>
      </c>
      <c r="DJ8" s="322" t="str">
        <f t="shared" si="42"/>
        <v/>
      </c>
      <c r="DK8" s="322" t="str">
        <f>IF(XYZ!$F$15=OUI,'CALCUL-XYZ'!DJ8,'CALCUL-XYZ'!DH8)</f>
        <v/>
      </c>
      <c r="DL8" s="345" t="str">
        <f t="shared" si="77"/>
        <v/>
      </c>
      <c r="DN8" s="320" t="str">
        <f t="shared" si="43"/>
        <v/>
      </c>
      <c r="DO8" s="320" t="str">
        <f t="shared" si="44"/>
        <v/>
      </c>
      <c r="DP8" s="320" t="str">
        <f t="shared" si="78"/>
        <v/>
      </c>
      <c r="DQ8" s="320" t="str">
        <f t="shared" si="78"/>
        <v/>
      </c>
      <c r="DS8" s="320" t="str">
        <f t="shared" si="45"/>
        <v/>
      </c>
      <c r="DT8" s="320" t="str">
        <f ca="1">IF(XYZ!AJ32="","",IF(XYZ!$AO$23='CALCUL-XY'!$E$56," "&amp;SUBSTITUTE(XYZ!AJ32,",","."),","&amp;SUBSTITUTE(XYZ!AJ32,",",".")))</f>
        <v/>
      </c>
      <c r="DU8" s="320" t="str">
        <f ca="1">IF(XYZ!AK32="","",IF(XYZ!$AO$23='CALCUL-XY'!$E$56," "&amp;SUBSTITUTE(XYZ!AK32,",","."),","&amp;SUBSTITUTE(XYZ!AK32,",",".")))</f>
        <v/>
      </c>
      <c r="DV8" s="320" t="str">
        <f>IF(DD8="","",IF(XYZ!$AO$23='CALCUL-XY'!$E$56," "&amp;SUBSTITUTE(DD8,",","."),","&amp;SUBSTITUTE(DD8,",",".")))</f>
        <v/>
      </c>
      <c r="DW8" s="320" t="str">
        <f>IF(DS8="","",IF(XYZ!$AO$23='CALCUL-XY'!$E$56,IF(XYZ!AM32=""," ST"," "&amp;XYZ!AM32),IF(XYZ!AM32="",",ST",","&amp;XYZ!AM32)))</f>
        <v/>
      </c>
      <c r="DY8" s="319">
        <f t="shared" si="46"/>
        <v>8</v>
      </c>
      <c r="DZ8" s="320" t="str">
        <f t="shared" si="47"/>
        <v/>
      </c>
      <c r="EA8" s="322" t="str">
        <f t="shared" si="48"/>
        <v/>
      </c>
      <c r="EB8" s="345" t="str">
        <f t="shared" si="79"/>
        <v/>
      </c>
      <c r="EC8" s="320" t="str">
        <f t="shared" si="49"/>
        <v/>
      </c>
      <c r="ED8" s="320" t="str">
        <f t="shared" si="92"/>
        <v/>
      </c>
      <c r="EE8" s="320" t="str">
        <f t="shared" si="93"/>
        <v/>
      </c>
      <c r="EF8" s="320" t="str">
        <f ca="1">IF(EA8="","",IF(NC&lt;DY8,"",SUM(ED8:OFFSET(ED8,(NC-1),0))))</f>
        <v/>
      </c>
      <c r="EG8" s="320" t="str">
        <f ca="1">IF(EA8="","",IF(NC&lt;DY8,"",SUM(EE8:OFFSET(EE8,(NC-1),0))))</f>
        <v/>
      </c>
      <c r="EH8" s="320" t="str">
        <f t="shared" si="50"/>
        <v/>
      </c>
      <c r="EI8" s="320" t="str">
        <f>IF(EH8="","",'RAPPORT-XYZ'!$E$9/'CALCUL-XYZ'!EH8)</f>
        <v/>
      </c>
    </row>
    <row r="9" spans="1:139" x14ac:dyDescent="0.15">
      <c r="A9" s="320" t="str">
        <f>IF(XYZ!B33="","",XYZ!B33)</f>
        <v/>
      </c>
      <c r="B9" s="320" t="str">
        <f>IF(XYZ!C33="","",IF(XYZ!C33='RAPPORT-XYZ'!$A$6,'RAPPORT-XYZ'!$A$6,IF(OR(XYZ!C33='RAPPORT-XYZ'!$A$7,XYZ!C33='RAPPORT-XYZ'!$B$7),'RAPPORT-XYZ'!$A$7)))</f>
        <v>D</v>
      </c>
      <c r="C9" s="320">
        <f>IF(XYZ!D33="","",XYZ!D33)</f>
        <v>3000</v>
      </c>
      <c r="D9" s="320">
        <f>IF(XYZ!E33="","",XYZ!E33)</f>
        <v>2000</v>
      </c>
      <c r="E9" s="320">
        <f>IF(XYZ!F33="","",XYZ!F33)</f>
        <v>1.5</v>
      </c>
      <c r="F9" s="322">
        <f>IF(XYZ!G33="","",MOD(XYZ!G33,CERCLE))</f>
        <v>0</v>
      </c>
      <c r="G9" s="322">
        <f>IF(XYZ!H33="","",MOD(XYZ!H33,CERCLE))</f>
        <v>3.7669675925925925</v>
      </c>
      <c r="H9" s="320">
        <f>IFERROR(IF(ECHELLE3="",XYZ!I33*1,XYZ!I33*ECHELLE3),"")</f>
        <v>122.34699999999999</v>
      </c>
      <c r="I9" s="320">
        <f>IF(XYZ!J33="","",XYZ!J33)</f>
        <v>1.6719999999999999</v>
      </c>
      <c r="K9" s="320">
        <f t="shared" si="51"/>
        <v>1</v>
      </c>
      <c r="L9" s="320">
        <f>IF(K9="","",COUNT($K$1:K9))</f>
        <v>9</v>
      </c>
      <c r="M9" s="320" t="str">
        <f t="shared" si="0"/>
        <v>D</v>
      </c>
      <c r="N9" s="320">
        <f t="shared" si="1"/>
        <v>3000</v>
      </c>
      <c r="O9" s="320">
        <f t="shared" si="2"/>
        <v>2000</v>
      </c>
      <c r="P9" s="320">
        <f t="shared" si="3"/>
        <v>1.5</v>
      </c>
      <c r="Q9" s="322">
        <f t="shared" si="4"/>
        <v>0</v>
      </c>
      <c r="R9" s="322">
        <f t="shared" si="5"/>
        <v>3.7669675925925925</v>
      </c>
      <c r="S9" s="320">
        <f t="shared" si="6"/>
        <v>122.34699999999999</v>
      </c>
      <c r="T9" s="320">
        <f t="shared" si="7"/>
        <v>1.6719999999999999</v>
      </c>
      <c r="V9" s="322">
        <f t="shared" ref="V9" si="149">IF(Q9="","",IF(M9="R",MOD(Q9-SUD,CERCLE),Q9))</f>
        <v>0</v>
      </c>
      <c r="W9" s="331">
        <f t="shared" si="53"/>
        <v>0</v>
      </c>
      <c r="X9" s="331">
        <f t="shared" si="54"/>
        <v>1</v>
      </c>
      <c r="Y9" s="332"/>
      <c r="Z9" s="322">
        <f t="shared" ref="Z9" si="150">IF(R9="","",IF(M9="R",MOD(CERCLE-R9,CERCLE),R9))</f>
        <v>3.7669675925925925</v>
      </c>
      <c r="AA9" s="320">
        <f t="shared" ref="AA9" si="151">IF(S9="","",ABS(COS(RADIANS(Z9-EST)*24))*S9)</f>
        <v>122.34390985274672</v>
      </c>
      <c r="AC9" s="320">
        <f t="shared" ref="AC9" si="152">IF(S9="","",SIN(RADIANS(Z9-EST)*24)*S9)</f>
        <v>0.8695579008792903</v>
      </c>
      <c r="AD9" s="320">
        <f t="shared" si="10"/>
        <v>-1.0415579008792903</v>
      </c>
      <c r="AF9" s="320">
        <f t="shared" si="11"/>
        <v>3000</v>
      </c>
      <c r="AG9" s="320">
        <f t="shared" si="11"/>
        <v>2000</v>
      </c>
      <c r="AH9" s="320" t="str">
        <f t="shared" si="12"/>
        <v>30002000</v>
      </c>
      <c r="AI9" s="320" t="str">
        <f t="shared" si="13"/>
        <v>20003000</v>
      </c>
      <c r="AJ9" s="320" t="str">
        <f>IF(AH9="","",IF(ISNA(MATCH(AH9,$AH$1:AH8,0)),"N","Y"))</f>
        <v>N</v>
      </c>
      <c r="AK9" s="320">
        <f t="shared" si="14"/>
        <v>3000</v>
      </c>
      <c r="AL9" s="320">
        <f t="shared" si="15"/>
        <v>2000</v>
      </c>
      <c r="AM9" s="320" t="str">
        <f t="shared" si="16"/>
        <v>30002000</v>
      </c>
      <c r="AN9" s="320" t="str">
        <f t="shared" si="17"/>
        <v>20003000</v>
      </c>
      <c r="AO9" s="334">
        <f t="array" ref="AO9">IF(AM9="","",AVERAGE(IF(AH$1:AH$200=AM9,W$1:W$200)))</f>
        <v>-1.2120342026290744E-5</v>
      </c>
      <c r="AP9" s="334">
        <f t="array" ref="AP9">IF(AM9="","",AVERAGE(IF(AH$1:AH$200=AM9,X$1:X$200)))</f>
        <v>0.99999999985309729</v>
      </c>
      <c r="AQ9" s="334">
        <f t="shared" si="58"/>
        <v>-1.212034202747775E-5</v>
      </c>
      <c r="AR9" s="335">
        <f t="array" ref="AR9">IF(AQ9="","",MOD(DEGREES(AQ9/24),CERCLE))</f>
        <v>14.999971064814815</v>
      </c>
      <c r="AS9" s="336">
        <f t="array" ref="AS9">IF(AM9="","",AVERAGE(IF(AH$1:AH$200=AM9,AA$1:AA$200)))</f>
        <v>122.34490982748949</v>
      </c>
      <c r="AT9" s="336">
        <f t="shared" si="18"/>
        <v>122.3450995513995</v>
      </c>
      <c r="AU9" s="336">
        <f t="shared" si="59"/>
        <v>122.34500468944449</v>
      </c>
      <c r="AV9" s="337">
        <f t="array" ref="AV9">IF(AM9="","",AVERAGE(IF(AH$1:AH$200=AM9,AD$1:AD$200)))</f>
        <v>-1.0415650081880292</v>
      </c>
      <c r="AW9" s="337">
        <f t="array" ref="AW9">IF(AN9="","",AVERAGE(IF(AH$1:AH$200=AN9,AD$1:AD$200)))</f>
        <v>1.0395503504165173</v>
      </c>
      <c r="AX9" s="337">
        <f t="shared" si="60"/>
        <v>-1.0405576793022733</v>
      </c>
      <c r="AY9" s="320">
        <f t="shared" si="19"/>
        <v>1</v>
      </c>
      <c r="AZ9" s="320">
        <f>IF(AY9="","",COUNT(AY$1:AY9))</f>
        <v>5</v>
      </c>
      <c r="BB9" s="339" t="str">
        <f>IF(AF9="","",IF(ISNA(MATCH(AF9,$AF$1:AF8,0)),"N","Y"))</f>
        <v>N</v>
      </c>
      <c r="BC9" s="339">
        <f t="shared" si="20"/>
        <v>1</v>
      </c>
      <c r="BD9" s="339">
        <f>IF(BC9="","",COUNT($BC$1:BC9))</f>
        <v>3</v>
      </c>
      <c r="BE9" s="339" t="str">
        <f t="shared" si="21"/>
        <v/>
      </c>
      <c r="BF9" s="340">
        <f>IF(AR9="","",IF(ISNA(MATCH(AF9,$AF$1:AF8,0)),-AR9,AR9))</f>
        <v>-14.999971064814815</v>
      </c>
      <c r="BG9" s="341" t="str">
        <f t="array" ref="BG9">IF(BE9="","",SUM(IF(AK$1:AK$200=BE9,BF$1:BF$200)))</f>
        <v/>
      </c>
      <c r="BH9" s="341" t="str">
        <f t="shared" ref="BH9" si="153">IF(BG9="","",MOD(BG9,CERCLE))</f>
        <v/>
      </c>
      <c r="BI9" s="342"/>
      <c r="BJ9" s="322"/>
      <c r="BK9" s="322"/>
      <c r="BL9" s="322"/>
      <c r="BM9" s="339" t="str">
        <f t="shared" si="62"/>
        <v/>
      </c>
      <c r="BN9" s="343" t="str">
        <f t="shared" si="23"/>
        <v/>
      </c>
      <c r="BO9" s="341" t="str">
        <f t="shared" ref="BO9" si="154">IF(BN9="","",CERCLE-BN9)</f>
        <v/>
      </c>
      <c r="BP9" s="341"/>
      <c r="BQ9" s="339" t="str">
        <f t="shared" si="25"/>
        <v/>
      </c>
      <c r="BR9" s="341" t="str">
        <f t="shared" si="64"/>
        <v/>
      </c>
      <c r="BS9" s="341" t="str">
        <f t="shared" si="65"/>
        <v/>
      </c>
      <c r="BT9" s="343" t="str">
        <f t="shared" si="26"/>
        <v/>
      </c>
      <c r="BU9" s="342"/>
      <c r="BV9" s="341" t="str">
        <f t="shared" si="66"/>
        <v/>
      </c>
      <c r="BW9" s="345" t="str">
        <f t="shared" si="67"/>
        <v/>
      </c>
      <c r="BX9" s="345" t="str">
        <f t="shared" si="27"/>
        <v/>
      </c>
      <c r="BY9" s="346" t="str">
        <f t="shared" si="28"/>
        <v/>
      </c>
      <c r="BZ9" s="346" t="str">
        <f t="shared" si="29"/>
        <v/>
      </c>
      <c r="CA9" s="339" t="str">
        <f t="shared" si="68"/>
        <v/>
      </c>
      <c r="CE9" s="320" t="str">
        <f t="shared" si="30"/>
        <v/>
      </c>
      <c r="CF9" s="320" t="str">
        <f t="shared" si="31"/>
        <v/>
      </c>
      <c r="CG9" s="322" t="str">
        <f t="shared" si="32"/>
        <v/>
      </c>
      <c r="CH9" s="322" t="str">
        <f t="shared" ref="CH9" si="155">IF(CG9="","",MOD(CG9-BX9,CERCLE))</f>
        <v/>
      </c>
      <c r="CI9" s="322" t="str">
        <f t="shared" si="34"/>
        <v/>
      </c>
      <c r="CJ9" s="349"/>
      <c r="CK9" s="350" t="str">
        <f t="shared" si="35"/>
        <v/>
      </c>
      <c r="CL9" s="350" t="str">
        <f t="shared" si="36"/>
        <v/>
      </c>
      <c r="CM9" s="320" t="str">
        <f t="shared" si="87"/>
        <v/>
      </c>
      <c r="CN9" s="320" t="str">
        <f t="shared" si="87"/>
        <v/>
      </c>
      <c r="CP9" s="322" t="str">
        <f>IF(BN9="","",MOD(BN9+'RAPPORT-XYZ'!$E$12,CERCLE))</f>
        <v/>
      </c>
      <c r="CQ9" s="345" t="str">
        <f t="shared" si="70"/>
        <v/>
      </c>
      <c r="CR9" s="320" t="str">
        <f t="shared" si="71"/>
        <v/>
      </c>
      <c r="CS9" s="320" t="str">
        <f t="shared" si="37"/>
        <v/>
      </c>
      <c r="CU9" s="320" t="str">
        <f>IF(CR9="","",BY9/'RAPPORT-XYZ'!$E$9)</f>
        <v/>
      </c>
      <c r="CV9" s="320" t="str">
        <f>IF(CU9="","",-'RAPPORT-XYZ'!$E$27*CU9)</f>
        <v/>
      </c>
      <c r="CW9" s="320" t="str">
        <f>IF(CV9="","",-'RAPPORT-XYZ'!$E$29*CU9)</f>
        <v/>
      </c>
      <c r="CY9" s="320" t="str">
        <f t="shared" si="38"/>
        <v/>
      </c>
      <c r="CZ9" s="320" t="str">
        <f t="shared" si="38"/>
        <v/>
      </c>
      <c r="DB9" s="320" t="str">
        <f t="shared" si="72"/>
        <v/>
      </c>
      <c r="DD9" s="320" t="str">
        <f>IF(CA9="","",CA9+('RAPPORT-XYZ'!$E$37*ROW(9:9)))</f>
        <v/>
      </c>
      <c r="DF9" s="345" t="str">
        <f t="shared" ref="DF9" si="156">IF(AND(CZ9=0,CY9=0),0,IF(AND(CZ9=0,CY9&gt;0),NORD,IF(AND(CZ9&gt;0,CY9=0),EST,IF(AND(CZ9=0,CY9&lt;0),SUD,IF(AND(CZ9&lt;0,CY9=0),OUEST,"")))))</f>
        <v/>
      </c>
      <c r="DG9" s="345" t="str">
        <f t="shared" ref="DG9" si="157">IF(CY9="","",IF(DF9="",MOD(DEGREES(ATAN(ABS(CZ9)/(ABS(CY9))))/24,CERCLE),DF9))</f>
        <v/>
      </c>
      <c r="DH9" s="345" t="str">
        <f t="shared" ref="DH9" si="158">IF(DG9="","",MOD(IF(AND(CZ9&gt;0,CY9&gt;0),DG9,IF(AND(CZ9&gt;0,CY9&lt;0),SUD-DG9,IF(AND(CZ9&lt;0,CY9&lt;0),SUD+DG9,IF(AND(CZ9&lt;0,CY9&gt;0),NORD-DG9,DG9)))),CERCLE))</f>
        <v/>
      </c>
      <c r="DI9" s="322" t="str">
        <f t="shared" ref="DI9" si="159">IF(CG9="","",MOD(CG9-DH9,CERCLE))</f>
        <v/>
      </c>
      <c r="DJ9" s="322" t="str">
        <f t="shared" si="42"/>
        <v/>
      </c>
      <c r="DK9" s="322" t="str">
        <f>IF(XYZ!$F$15=OUI,'CALCUL-XYZ'!DJ9,'CALCUL-XYZ'!DH9)</f>
        <v/>
      </c>
      <c r="DL9" s="345" t="str">
        <f t="shared" si="77"/>
        <v/>
      </c>
      <c r="DN9" s="320" t="str">
        <f t="shared" si="43"/>
        <v/>
      </c>
      <c r="DO9" s="320" t="str">
        <f t="shared" si="44"/>
        <v/>
      </c>
      <c r="DP9" s="320" t="str">
        <f t="shared" si="78"/>
        <v/>
      </c>
      <c r="DQ9" s="320" t="str">
        <f t="shared" si="78"/>
        <v/>
      </c>
      <c r="DS9" s="320" t="str">
        <f t="shared" si="45"/>
        <v/>
      </c>
      <c r="DT9" s="320" t="str">
        <f ca="1">IF(XYZ!AJ33="","",IF(XYZ!$AO$23='CALCUL-XY'!$E$56," "&amp;SUBSTITUTE(XYZ!AJ33,",","."),","&amp;SUBSTITUTE(XYZ!AJ33,",",".")))</f>
        <v/>
      </c>
      <c r="DU9" s="320" t="str">
        <f ca="1">IF(XYZ!AK33="","",IF(XYZ!$AO$23='CALCUL-XY'!$E$56," "&amp;SUBSTITUTE(XYZ!AK33,",","."),","&amp;SUBSTITUTE(XYZ!AK33,",",".")))</f>
        <v/>
      </c>
      <c r="DV9" s="320" t="str">
        <f>IF(DD9="","",IF(XYZ!$AO$23='CALCUL-XY'!$E$56," "&amp;SUBSTITUTE(DD9,",","."),","&amp;SUBSTITUTE(DD9,",",".")))</f>
        <v/>
      </c>
      <c r="DW9" s="320" t="str">
        <f>IF(DS9="","",IF(XYZ!$AO$23='CALCUL-XY'!$E$56,IF(XYZ!AM33=""," ST"," "&amp;XYZ!AM33),IF(XYZ!AM33="",",ST",","&amp;XYZ!AM33)))</f>
        <v/>
      </c>
      <c r="DY9" s="319">
        <f t="shared" si="46"/>
        <v>9</v>
      </c>
      <c r="DZ9" s="320" t="str">
        <f t="shared" si="47"/>
        <v/>
      </c>
      <c r="EA9" s="322" t="str">
        <f t="shared" si="48"/>
        <v/>
      </c>
      <c r="EB9" s="345" t="str">
        <f t="shared" si="79"/>
        <v/>
      </c>
      <c r="EC9" s="320" t="str">
        <f t="shared" si="49"/>
        <v/>
      </c>
      <c r="ED9" s="320" t="str">
        <f t="shared" si="92"/>
        <v/>
      </c>
      <c r="EE9" s="320" t="str">
        <f t="shared" si="93"/>
        <v/>
      </c>
      <c r="EF9" s="320" t="str">
        <f ca="1">IF(EA9="","",IF(NC&lt;DY9,"",SUM(ED9:OFFSET(ED9,(NC-1),0))))</f>
        <v/>
      </c>
      <c r="EG9" s="320" t="str">
        <f ca="1">IF(EA9="","",IF(NC&lt;DY9,"",SUM(EE9:OFFSET(EE9,(NC-1),0))))</f>
        <v/>
      </c>
      <c r="EH9" s="320" t="str">
        <f t="shared" si="50"/>
        <v/>
      </c>
      <c r="EI9" s="320" t="str">
        <f>IF(EH9="","",'RAPPORT-XYZ'!$E$9/'CALCUL-XYZ'!EH9)</f>
        <v/>
      </c>
    </row>
    <row r="10" spans="1:139" x14ac:dyDescent="0.15">
      <c r="A10" s="320" t="str">
        <f>IF(XYZ!B34="","",XYZ!B34)</f>
        <v/>
      </c>
      <c r="B10" s="320" t="str">
        <f>IF(XYZ!C34="","",IF(XYZ!C34='RAPPORT-XYZ'!$A$6,'RAPPORT-XYZ'!$A$6,IF(OR(XYZ!C34='RAPPORT-XYZ'!$A$7,XYZ!C34='RAPPORT-XYZ'!$B$7),'RAPPORT-XYZ'!$A$7)))</f>
        <v>D</v>
      </c>
      <c r="C10" s="320">
        <f>IF(XYZ!D34="","",XYZ!D34)</f>
        <v>3000</v>
      </c>
      <c r="D10" s="320">
        <f>IF(XYZ!E34="","",XYZ!E34)</f>
        <v>4000</v>
      </c>
      <c r="E10" s="320">
        <f>IF(XYZ!F34="","",XYZ!F34)</f>
        <v>1.5</v>
      </c>
      <c r="F10" s="322">
        <f>IF(XYZ!G34="","",MOD(XYZ!G34,CERCLE))</f>
        <v>4.0116666666666667</v>
      </c>
      <c r="G10" s="322">
        <f>IF(XYZ!H34="","",MOD(XYZ!H34,CERCLE))</f>
        <v>3.7429282407407407</v>
      </c>
      <c r="H10" s="320">
        <f>IFERROR(IF(ECHELLE3="",XYZ!I34*1,XYZ!I34*ECHELLE3),"")</f>
        <v>110.67700000000001</v>
      </c>
      <c r="I10" s="320">
        <f>IF(XYZ!J34="","",XYZ!J34)</f>
        <v>1.6719999999999999</v>
      </c>
      <c r="K10" s="320">
        <f t="shared" si="51"/>
        <v>1</v>
      </c>
      <c r="L10" s="320">
        <f>IF(K10="","",COUNT($K$1:K10))</f>
        <v>10</v>
      </c>
      <c r="M10" s="320" t="str">
        <f t="shared" si="0"/>
        <v>D</v>
      </c>
      <c r="N10" s="320">
        <f t="shared" si="1"/>
        <v>3000</v>
      </c>
      <c r="O10" s="320">
        <f t="shared" si="2"/>
        <v>4000</v>
      </c>
      <c r="P10" s="320">
        <f t="shared" si="3"/>
        <v>1.5</v>
      </c>
      <c r="Q10" s="322">
        <f t="shared" si="4"/>
        <v>4.0116666666666667</v>
      </c>
      <c r="R10" s="322">
        <f t="shared" si="5"/>
        <v>3.7429282407407407</v>
      </c>
      <c r="S10" s="320">
        <f t="shared" si="6"/>
        <v>110.67700000000001</v>
      </c>
      <c r="T10" s="320">
        <f t="shared" si="7"/>
        <v>1.6719999999999999</v>
      </c>
      <c r="V10" s="322">
        <f t="shared" ref="V10" si="160">IF(Q10="","",IF(M10="R",MOD(Q10-SUD,CERCLE),Q10))</f>
        <v>4.0116666666666667</v>
      </c>
      <c r="W10" s="331">
        <f t="shared" si="53"/>
        <v>0.99399919939945702</v>
      </c>
      <c r="X10" s="331">
        <f t="shared" si="54"/>
        <v>-0.10938734658651553</v>
      </c>
      <c r="Y10" s="332"/>
      <c r="Z10" s="322">
        <f t="shared" ref="Z10" si="161">IF(R10="","",IF(M10="R",MOD(CERCLE-R10,CERCLE),R10))</f>
        <v>3.7429282407407407</v>
      </c>
      <c r="AA10" s="320">
        <f t="shared" ref="AA10" si="162">IF(S10="","",ABS(COS(RADIANS(Z10-EST)*24))*S10)</f>
        <v>110.67651442175674</v>
      </c>
      <c r="AC10" s="320">
        <f t="shared" ref="AC10" si="163">IF(S10="","",SIN(RADIANS(Z10-EST)*24)*S10)</f>
        <v>-0.32784821285924598</v>
      </c>
      <c r="AD10" s="320">
        <f t="shared" si="10"/>
        <v>0.15584821285924605</v>
      </c>
      <c r="AF10" s="320">
        <f t="shared" si="11"/>
        <v>3000</v>
      </c>
      <c r="AG10" s="320">
        <f t="shared" si="11"/>
        <v>4000</v>
      </c>
      <c r="AH10" s="320" t="str">
        <f t="shared" si="12"/>
        <v>30004000</v>
      </c>
      <c r="AI10" s="320" t="str">
        <f t="shared" si="13"/>
        <v>40003000</v>
      </c>
      <c r="AJ10" s="320" t="str">
        <f>IF(AH10="","",IF(ISNA(MATCH(AH10,$AH$1:AH9,0)),"N","Y"))</f>
        <v>N</v>
      </c>
      <c r="AK10" s="320">
        <f t="shared" si="14"/>
        <v>3000</v>
      </c>
      <c r="AL10" s="320">
        <f t="shared" si="15"/>
        <v>4000</v>
      </c>
      <c r="AM10" s="320" t="str">
        <f t="shared" si="16"/>
        <v>30004000</v>
      </c>
      <c r="AN10" s="320" t="str">
        <f t="shared" si="17"/>
        <v>40003000</v>
      </c>
      <c r="AO10" s="334">
        <f t="array" ref="AO10">IF(AM10="","",AVERAGE(IF(AH$1:AH$200=AM10,W$1:W$200)))</f>
        <v>0.9939973429763802</v>
      </c>
      <c r="AP10" s="334">
        <f t="array" ref="AP10">IF(AM10="","",AVERAGE(IF(AH$1:AH$200=AM10,X$1:X$200)))</f>
        <v>-0.10940421320939717</v>
      </c>
      <c r="AQ10" s="334">
        <f t="shared" si="58"/>
        <v>1.680419972298979</v>
      </c>
      <c r="AR10" s="335">
        <f t="array" ref="AR10">IF(AQ10="","",MOD(DEGREES(AQ10/24),CERCLE))</f>
        <v>4.0117071759259257</v>
      </c>
      <c r="AS10" s="336">
        <f t="array" ref="AS10">IF(AM10="","",AVERAGE(IF(AH$1:AH$200=AM10,AA$1:AA$200)))</f>
        <v>110.67351443491877</v>
      </c>
      <c r="AT10" s="336">
        <f t="shared" si="18"/>
        <v>110.67838985395477</v>
      </c>
      <c r="AU10" s="336">
        <f t="shared" si="59"/>
        <v>110.67595214443676</v>
      </c>
      <c r="AV10" s="337">
        <f t="array" ref="AV10">IF(AM10="","",AVERAGE(IF(AH$1:AH$200=AM10,AD$1:AD$200)))</f>
        <v>0.15583932623747784</v>
      </c>
      <c r="AW10" s="337">
        <f t="array" ref="AW10">IF(AN10="","",AVERAGE(IF(AH$1:AH$200=AN10,AD$1:AD$200)))</f>
        <v>-0.1561460406252983</v>
      </c>
      <c r="AX10" s="337">
        <f t="shared" si="60"/>
        <v>0.15599268343138806</v>
      </c>
      <c r="AY10" s="320">
        <f t="shared" si="19"/>
        <v>1</v>
      </c>
      <c r="AZ10" s="320">
        <f>IF(AY10="","",COUNT(AY$1:AY10))</f>
        <v>6</v>
      </c>
      <c r="BB10" s="339" t="str">
        <f>IF(AF10="","",IF(ISNA(MATCH(AF10,$AF$1:AF9,0)),"N","Y"))</f>
        <v>Y</v>
      </c>
      <c r="BC10" s="339" t="str">
        <f t="shared" si="20"/>
        <v/>
      </c>
      <c r="BD10" s="339" t="str">
        <f>IF(BC10="","",COUNT($BC$1:BC10))</f>
        <v/>
      </c>
      <c r="BE10" s="339" t="str">
        <f t="shared" si="21"/>
        <v/>
      </c>
      <c r="BF10" s="340">
        <f>IF(AR10="","",IF(ISNA(MATCH(AF10,$AF$1:AF9,0)),-AR10,AR10))</f>
        <v>4.0117071759259257</v>
      </c>
      <c r="BG10" s="341" t="str">
        <f t="array" ref="BG10">IF(BE10="","",SUM(IF(AK$1:AK$200=BE10,BF$1:BF$200)))</f>
        <v/>
      </c>
      <c r="BH10" s="341" t="str">
        <f t="shared" ref="BH10" si="164">IF(BG10="","",MOD(BG10,CERCLE))</f>
        <v/>
      </c>
      <c r="BI10" s="342"/>
      <c r="BJ10" s="322"/>
      <c r="BK10" s="322"/>
      <c r="BL10" s="322"/>
      <c r="BM10" s="339" t="str">
        <f t="shared" si="62"/>
        <v/>
      </c>
      <c r="BN10" s="343" t="str">
        <f t="shared" si="23"/>
        <v/>
      </c>
      <c r="BO10" s="341" t="str">
        <f t="shared" ref="BO10" si="165">IF(BN10="","",CERCLE-BN10)</f>
        <v/>
      </c>
      <c r="BP10" s="341"/>
      <c r="BQ10" s="339" t="str">
        <f t="shared" si="25"/>
        <v/>
      </c>
      <c r="BR10" s="341" t="str">
        <f t="shared" si="64"/>
        <v/>
      </c>
      <c r="BS10" s="341" t="str">
        <f t="shared" si="65"/>
        <v/>
      </c>
      <c r="BT10" s="343" t="str">
        <f t="shared" si="26"/>
        <v/>
      </c>
      <c r="BU10" s="342"/>
      <c r="BV10" s="341" t="str">
        <f t="shared" si="66"/>
        <v/>
      </c>
      <c r="BW10" s="345" t="str">
        <f t="shared" si="67"/>
        <v/>
      </c>
      <c r="BX10" s="345" t="str">
        <f t="shared" si="27"/>
        <v/>
      </c>
      <c r="BY10" s="346" t="str">
        <f t="shared" si="28"/>
        <v/>
      </c>
      <c r="BZ10" s="346" t="str">
        <f t="shared" si="29"/>
        <v/>
      </c>
      <c r="CA10" s="339" t="str">
        <f t="shared" si="68"/>
        <v/>
      </c>
      <c r="CE10" s="320" t="str">
        <f t="shared" si="30"/>
        <v/>
      </c>
      <c r="CF10" s="320" t="str">
        <f t="shared" si="31"/>
        <v/>
      </c>
      <c r="CG10" s="322" t="str">
        <f t="shared" si="32"/>
        <v/>
      </c>
      <c r="CH10" s="322" t="str">
        <f t="shared" ref="CH10" si="166">IF(CG10="","",MOD(CG10-BX10,CERCLE))</f>
        <v/>
      </c>
      <c r="CI10" s="322" t="str">
        <f t="shared" si="34"/>
        <v/>
      </c>
      <c r="CJ10" s="349"/>
      <c r="CK10" s="350" t="str">
        <f t="shared" si="35"/>
        <v/>
      </c>
      <c r="CL10" s="350" t="str">
        <f t="shared" si="36"/>
        <v/>
      </c>
      <c r="CM10" s="320" t="str">
        <f t="shared" si="87"/>
        <v/>
      </c>
      <c r="CN10" s="320" t="str">
        <f t="shared" si="87"/>
        <v/>
      </c>
      <c r="CP10" s="322" t="str">
        <f>IF(BN10="","",MOD(BN10+'RAPPORT-XYZ'!$E$12,CERCLE))</f>
        <v/>
      </c>
      <c r="CQ10" s="345" t="str">
        <f t="shared" si="70"/>
        <v/>
      </c>
      <c r="CR10" s="320" t="str">
        <f t="shared" si="71"/>
        <v/>
      </c>
      <c r="CS10" s="320" t="str">
        <f t="shared" si="37"/>
        <v/>
      </c>
      <c r="CU10" s="320" t="str">
        <f>IF(CR10="","",BY10/'RAPPORT-XYZ'!$E$9)</f>
        <v/>
      </c>
      <c r="CV10" s="320" t="str">
        <f>IF(CU10="","",-'RAPPORT-XYZ'!$E$27*CU10)</f>
        <v/>
      </c>
      <c r="CW10" s="320" t="str">
        <f>IF(CV10="","",-'RAPPORT-XYZ'!$E$29*CU10)</f>
        <v/>
      </c>
      <c r="CY10" s="320" t="str">
        <f t="shared" si="38"/>
        <v/>
      </c>
      <c r="CZ10" s="320" t="str">
        <f t="shared" si="38"/>
        <v/>
      </c>
      <c r="DB10" s="320" t="str">
        <f t="shared" si="72"/>
        <v/>
      </c>
      <c r="DD10" s="320" t="str">
        <f>IF(CA10="","",CA10+('RAPPORT-XYZ'!$E$37*ROW(10:10)))</f>
        <v/>
      </c>
      <c r="DF10" s="345" t="str">
        <f t="shared" ref="DF10" si="167">IF(AND(CZ10=0,CY10=0),0,IF(AND(CZ10=0,CY10&gt;0),NORD,IF(AND(CZ10&gt;0,CY10=0),EST,IF(AND(CZ10=0,CY10&lt;0),SUD,IF(AND(CZ10&lt;0,CY10=0),OUEST,"")))))</f>
        <v/>
      </c>
      <c r="DG10" s="345" t="str">
        <f t="shared" ref="DG10" si="168">IF(CY10="","",IF(DF10="",MOD(DEGREES(ATAN(ABS(CZ10)/(ABS(CY10))))/24,CERCLE),DF10))</f>
        <v/>
      </c>
      <c r="DH10" s="345" t="str">
        <f t="shared" ref="DH10" si="169">IF(DG10="","",MOD(IF(AND(CZ10&gt;0,CY10&gt;0),DG10,IF(AND(CZ10&gt;0,CY10&lt;0),SUD-DG10,IF(AND(CZ10&lt;0,CY10&lt;0),SUD+DG10,IF(AND(CZ10&lt;0,CY10&gt;0),NORD-DG10,DG10)))),CERCLE))</f>
        <v/>
      </c>
      <c r="DI10" s="322" t="str">
        <f t="shared" ref="DI10" si="170">IF(CG10="","",MOD(CG10-DH10,CERCLE))</f>
        <v/>
      </c>
      <c r="DJ10" s="322" t="str">
        <f t="shared" si="42"/>
        <v/>
      </c>
      <c r="DK10" s="322" t="str">
        <f>IF(XYZ!$F$15=OUI,'CALCUL-XYZ'!DJ10,'CALCUL-XYZ'!DH10)</f>
        <v/>
      </c>
      <c r="DL10" s="345" t="str">
        <f t="shared" si="77"/>
        <v/>
      </c>
      <c r="DN10" s="320" t="str">
        <f t="shared" si="43"/>
        <v/>
      </c>
      <c r="DO10" s="320" t="str">
        <f t="shared" si="44"/>
        <v/>
      </c>
      <c r="DP10" s="320" t="str">
        <f t="shared" si="78"/>
        <v/>
      </c>
      <c r="DQ10" s="320" t="str">
        <f t="shared" si="78"/>
        <v/>
      </c>
      <c r="DS10" s="320" t="str">
        <f t="shared" si="45"/>
        <v/>
      </c>
      <c r="DT10" s="320" t="str">
        <f ca="1">IF(XYZ!AJ34="","",IF(XYZ!$AO$23='CALCUL-XY'!$E$56," "&amp;SUBSTITUTE(XYZ!AJ34,",","."),","&amp;SUBSTITUTE(XYZ!AJ34,",",".")))</f>
        <v/>
      </c>
      <c r="DU10" s="320" t="str">
        <f ca="1">IF(XYZ!AK34="","",IF(XYZ!$AO$23='CALCUL-XY'!$E$56," "&amp;SUBSTITUTE(XYZ!AK34,",","."),","&amp;SUBSTITUTE(XYZ!AK34,",",".")))</f>
        <v/>
      </c>
      <c r="DV10" s="320" t="str">
        <f>IF(DD10="","",IF(XYZ!$AO$23='CALCUL-XY'!$E$56," "&amp;SUBSTITUTE(DD10,",","."),","&amp;SUBSTITUTE(DD10,",",".")))</f>
        <v/>
      </c>
      <c r="DW10" s="320" t="str">
        <f>IF(DS10="","",IF(XYZ!$AO$23='CALCUL-XY'!$E$56,IF(XYZ!AM34=""," ST"," "&amp;XYZ!AM34),IF(XYZ!AM34="",",ST",","&amp;XYZ!AM34)))</f>
        <v/>
      </c>
      <c r="DY10" s="319">
        <f t="shared" si="46"/>
        <v>10</v>
      </c>
      <c r="DZ10" s="320" t="str">
        <f t="shared" si="47"/>
        <v/>
      </c>
      <c r="EA10" s="322" t="str">
        <f t="shared" si="48"/>
        <v/>
      </c>
      <c r="EB10" s="345" t="str">
        <f t="shared" si="79"/>
        <v/>
      </c>
      <c r="EC10" s="320" t="str">
        <f t="shared" si="49"/>
        <v/>
      </c>
      <c r="ED10" s="320" t="str">
        <f t="shared" si="92"/>
        <v/>
      </c>
      <c r="EE10" s="320" t="str">
        <f t="shared" si="93"/>
        <v/>
      </c>
      <c r="EF10" s="320" t="str">
        <f ca="1">IF(EA10="","",IF(NC&lt;DY10,"",SUM(ED10:OFFSET(ED10,(NC-1),0))))</f>
        <v/>
      </c>
      <c r="EG10" s="320" t="str">
        <f ca="1">IF(EA10="","",IF(NC&lt;DY10,"",SUM(EE10:OFFSET(EE10,(NC-1),0))))</f>
        <v/>
      </c>
      <c r="EH10" s="320" t="str">
        <f t="shared" si="50"/>
        <v/>
      </c>
      <c r="EI10" s="320" t="str">
        <f>IF(EH10="","",'RAPPORT-XYZ'!$E$9/'CALCUL-XYZ'!EH10)</f>
        <v/>
      </c>
    </row>
    <row r="11" spans="1:139" x14ac:dyDescent="0.15">
      <c r="A11" s="320" t="str">
        <f>IF(XYZ!B35="","",XYZ!B35)</f>
        <v/>
      </c>
      <c r="B11" s="320" t="str">
        <f>IF(XYZ!C35="","",IF(XYZ!C35='RAPPORT-XYZ'!$A$6,'RAPPORT-XYZ'!$A$6,IF(OR(XYZ!C35='RAPPORT-XYZ'!$A$7,XYZ!C35='RAPPORT-XYZ'!$B$7),'RAPPORT-XYZ'!$A$7)))</f>
        <v>R</v>
      </c>
      <c r="C11" s="320">
        <f>IF(XYZ!D35="","",XYZ!D35)</f>
        <v>3000</v>
      </c>
      <c r="D11" s="320">
        <f>IF(XYZ!E35="","",XYZ!E35)</f>
        <v>4000</v>
      </c>
      <c r="E11" s="320">
        <f>IF(XYZ!F35="","",XYZ!F35)</f>
        <v>1.5</v>
      </c>
      <c r="F11" s="322">
        <f>IF(XYZ!G35="","",MOD(XYZ!G35,CERCLE))</f>
        <v>11.511747685185185</v>
      </c>
      <c r="G11" s="322">
        <f>IF(XYZ!H35="","",MOD(XYZ!H35,CERCLE))</f>
        <v>11.25707175925926</v>
      </c>
      <c r="H11" s="320">
        <f>IFERROR(IF(ECHELLE3="",XYZ!I35*1,XYZ!I35*ECHELLE3),"")</f>
        <v>110.67100000000001</v>
      </c>
      <c r="I11" s="320">
        <f>IF(XYZ!J35="","",XYZ!J35)</f>
        <v>1.6719999999999999</v>
      </c>
      <c r="K11" s="320">
        <f t="shared" si="51"/>
        <v>1</v>
      </c>
      <c r="L11" s="320">
        <f>IF(K11="","",COUNT($K$1:K11))</f>
        <v>11</v>
      </c>
      <c r="M11" s="320" t="str">
        <f t="shared" si="0"/>
        <v>R</v>
      </c>
      <c r="N11" s="320">
        <f t="shared" si="1"/>
        <v>3000</v>
      </c>
      <c r="O11" s="320">
        <f t="shared" si="2"/>
        <v>4000</v>
      </c>
      <c r="P11" s="320">
        <f t="shared" si="3"/>
        <v>1.5</v>
      </c>
      <c r="Q11" s="322">
        <f t="shared" si="4"/>
        <v>11.511747685185185</v>
      </c>
      <c r="R11" s="322">
        <f t="shared" si="5"/>
        <v>11.25707175925926</v>
      </c>
      <c r="S11" s="320">
        <f t="shared" si="6"/>
        <v>110.67100000000001</v>
      </c>
      <c r="T11" s="320">
        <f t="shared" si="7"/>
        <v>1.6719999999999999</v>
      </c>
      <c r="V11" s="322">
        <f t="shared" ref="V11" si="171">IF(Q11="","",IF(M11="R",MOD(Q11-SUD,CERCLE),Q11))</f>
        <v>4.0117476851851848</v>
      </c>
      <c r="W11" s="331">
        <f t="shared" si="53"/>
        <v>0.99399548655330328</v>
      </c>
      <c r="X11" s="331">
        <f t="shared" si="54"/>
        <v>-0.10942107983227879</v>
      </c>
      <c r="Y11" s="332"/>
      <c r="Z11" s="322">
        <f t="shared" ref="Z11" si="172">IF(R11="","",IF(M11="R",MOD(CERCLE-R11,CERCLE),R11))</f>
        <v>3.7429282407407403</v>
      </c>
      <c r="AA11" s="320">
        <f t="shared" ref="AA11" si="173">IF(S11="","",ABS(COS(RADIANS(Z11-EST)*24))*S11)</f>
        <v>110.67051444808081</v>
      </c>
      <c r="AC11" s="320">
        <f t="shared" ref="AC11" si="174">IF(S11="","",SIN(RADIANS(Z11-EST)*24)*S11)</f>
        <v>-0.32783043961570957</v>
      </c>
      <c r="AD11" s="320">
        <f t="shared" si="10"/>
        <v>0.15583043961570964</v>
      </c>
      <c r="AF11" s="320">
        <f t="shared" si="11"/>
        <v>3000</v>
      </c>
      <c r="AG11" s="320">
        <f t="shared" si="11"/>
        <v>4000</v>
      </c>
      <c r="AH11" s="320" t="str">
        <f t="shared" si="12"/>
        <v>30004000</v>
      </c>
      <c r="AI11" s="320" t="str">
        <f t="shared" si="13"/>
        <v>40003000</v>
      </c>
      <c r="AJ11" s="320" t="str">
        <f>IF(AH11="","",IF(ISNA(MATCH(AH11,$AH$1:AH10,0)),"N","Y"))</f>
        <v>Y</v>
      </c>
      <c r="AK11" s="320" t="str">
        <f t="shared" si="14"/>
        <v/>
      </c>
      <c r="AL11" s="320" t="str">
        <f t="shared" si="15"/>
        <v/>
      </c>
      <c r="AM11" s="320" t="str">
        <f t="shared" si="16"/>
        <v/>
      </c>
      <c r="AN11" s="320" t="str">
        <f t="shared" si="17"/>
        <v/>
      </c>
      <c r="AO11" s="334" t="str">
        <f t="array" ref="AO11">IF(AM11="","",AVERAGE(IF(AH$1:AH$200=AM11,W$1:W$200)))</f>
        <v/>
      </c>
      <c r="AP11" s="334" t="str">
        <f t="array" ref="AP11">IF(AM11="","",AVERAGE(IF(AH$1:AH$200=AM11,X$1:X$200)))</f>
        <v/>
      </c>
      <c r="AQ11" s="334" t="str">
        <f t="shared" si="58"/>
        <v/>
      </c>
      <c r="AR11" s="335" t="str">
        <f t="array" ref="AR11">IF(AQ11="","",MOD(DEGREES(AQ11/24),CERCLE))</f>
        <v/>
      </c>
      <c r="AS11" s="336" t="str">
        <f t="array" ref="AS11">IF(AM11="","",AVERAGE(IF(AH$1:AH$200=AM11,AA$1:AA$200)))</f>
        <v/>
      </c>
      <c r="AT11" s="336" t="str">
        <f t="shared" si="18"/>
        <v/>
      </c>
      <c r="AU11" s="336" t="str">
        <f t="shared" si="59"/>
        <v/>
      </c>
      <c r="AV11" s="337" t="str">
        <f t="array" ref="AV11">IF(AM11="","",AVERAGE(IF(AH$1:AH$200=AM11,AD$1:AD$200)))</f>
        <v/>
      </c>
      <c r="AW11" s="337" t="str">
        <f t="array" ref="AW11">IF(AN11="","",AVERAGE(IF(AH$1:AH$200=AN11,AD$1:AD$200)))</f>
        <v/>
      </c>
      <c r="AX11" s="337" t="str">
        <f t="shared" si="60"/>
        <v/>
      </c>
      <c r="AY11" s="320" t="str">
        <f t="shared" si="19"/>
        <v/>
      </c>
      <c r="AZ11" s="320" t="str">
        <f>IF(AY11="","",COUNT(AY$1:AY11))</f>
        <v/>
      </c>
      <c r="BB11" s="339" t="str">
        <f>IF(AF11="","",IF(ISNA(MATCH(AF11,$AF$1:AF10,0)),"N","Y"))</f>
        <v>Y</v>
      </c>
      <c r="BC11" s="339" t="str">
        <f t="shared" si="20"/>
        <v/>
      </c>
      <c r="BD11" s="339" t="str">
        <f>IF(BC11="","",COUNT($BC$1:BC11))</f>
        <v/>
      </c>
      <c r="BE11" s="339" t="str">
        <f t="shared" si="21"/>
        <v/>
      </c>
      <c r="BF11" s="340" t="str">
        <f>IF(AR11="","",IF(ISNA(MATCH(AF11,$AF$1:AF10,0)),-AR11,AR11))</f>
        <v/>
      </c>
      <c r="BG11" s="341" t="str">
        <f t="array" ref="BG11">IF(BE11="","",SUM(IF(AK$1:AK$200=BE11,BF$1:BF$200)))</f>
        <v/>
      </c>
      <c r="BH11" s="341" t="str">
        <f t="shared" ref="BH11" si="175">IF(BG11="","",MOD(BG11,CERCLE))</f>
        <v/>
      </c>
      <c r="BI11" s="342"/>
      <c r="BJ11" s="322"/>
      <c r="BK11" s="322"/>
      <c r="BL11" s="322"/>
      <c r="BM11" s="339" t="str">
        <f t="shared" si="62"/>
        <v/>
      </c>
      <c r="BN11" s="343" t="str">
        <f t="shared" si="23"/>
        <v/>
      </c>
      <c r="BO11" s="341" t="str">
        <f t="shared" ref="BO11" si="176">IF(BN11="","",CERCLE-BN11)</f>
        <v/>
      </c>
      <c r="BP11" s="341"/>
      <c r="BQ11" s="339" t="str">
        <f t="shared" si="25"/>
        <v/>
      </c>
      <c r="BR11" s="341" t="str">
        <f t="shared" si="64"/>
        <v/>
      </c>
      <c r="BS11" s="341" t="str">
        <f t="shared" si="65"/>
        <v/>
      </c>
      <c r="BT11" s="343" t="str">
        <f t="shared" si="26"/>
        <v/>
      </c>
      <c r="BU11" s="342"/>
      <c r="BV11" s="341" t="str">
        <f t="shared" si="66"/>
        <v/>
      </c>
      <c r="BW11" s="345" t="str">
        <f t="shared" si="67"/>
        <v/>
      </c>
      <c r="BX11" s="345" t="str">
        <f t="shared" si="27"/>
        <v/>
      </c>
      <c r="BY11" s="346" t="str">
        <f t="shared" si="28"/>
        <v/>
      </c>
      <c r="BZ11" s="346" t="str">
        <f t="shared" si="29"/>
        <v/>
      </c>
      <c r="CA11" s="339" t="str">
        <f t="shared" si="68"/>
        <v/>
      </c>
      <c r="CE11" s="320" t="str">
        <f t="shared" si="30"/>
        <v/>
      </c>
      <c r="CF11" s="320" t="str">
        <f t="shared" si="31"/>
        <v/>
      </c>
      <c r="CG11" s="322" t="str">
        <f t="shared" si="32"/>
        <v/>
      </c>
      <c r="CH11" s="322" t="str">
        <f t="shared" ref="CH11" si="177">IF(CG11="","",MOD(CG11-BX11,CERCLE))</f>
        <v/>
      </c>
      <c r="CI11" s="322" t="str">
        <f t="shared" si="34"/>
        <v/>
      </c>
      <c r="CJ11" s="349"/>
      <c r="CK11" s="350" t="str">
        <f t="shared" si="35"/>
        <v/>
      </c>
      <c r="CL11" s="350" t="str">
        <f t="shared" si="36"/>
        <v/>
      </c>
      <c r="CM11" s="320" t="str">
        <f t="shared" si="87"/>
        <v/>
      </c>
      <c r="CN11" s="320" t="str">
        <f t="shared" si="87"/>
        <v/>
      </c>
      <c r="CP11" s="322" t="str">
        <f>IF(BN11="","",MOD(BN11+'RAPPORT-XYZ'!$E$12,CERCLE))</f>
        <v/>
      </c>
      <c r="CQ11" s="345" t="str">
        <f t="shared" si="70"/>
        <v/>
      </c>
      <c r="CR11" s="320" t="str">
        <f t="shared" si="71"/>
        <v/>
      </c>
      <c r="CS11" s="320" t="str">
        <f t="shared" si="37"/>
        <v/>
      </c>
      <c r="CU11" s="320" t="str">
        <f>IF(CR11="","",BY11/'RAPPORT-XYZ'!$E$9)</f>
        <v/>
      </c>
      <c r="CV11" s="320" t="str">
        <f>IF(CU11="","",-'RAPPORT-XYZ'!$E$27*CU11)</f>
        <v/>
      </c>
      <c r="CW11" s="320" t="str">
        <f>IF(CV11="","",-'RAPPORT-XYZ'!$E$29*CU11)</f>
        <v/>
      </c>
      <c r="CY11" s="320" t="str">
        <f t="shared" si="38"/>
        <v/>
      </c>
      <c r="CZ11" s="320" t="str">
        <f t="shared" si="38"/>
        <v/>
      </c>
      <c r="DB11" s="320" t="str">
        <f t="shared" si="72"/>
        <v/>
      </c>
      <c r="DD11" s="320" t="str">
        <f>IF(CA11="","",CA11+('RAPPORT-XYZ'!$E$37*ROW(11:11)))</f>
        <v/>
      </c>
      <c r="DF11" s="345" t="str">
        <f t="shared" ref="DF11" si="178">IF(AND(CZ11=0,CY11=0),0,IF(AND(CZ11=0,CY11&gt;0),NORD,IF(AND(CZ11&gt;0,CY11=0),EST,IF(AND(CZ11=0,CY11&lt;0),SUD,IF(AND(CZ11&lt;0,CY11=0),OUEST,"")))))</f>
        <v/>
      </c>
      <c r="DG11" s="345" t="str">
        <f t="shared" ref="DG11" si="179">IF(CY11="","",IF(DF11="",MOD(DEGREES(ATAN(ABS(CZ11)/(ABS(CY11))))/24,CERCLE),DF11))</f>
        <v/>
      </c>
      <c r="DH11" s="345" t="str">
        <f t="shared" ref="DH11" si="180">IF(DG11="","",MOD(IF(AND(CZ11&gt;0,CY11&gt;0),DG11,IF(AND(CZ11&gt;0,CY11&lt;0),SUD-DG11,IF(AND(CZ11&lt;0,CY11&lt;0),SUD+DG11,IF(AND(CZ11&lt;0,CY11&gt;0),NORD-DG11,DG11)))),CERCLE))</f>
        <v/>
      </c>
      <c r="DI11" s="322" t="str">
        <f t="shared" ref="DI11" si="181">IF(CG11="","",MOD(CG11-DH11,CERCLE))</f>
        <v/>
      </c>
      <c r="DJ11" s="322" t="str">
        <f t="shared" si="42"/>
        <v/>
      </c>
      <c r="DK11" s="322" t="str">
        <f>IF(XYZ!$F$15=OUI,'CALCUL-XYZ'!DJ11,'CALCUL-XYZ'!DH11)</f>
        <v/>
      </c>
      <c r="DL11" s="345" t="str">
        <f t="shared" si="77"/>
        <v/>
      </c>
      <c r="DN11" s="320" t="str">
        <f t="shared" si="43"/>
        <v/>
      </c>
      <c r="DO11" s="320" t="str">
        <f t="shared" si="44"/>
        <v/>
      </c>
      <c r="DP11" s="320" t="str">
        <f t="shared" si="78"/>
        <v/>
      </c>
      <c r="DQ11" s="320" t="str">
        <f t="shared" si="78"/>
        <v/>
      </c>
      <c r="DS11" s="320" t="str">
        <f t="shared" si="45"/>
        <v/>
      </c>
      <c r="DT11" s="320" t="str">
        <f ca="1">IF(XYZ!AJ35="","",IF(XYZ!$AO$23='CALCUL-XY'!$E$56," "&amp;SUBSTITUTE(XYZ!AJ35,",","."),","&amp;SUBSTITUTE(XYZ!AJ35,",",".")))</f>
        <v/>
      </c>
      <c r="DU11" s="320" t="str">
        <f ca="1">IF(XYZ!AK35="","",IF(XYZ!$AO$23='CALCUL-XY'!$E$56," "&amp;SUBSTITUTE(XYZ!AK35,",","."),","&amp;SUBSTITUTE(XYZ!AK35,",",".")))</f>
        <v/>
      </c>
      <c r="DV11" s="320" t="str">
        <f>IF(DD11="","",IF(XYZ!$AO$23='CALCUL-XY'!$E$56," "&amp;SUBSTITUTE(DD11,",","."),","&amp;SUBSTITUTE(DD11,",",".")))</f>
        <v/>
      </c>
      <c r="DW11" s="320" t="str">
        <f>IF(DS11="","",IF(XYZ!$AO$23='CALCUL-XY'!$E$56,IF(XYZ!AM35=""," ST"," "&amp;XYZ!AM35),IF(XYZ!AM35="",",ST",","&amp;XYZ!AM35)))</f>
        <v/>
      </c>
      <c r="DY11" s="319">
        <f t="shared" si="46"/>
        <v>11</v>
      </c>
      <c r="DZ11" s="320" t="str">
        <f t="shared" si="47"/>
        <v/>
      </c>
      <c r="EA11" s="322" t="str">
        <f t="shared" si="48"/>
        <v/>
      </c>
      <c r="EB11" s="345" t="str">
        <f t="shared" si="79"/>
        <v/>
      </c>
      <c r="EC11" s="320" t="str">
        <f t="shared" si="49"/>
        <v/>
      </c>
      <c r="ED11" s="320" t="str">
        <f t="shared" si="92"/>
        <v/>
      </c>
      <c r="EE11" s="320" t="str">
        <f t="shared" si="93"/>
        <v/>
      </c>
      <c r="EF11" s="320" t="str">
        <f ca="1">IF(EA11="","",IF(NC&lt;DY11,"",SUM(ED11:OFFSET(ED11,(NC-1),0))))</f>
        <v/>
      </c>
      <c r="EG11" s="320" t="str">
        <f ca="1">IF(EA11="","",IF(NC&lt;DY11,"",SUM(EE11:OFFSET(EE11,(NC-1),0))))</f>
        <v/>
      </c>
      <c r="EH11" s="320" t="str">
        <f t="shared" si="50"/>
        <v/>
      </c>
      <c r="EI11" s="320" t="str">
        <f>IF(EH11="","",'RAPPORT-XYZ'!$E$9/'CALCUL-XYZ'!EH11)</f>
        <v/>
      </c>
    </row>
    <row r="12" spans="1:139" x14ac:dyDescent="0.15">
      <c r="A12" s="320" t="str">
        <f>IF(XYZ!B36="","",XYZ!B36)</f>
        <v/>
      </c>
      <c r="B12" s="320" t="str">
        <f>IF(XYZ!C36="","",IF(XYZ!C36='RAPPORT-XYZ'!$A$6,'RAPPORT-XYZ'!$A$6,IF(OR(XYZ!C36='RAPPORT-XYZ'!$A$7,XYZ!C36='RAPPORT-XYZ'!$B$7),'RAPPORT-XYZ'!$A$7)))</f>
        <v>R</v>
      </c>
      <c r="C12" s="320">
        <f>IF(XYZ!D36="","",XYZ!D36)</f>
        <v>3000</v>
      </c>
      <c r="D12" s="320">
        <f>IF(XYZ!E36="","",XYZ!E36)</f>
        <v>2000</v>
      </c>
      <c r="E12" s="320">
        <f>IF(XYZ!F36="","",XYZ!F36)</f>
        <v>1.5</v>
      </c>
      <c r="F12" s="322">
        <f>IF(XYZ!G36="","",MOD(XYZ!G36,CERCLE))</f>
        <v>7.4999421296296296</v>
      </c>
      <c r="G12" s="322">
        <f>IF(XYZ!H36="","",MOD(XYZ!H36,CERCLE))</f>
        <v>11.233032407407407</v>
      </c>
      <c r="H12" s="320">
        <f>IFERROR(IF(ECHELLE3="",XYZ!I36*1,XYZ!I36*ECHELLE3),"")</f>
        <v>122.349</v>
      </c>
      <c r="I12" s="320">
        <f>IF(XYZ!J36="","",XYZ!J36)</f>
        <v>1.6719999999999999</v>
      </c>
      <c r="K12" s="320">
        <f t="shared" si="51"/>
        <v>1</v>
      </c>
      <c r="L12" s="320">
        <f>IF(K12="","",COUNT($K$1:K12))</f>
        <v>12</v>
      </c>
      <c r="M12" s="320" t="str">
        <f t="shared" si="0"/>
        <v>R</v>
      </c>
      <c r="N12" s="320">
        <f t="shared" si="1"/>
        <v>3000</v>
      </c>
      <c r="O12" s="320">
        <f t="shared" si="2"/>
        <v>2000</v>
      </c>
      <c r="P12" s="320">
        <f t="shared" si="3"/>
        <v>1.5</v>
      </c>
      <c r="Q12" s="322">
        <f t="shared" si="4"/>
        <v>7.4999421296296296</v>
      </c>
      <c r="R12" s="322">
        <f t="shared" si="5"/>
        <v>11.233032407407407</v>
      </c>
      <c r="S12" s="320">
        <f t="shared" si="6"/>
        <v>122.349</v>
      </c>
      <c r="T12" s="320">
        <f t="shared" si="7"/>
        <v>1.6719999999999999</v>
      </c>
      <c r="V12" s="322">
        <f t="shared" ref="V12" si="182">IF(Q12="","",IF(M12="R",MOD(Q12-SUD,CERCLE),Q12))</f>
        <v>14.99994212962963</v>
      </c>
      <c r="W12" s="331">
        <f t="shared" si="53"/>
        <v>-2.4240684052581487E-5</v>
      </c>
      <c r="X12" s="331">
        <f t="shared" si="54"/>
        <v>0.99999999970619458</v>
      </c>
      <c r="Y12" s="332"/>
      <c r="Z12" s="322">
        <f t="shared" ref="Z12" si="183">IF(R12="","",IF(M12="R",MOD(CERCLE-R12,CERCLE),R12))</f>
        <v>3.766967592592593</v>
      </c>
      <c r="AA12" s="320">
        <f t="shared" ref="AA12" si="184">IF(S12="","",ABS(COS(RADIANS(Z12-EST)*24))*S12)</f>
        <v>122.34590980223226</v>
      </c>
      <c r="AC12" s="320">
        <f t="shared" ref="AC12" si="185">IF(S12="","",SIN(RADIANS(Z12-EST)*24)*S12)</f>
        <v>0.86957211549676816</v>
      </c>
      <c r="AD12" s="320">
        <f t="shared" si="10"/>
        <v>-1.0415721154967681</v>
      </c>
      <c r="AF12" s="320">
        <f t="shared" si="11"/>
        <v>3000</v>
      </c>
      <c r="AG12" s="320">
        <f t="shared" si="11"/>
        <v>2000</v>
      </c>
      <c r="AH12" s="320" t="str">
        <f t="shared" si="12"/>
        <v>30002000</v>
      </c>
      <c r="AI12" s="320" t="str">
        <f t="shared" si="13"/>
        <v>20003000</v>
      </c>
      <c r="AJ12" s="320" t="str">
        <f>IF(AH12="","",IF(ISNA(MATCH(AH12,$AH$1:AH11,0)),"N","Y"))</f>
        <v>Y</v>
      </c>
      <c r="AK12" s="320" t="str">
        <f t="shared" si="14"/>
        <v/>
      </c>
      <c r="AL12" s="320" t="str">
        <f t="shared" si="15"/>
        <v/>
      </c>
      <c r="AM12" s="320" t="str">
        <f t="shared" si="16"/>
        <v/>
      </c>
      <c r="AN12" s="320" t="str">
        <f t="shared" si="17"/>
        <v/>
      </c>
      <c r="AO12" s="334" t="str">
        <f t="array" ref="AO12">IF(AM12="","",AVERAGE(IF(AH$1:AH$200=AM12,W$1:W$200)))</f>
        <v/>
      </c>
      <c r="AP12" s="334" t="str">
        <f t="array" ref="AP12">IF(AM12="","",AVERAGE(IF(AH$1:AH$200=AM12,X$1:X$200)))</f>
        <v/>
      </c>
      <c r="AQ12" s="334" t="str">
        <f t="shared" si="58"/>
        <v/>
      </c>
      <c r="AR12" s="335" t="str">
        <f t="array" ref="AR12">IF(AQ12="","",MOD(DEGREES(AQ12/24),CERCLE))</f>
        <v/>
      </c>
      <c r="AS12" s="336" t="str">
        <f t="array" ref="AS12">IF(AM12="","",AVERAGE(IF(AH$1:AH$200=AM12,AA$1:AA$200)))</f>
        <v/>
      </c>
      <c r="AT12" s="336" t="str">
        <f t="shared" si="18"/>
        <v/>
      </c>
      <c r="AU12" s="336" t="str">
        <f t="shared" si="59"/>
        <v/>
      </c>
      <c r="AV12" s="337" t="str">
        <f t="array" ref="AV12">IF(AM12="","",AVERAGE(IF(AH$1:AH$200=AM12,AD$1:AD$200)))</f>
        <v/>
      </c>
      <c r="AW12" s="337" t="str">
        <f t="array" ref="AW12">IF(AN12="","",AVERAGE(IF(AH$1:AH$200=AN12,AD$1:AD$200)))</f>
        <v/>
      </c>
      <c r="AX12" s="337" t="str">
        <f t="shared" si="60"/>
        <v/>
      </c>
      <c r="AY12" s="320" t="str">
        <f t="shared" si="19"/>
        <v/>
      </c>
      <c r="AZ12" s="320" t="str">
        <f>IF(AY12="","",COUNT(AY$1:AY12))</f>
        <v/>
      </c>
      <c r="BB12" s="339" t="str">
        <f>IF(AF12="","",IF(ISNA(MATCH(AF12,$AF$1:AF11,0)),"N","Y"))</f>
        <v>Y</v>
      </c>
      <c r="BC12" s="339" t="str">
        <f t="shared" si="20"/>
        <v/>
      </c>
      <c r="BD12" s="339" t="str">
        <f>IF(BC12="","",COUNT($BC$1:BC12))</f>
        <v/>
      </c>
      <c r="BE12" s="339" t="str">
        <f t="shared" si="21"/>
        <v/>
      </c>
      <c r="BF12" s="340" t="str">
        <f>IF(AR12="","",IF(ISNA(MATCH(AF12,$AF$1:AF11,0)),-AR12,AR12))</f>
        <v/>
      </c>
      <c r="BG12" s="341" t="str">
        <f t="array" ref="BG12">IF(BE12="","",SUM(IF(AK$1:AK$200=BE12,BF$1:BF$200)))</f>
        <v/>
      </c>
      <c r="BH12" s="341" t="str">
        <f t="shared" ref="BH12" si="186">IF(BG12="","",MOD(BG12,CERCLE))</f>
        <v/>
      </c>
      <c r="BI12" s="342"/>
      <c r="BJ12" s="322"/>
      <c r="BK12" s="322"/>
      <c r="BL12" s="322"/>
      <c r="BM12" s="339" t="str">
        <f t="shared" si="62"/>
        <v/>
      </c>
      <c r="BN12" s="343" t="str">
        <f t="shared" si="23"/>
        <v/>
      </c>
      <c r="BO12" s="341" t="str">
        <f t="shared" ref="BO12" si="187">IF(BN12="","",CERCLE-BN12)</f>
        <v/>
      </c>
      <c r="BP12" s="341"/>
      <c r="BQ12" s="339" t="str">
        <f t="shared" si="25"/>
        <v/>
      </c>
      <c r="BR12" s="341" t="str">
        <f t="shared" si="64"/>
        <v/>
      </c>
      <c r="BS12" s="341" t="str">
        <f t="shared" si="65"/>
        <v/>
      </c>
      <c r="BT12" s="343" t="str">
        <f t="shared" si="26"/>
        <v/>
      </c>
      <c r="BU12" s="342"/>
      <c r="BV12" s="341" t="str">
        <f t="shared" si="66"/>
        <v/>
      </c>
      <c r="BW12" s="345" t="str">
        <f t="shared" si="67"/>
        <v/>
      </c>
      <c r="BX12" s="345" t="str">
        <f t="shared" si="27"/>
        <v/>
      </c>
      <c r="BY12" s="346" t="str">
        <f t="shared" si="28"/>
        <v/>
      </c>
      <c r="BZ12" s="346" t="str">
        <f t="shared" si="29"/>
        <v/>
      </c>
      <c r="CA12" s="339" t="str">
        <f t="shared" si="68"/>
        <v/>
      </c>
      <c r="CE12" s="320" t="str">
        <f t="shared" si="30"/>
        <v/>
      </c>
      <c r="CF12" s="320" t="str">
        <f t="shared" si="31"/>
        <v/>
      </c>
      <c r="CG12" s="322" t="str">
        <f t="shared" si="32"/>
        <v/>
      </c>
      <c r="CH12" s="322" t="str">
        <f t="shared" ref="CH12" si="188">IF(CG12="","",MOD(CG12-BX12,CERCLE))</f>
        <v/>
      </c>
      <c r="CI12" s="322" t="str">
        <f t="shared" si="34"/>
        <v/>
      </c>
      <c r="CJ12" s="349"/>
      <c r="CK12" s="350" t="str">
        <f t="shared" si="35"/>
        <v/>
      </c>
      <c r="CL12" s="350" t="str">
        <f t="shared" si="36"/>
        <v/>
      </c>
      <c r="CM12" s="320" t="str">
        <f t="shared" si="87"/>
        <v/>
      </c>
      <c r="CN12" s="320" t="str">
        <f t="shared" si="87"/>
        <v/>
      </c>
      <c r="CP12" s="322" t="str">
        <f>IF(BN12="","",MOD(BN12+'RAPPORT-XYZ'!$E$12,CERCLE))</f>
        <v/>
      </c>
      <c r="CQ12" s="345" t="str">
        <f t="shared" si="70"/>
        <v/>
      </c>
      <c r="CR12" s="320" t="str">
        <f t="shared" si="71"/>
        <v/>
      </c>
      <c r="CS12" s="320" t="str">
        <f t="shared" si="37"/>
        <v/>
      </c>
      <c r="CU12" s="320" t="str">
        <f>IF(CR12="","",BY12/'RAPPORT-XYZ'!$E$9)</f>
        <v/>
      </c>
      <c r="CV12" s="320" t="str">
        <f>IF(CU12="","",-'RAPPORT-XYZ'!$E$27*CU12)</f>
        <v/>
      </c>
      <c r="CW12" s="320" t="str">
        <f>IF(CV12="","",-'RAPPORT-XYZ'!$E$29*CU12)</f>
        <v/>
      </c>
      <c r="CY12" s="320" t="str">
        <f t="shared" si="38"/>
        <v/>
      </c>
      <c r="CZ12" s="320" t="str">
        <f t="shared" si="38"/>
        <v/>
      </c>
      <c r="DB12" s="320" t="str">
        <f t="shared" si="72"/>
        <v/>
      </c>
      <c r="DD12" s="320" t="str">
        <f>IF(CA12="","",CA12+('RAPPORT-XYZ'!$E$37*ROW(12:12)))</f>
        <v/>
      </c>
      <c r="DF12" s="345" t="str">
        <f t="shared" ref="DF12" si="189">IF(AND(CZ12=0,CY12=0),0,IF(AND(CZ12=0,CY12&gt;0),NORD,IF(AND(CZ12&gt;0,CY12=0),EST,IF(AND(CZ12=0,CY12&lt;0),SUD,IF(AND(CZ12&lt;0,CY12=0),OUEST,"")))))</f>
        <v/>
      </c>
      <c r="DG12" s="345" t="str">
        <f t="shared" ref="DG12" si="190">IF(CY12="","",IF(DF12="",MOD(DEGREES(ATAN(ABS(CZ12)/(ABS(CY12))))/24,CERCLE),DF12))</f>
        <v/>
      </c>
      <c r="DH12" s="345" t="str">
        <f t="shared" ref="DH12" si="191">IF(DG12="","",MOD(IF(AND(CZ12&gt;0,CY12&gt;0),DG12,IF(AND(CZ12&gt;0,CY12&lt;0),SUD-DG12,IF(AND(CZ12&lt;0,CY12&lt;0),SUD+DG12,IF(AND(CZ12&lt;0,CY12&gt;0),NORD-DG12,DG12)))),CERCLE))</f>
        <v/>
      </c>
      <c r="DI12" s="322" t="str">
        <f t="shared" ref="DI12" si="192">IF(CG12="","",MOD(CG12-DH12,CERCLE))</f>
        <v/>
      </c>
      <c r="DJ12" s="322" t="str">
        <f t="shared" si="42"/>
        <v/>
      </c>
      <c r="DK12" s="322" t="str">
        <f>IF(XYZ!$F$15=OUI,'CALCUL-XYZ'!DJ12,'CALCUL-XYZ'!DH12)</f>
        <v/>
      </c>
      <c r="DL12" s="345" t="str">
        <f t="shared" si="77"/>
        <v/>
      </c>
      <c r="DN12" s="320" t="str">
        <f t="shared" si="43"/>
        <v/>
      </c>
      <c r="DO12" s="320" t="str">
        <f t="shared" si="44"/>
        <v/>
      </c>
      <c r="DP12" s="320" t="str">
        <f t="shared" si="78"/>
        <v/>
      </c>
      <c r="DQ12" s="320" t="str">
        <f t="shared" si="78"/>
        <v/>
      </c>
      <c r="DS12" s="320" t="str">
        <f t="shared" si="45"/>
        <v/>
      </c>
      <c r="DT12" s="320" t="str">
        <f ca="1">IF(XYZ!AJ36="","",IF(XYZ!$AO$23='CALCUL-XY'!$E$56," "&amp;SUBSTITUTE(XYZ!AJ36,",","."),","&amp;SUBSTITUTE(XYZ!AJ36,",",".")))</f>
        <v/>
      </c>
      <c r="DU12" s="320" t="str">
        <f ca="1">IF(XYZ!AK36="","",IF(XYZ!$AO$23='CALCUL-XY'!$E$56," "&amp;SUBSTITUTE(XYZ!AK36,",","."),","&amp;SUBSTITUTE(XYZ!AK36,",",".")))</f>
        <v/>
      </c>
      <c r="DV12" s="320" t="str">
        <f>IF(DD12="","",IF(XYZ!$AO$23='CALCUL-XY'!$E$56," "&amp;SUBSTITUTE(DD12,",","."),","&amp;SUBSTITUTE(DD12,",",".")))</f>
        <v/>
      </c>
      <c r="DW12" s="320" t="str">
        <f>IF(DS12="","",IF(XYZ!$AO$23='CALCUL-XY'!$E$56,IF(XYZ!AM36=""," ST"," "&amp;XYZ!AM36),IF(XYZ!AM36="",",ST",","&amp;XYZ!AM36)))</f>
        <v/>
      </c>
      <c r="DY12" s="319">
        <f t="shared" si="46"/>
        <v>12</v>
      </c>
      <c r="DZ12" s="320" t="str">
        <f t="shared" si="47"/>
        <v/>
      </c>
      <c r="EA12" s="322" t="str">
        <f t="shared" si="48"/>
        <v/>
      </c>
      <c r="EB12" s="345" t="str">
        <f t="shared" si="79"/>
        <v/>
      </c>
      <c r="EC12" s="320" t="str">
        <f t="shared" si="49"/>
        <v/>
      </c>
      <c r="ED12" s="320" t="str">
        <f t="shared" si="92"/>
        <v/>
      </c>
      <c r="EE12" s="320" t="str">
        <f t="shared" si="93"/>
        <v/>
      </c>
      <c r="EF12" s="320" t="str">
        <f ca="1">IF(EA12="","",IF(NC&lt;DY12,"",SUM(ED12:OFFSET(ED12,(NC-1),0))))</f>
        <v/>
      </c>
      <c r="EG12" s="320" t="str">
        <f ca="1">IF(EA12="","",IF(NC&lt;DY12,"",SUM(EE12:OFFSET(EE12,(NC-1),0))))</f>
        <v/>
      </c>
      <c r="EH12" s="320" t="str">
        <f t="shared" si="50"/>
        <v/>
      </c>
      <c r="EI12" s="320" t="str">
        <f>IF(EH12="","",'RAPPORT-XYZ'!$E$9/'CALCUL-XYZ'!EH12)</f>
        <v/>
      </c>
    </row>
    <row r="13" spans="1:139" x14ac:dyDescent="0.15">
      <c r="A13" s="320" t="str">
        <f>IF(XYZ!B37="","",XYZ!B37)</f>
        <v/>
      </c>
      <c r="B13" s="320" t="str">
        <f>IF(XYZ!C37="","",IF(XYZ!C37='RAPPORT-XYZ'!$A$6,'RAPPORT-XYZ'!$A$6,IF(OR(XYZ!C37='RAPPORT-XYZ'!$A$7,XYZ!C37='RAPPORT-XYZ'!$B$7),'RAPPORT-XYZ'!$A$7)))</f>
        <v>D</v>
      </c>
      <c r="C13" s="320">
        <f>IF(XYZ!D37="","",XYZ!D37)</f>
        <v>4000</v>
      </c>
      <c r="D13" s="320">
        <f>IF(XYZ!E37="","",XYZ!E37)</f>
        <v>3000</v>
      </c>
      <c r="E13" s="320">
        <f>IF(XYZ!F37="","",XYZ!F37)</f>
        <v>1.5</v>
      </c>
      <c r="F13" s="322">
        <f>IF(XYZ!G37="","",MOD(XYZ!G37,CERCLE))</f>
        <v>0</v>
      </c>
      <c r="G13" s="322">
        <f>IF(XYZ!H37="","",MOD(XYZ!H37,CERCLE))</f>
        <v>3.7533680555555553</v>
      </c>
      <c r="H13" s="320">
        <f>IFERROR(IF(ECHELLE3="",XYZ!I37*1,XYZ!I37*ECHELLE3),"")</f>
        <v>110.67700000000001</v>
      </c>
      <c r="I13" s="320">
        <f>IF(XYZ!J37="","",XYZ!J37)</f>
        <v>1.5</v>
      </c>
      <c r="K13" s="320">
        <f t="shared" si="51"/>
        <v>1</v>
      </c>
      <c r="L13" s="320">
        <f>IF(K13="","",COUNT($K$1:K13))</f>
        <v>13</v>
      </c>
      <c r="M13" s="320" t="str">
        <f t="shared" si="0"/>
        <v>D</v>
      </c>
      <c r="N13" s="320">
        <f t="shared" si="1"/>
        <v>4000</v>
      </c>
      <c r="O13" s="320">
        <f t="shared" si="2"/>
        <v>3000</v>
      </c>
      <c r="P13" s="320">
        <f t="shared" si="3"/>
        <v>1.5</v>
      </c>
      <c r="Q13" s="322">
        <f t="shared" si="4"/>
        <v>0</v>
      </c>
      <c r="R13" s="322">
        <f t="shared" si="5"/>
        <v>3.7533680555555553</v>
      </c>
      <c r="S13" s="320">
        <f t="shared" si="6"/>
        <v>110.67700000000001</v>
      </c>
      <c r="T13" s="320">
        <f t="shared" si="7"/>
        <v>1.5</v>
      </c>
      <c r="V13" s="322">
        <f t="shared" ref="V13" si="193">IF(Q13="","",IF(M13="R",MOD(Q13-SUD,CERCLE),Q13))</f>
        <v>0</v>
      </c>
      <c r="W13" s="331">
        <f t="shared" si="53"/>
        <v>0</v>
      </c>
      <c r="X13" s="331">
        <f t="shared" si="54"/>
        <v>1</v>
      </c>
      <c r="Y13" s="332"/>
      <c r="Z13" s="322">
        <f t="shared" ref="Z13" si="194">IF(R13="","",IF(M13="R",MOD(CERCLE-R13,CERCLE),R13))</f>
        <v>3.7533680555555553</v>
      </c>
      <c r="AA13" s="320">
        <f t="shared" ref="AA13" si="195">IF(S13="","",ABS(COS(RADIANS(Z13-EST)*24))*S13)</f>
        <v>110.67688985544756</v>
      </c>
      <c r="AC13" s="320">
        <f t="shared" ref="AC13" si="196">IF(S13="","",SIN(RADIANS(Z13-EST)*24)*S13)</f>
        <v>0.15614392441429253</v>
      </c>
      <c r="AD13" s="320">
        <f t="shared" si="10"/>
        <v>-0.15614392441429253</v>
      </c>
      <c r="AF13" s="320">
        <f t="shared" si="11"/>
        <v>4000</v>
      </c>
      <c r="AG13" s="320">
        <f t="shared" si="11"/>
        <v>3000</v>
      </c>
      <c r="AH13" s="320" t="str">
        <f t="shared" si="12"/>
        <v>40003000</v>
      </c>
      <c r="AI13" s="320" t="str">
        <f t="shared" si="13"/>
        <v>30004000</v>
      </c>
      <c r="AJ13" s="320" t="str">
        <f>IF(AH13="","",IF(ISNA(MATCH(AH13,$AH$1:AH12,0)),"N","Y"))</f>
        <v>N</v>
      </c>
      <c r="AK13" s="320">
        <f t="shared" si="14"/>
        <v>4000</v>
      </c>
      <c r="AL13" s="320">
        <f t="shared" si="15"/>
        <v>3000</v>
      </c>
      <c r="AM13" s="320" t="str">
        <f t="shared" si="16"/>
        <v>40003000</v>
      </c>
      <c r="AN13" s="320" t="str">
        <f t="shared" si="17"/>
        <v>30004000</v>
      </c>
      <c r="AO13" s="334">
        <f t="array" ref="AO13">IF(AM13="","",AVERAGE(IF(AH$1:AH$200=AM13,W$1:W$200)))</f>
        <v>2.4240684045814013E-5</v>
      </c>
      <c r="AP13" s="334">
        <f t="array" ref="AP13">IF(AM13="","",AVERAGE(IF(AH$1:AH$200=AM13,X$1:X$200)))</f>
        <v>0.99999999941238926</v>
      </c>
      <c r="AQ13" s="334">
        <f t="shared" si="58"/>
        <v>2.4240684055310068E-5</v>
      </c>
      <c r="AR13" s="335">
        <f t="array" ref="AR13">IF(AQ13="","",MOD(DEGREES(AQ13/24),CERCLE))</f>
        <v>5.7870370369972328E-5</v>
      </c>
      <c r="AS13" s="336">
        <f t="array" ref="AS13">IF(AM13="","",AVERAGE(IF(AH$1:AH$200=AM13,AA$1:AA$200)))</f>
        <v>110.67838985395477</v>
      </c>
      <c r="AT13" s="336">
        <f t="shared" si="18"/>
        <v>110.67351443491877</v>
      </c>
      <c r="AU13" s="336">
        <f t="shared" si="59"/>
        <v>110.67595214443676</v>
      </c>
      <c r="AV13" s="337">
        <f t="array" ref="AV13">IF(AM13="","",AVERAGE(IF(AH$1:AH$200=AM13,AD$1:AD$200)))</f>
        <v>-0.1561460406252983</v>
      </c>
      <c r="AW13" s="337">
        <f t="array" ref="AW13">IF(AN13="","",AVERAGE(IF(AH$1:AH$200=AN13,AD$1:AD$200)))</f>
        <v>0.15583932623747784</v>
      </c>
      <c r="AX13" s="337">
        <f t="shared" si="60"/>
        <v>-0.15599268343138806</v>
      </c>
      <c r="AY13" s="320">
        <f t="shared" si="19"/>
        <v>1</v>
      </c>
      <c r="AZ13" s="320">
        <f>IF(AY13="","",COUNT(AY$1:AY13))</f>
        <v>7</v>
      </c>
      <c r="BB13" s="339" t="str">
        <f>IF(AF13="","",IF(ISNA(MATCH(AF13,$AF$1:AF12,0)),"N","Y"))</f>
        <v>N</v>
      </c>
      <c r="BC13" s="339">
        <f t="shared" si="20"/>
        <v>1</v>
      </c>
      <c r="BD13" s="339">
        <f>IF(BC13="","",COUNT($BC$1:BC13))</f>
        <v>4</v>
      </c>
      <c r="BE13" s="339" t="str">
        <f t="shared" si="21"/>
        <v/>
      </c>
      <c r="BF13" s="340">
        <f>IF(AR13="","",IF(ISNA(MATCH(AF13,$AF$1:AF12,0)),-AR13,AR13))</f>
        <v>-5.7870370369972328E-5</v>
      </c>
      <c r="BG13" s="341" t="str">
        <f t="array" ref="BG13">IF(BE13="","",SUM(IF(AK$1:AK$200=BE13,BF$1:BF$200)))</f>
        <v/>
      </c>
      <c r="BH13" s="341" t="str">
        <f t="shared" ref="BH13" si="197">IF(BG13="","",MOD(BG13,CERCLE))</f>
        <v/>
      </c>
      <c r="BI13" s="342"/>
      <c r="BJ13" s="322"/>
      <c r="BK13" s="322"/>
      <c r="BL13" s="322"/>
      <c r="BM13" s="339" t="str">
        <f t="shared" si="62"/>
        <v/>
      </c>
      <c r="BN13" s="343" t="str">
        <f t="shared" si="23"/>
        <v/>
      </c>
      <c r="BO13" s="341" t="str">
        <f t="shared" ref="BO13" si="198">IF(BN13="","",CERCLE-BN13)</f>
        <v/>
      </c>
      <c r="BP13" s="341"/>
      <c r="BQ13" s="339" t="str">
        <f t="shared" si="25"/>
        <v/>
      </c>
      <c r="BR13" s="341" t="str">
        <f t="shared" si="64"/>
        <v/>
      </c>
      <c r="BS13" s="341" t="str">
        <f t="shared" si="65"/>
        <v/>
      </c>
      <c r="BT13" s="343" t="str">
        <f t="shared" si="26"/>
        <v/>
      </c>
      <c r="BU13" s="342"/>
      <c r="BV13" s="341" t="str">
        <f t="shared" si="66"/>
        <v/>
      </c>
      <c r="BW13" s="345" t="str">
        <f t="shared" si="67"/>
        <v/>
      </c>
      <c r="BX13" s="345" t="str">
        <f t="shared" si="27"/>
        <v/>
      </c>
      <c r="BY13" s="346" t="str">
        <f t="shared" si="28"/>
        <v/>
      </c>
      <c r="BZ13" s="346" t="str">
        <f t="shared" si="29"/>
        <v/>
      </c>
      <c r="CA13" s="339" t="str">
        <f t="shared" si="68"/>
        <v/>
      </c>
      <c r="CE13" s="320" t="str">
        <f t="shared" si="30"/>
        <v/>
      </c>
      <c r="CF13" s="320" t="str">
        <f t="shared" si="31"/>
        <v/>
      </c>
      <c r="CG13" s="322" t="str">
        <f t="shared" si="32"/>
        <v/>
      </c>
      <c r="CH13" s="322" t="str">
        <f t="shared" ref="CH13" si="199">IF(CG13="","",MOD(CG13-BX13,CERCLE))</f>
        <v/>
      </c>
      <c r="CI13" s="322" t="str">
        <f t="shared" si="34"/>
        <v/>
      </c>
      <c r="CJ13" s="349"/>
      <c r="CK13" s="350" t="str">
        <f t="shared" si="35"/>
        <v/>
      </c>
      <c r="CL13" s="350" t="str">
        <f t="shared" si="36"/>
        <v/>
      </c>
      <c r="CM13" s="320" t="str">
        <f t="shared" si="87"/>
        <v/>
      </c>
      <c r="CN13" s="320" t="str">
        <f t="shared" si="87"/>
        <v/>
      </c>
      <c r="CP13" s="322" t="str">
        <f>IF(BN13="","",MOD(BN13+'RAPPORT-XYZ'!$E$12,CERCLE))</f>
        <v/>
      </c>
      <c r="CQ13" s="345" t="str">
        <f t="shared" si="70"/>
        <v/>
      </c>
      <c r="CR13" s="320" t="str">
        <f t="shared" si="71"/>
        <v/>
      </c>
      <c r="CS13" s="320" t="str">
        <f t="shared" si="37"/>
        <v/>
      </c>
      <c r="CU13" s="320" t="str">
        <f>IF(CR13="","",BY13/'RAPPORT-XYZ'!$E$9)</f>
        <v/>
      </c>
      <c r="CV13" s="320" t="str">
        <f>IF(CU13="","",-'RAPPORT-XYZ'!$E$27*CU13)</f>
        <v/>
      </c>
      <c r="CW13" s="320" t="str">
        <f>IF(CV13="","",-'RAPPORT-XYZ'!$E$29*CU13)</f>
        <v/>
      </c>
      <c r="CY13" s="320" t="str">
        <f t="shared" si="38"/>
        <v/>
      </c>
      <c r="CZ13" s="320" t="str">
        <f t="shared" si="38"/>
        <v/>
      </c>
      <c r="DB13" s="320" t="str">
        <f t="shared" si="72"/>
        <v/>
      </c>
      <c r="DD13" s="320" t="str">
        <f>IF(CA13="","",CA13+('RAPPORT-XYZ'!$E$37*ROW(13:13)))</f>
        <v/>
      </c>
      <c r="DF13" s="345" t="str">
        <f t="shared" ref="DF13" si="200">IF(AND(CZ13=0,CY13=0),0,IF(AND(CZ13=0,CY13&gt;0),NORD,IF(AND(CZ13&gt;0,CY13=0),EST,IF(AND(CZ13=0,CY13&lt;0),SUD,IF(AND(CZ13&lt;0,CY13=0),OUEST,"")))))</f>
        <v/>
      </c>
      <c r="DG13" s="345" t="str">
        <f t="shared" ref="DG13" si="201">IF(CY13="","",IF(DF13="",MOD(DEGREES(ATAN(ABS(CZ13)/(ABS(CY13))))/24,CERCLE),DF13))</f>
        <v/>
      </c>
      <c r="DH13" s="345" t="str">
        <f t="shared" ref="DH13" si="202">IF(DG13="","",MOD(IF(AND(CZ13&gt;0,CY13&gt;0),DG13,IF(AND(CZ13&gt;0,CY13&lt;0),SUD-DG13,IF(AND(CZ13&lt;0,CY13&lt;0),SUD+DG13,IF(AND(CZ13&lt;0,CY13&gt;0),NORD-DG13,DG13)))),CERCLE))</f>
        <v/>
      </c>
      <c r="DI13" s="322" t="str">
        <f t="shared" ref="DI13" si="203">IF(CG13="","",MOD(CG13-DH13,CERCLE))</f>
        <v/>
      </c>
      <c r="DJ13" s="322" t="str">
        <f t="shared" si="42"/>
        <v/>
      </c>
      <c r="DK13" s="322" t="str">
        <f>IF(XYZ!$F$15=OUI,'CALCUL-XYZ'!DJ13,'CALCUL-XYZ'!DH13)</f>
        <v/>
      </c>
      <c r="DL13" s="345" t="str">
        <f t="shared" si="77"/>
        <v/>
      </c>
      <c r="DN13" s="320" t="str">
        <f t="shared" si="43"/>
        <v/>
      </c>
      <c r="DO13" s="320" t="str">
        <f t="shared" si="44"/>
        <v/>
      </c>
      <c r="DP13" s="320" t="str">
        <f t="shared" si="78"/>
        <v/>
      </c>
      <c r="DQ13" s="320" t="str">
        <f t="shared" si="78"/>
        <v/>
      </c>
      <c r="DS13" s="320" t="str">
        <f t="shared" si="45"/>
        <v/>
      </c>
      <c r="DT13" s="320" t="str">
        <f ca="1">IF(XYZ!AJ37="","",IF(XYZ!$AO$23='CALCUL-XY'!$E$56," "&amp;SUBSTITUTE(XYZ!AJ37,",","."),","&amp;SUBSTITUTE(XYZ!AJ37,",",".")))</f>
        <v/>
      </c>
      <c r="DU13" s="320" t="str">
        <f ca="1">IF(XYZ!AK37="","",IF(XYZ!$AO$23='CALCUL-XY'!$E$56," "&amp;SUBSTITUTE(XYZ!AK37,",","."),","&amp;SUBSTITUTE(XYZ!AK37,",",".")))</f>
        <v/>
      </c>
      <c r="DV13" s="320" t="str">
        <f>IF(DD13="","",IF(XYZ!$AO$23='CALCUL-XY'!$E$56," "&amp;SUBSTITUTE(DD13,",","."),","&amp;SUBSTITUTE(DD13,",",".")))</f>
        <v/>
      </c>
      <c r="DW13" s="320" t="str">
        <f>IF(DS13="","",IF(XYZ!$AO$23='CALCUL-XY'!$E$56,IF(XYZ!AM37=""," ST"," "&amp;XYZ!AM37),IF(XYZ!AM37="",",ST",","&amp;XYZ!AM37)))</f>
        <v/>
      </c>
      <c r="DY13" s="319">
        <f t="shared" si="46"/>
        <v>13</v>
      </c>
      <c r="DZ13" s="320" t="str">
        <f t="shared" si="47"/>
        <v/>
      </c>
      <c r="EA13" s="322" t="str">
        <f t="shared" si="48"/>
        <v/>
      </c>
      <c r="EB13" s="345" t="str">
        <f t="shared" si="79"/>
        <v/>
      </c>
      <c r="EC13" s="320" t="str">
        <f t="shared" si="49"/>
        <v/>
      </c>
      <c r="ED13" s="320" t="str">
        <f t="shared" si="92"/>
        <v/>
      </c>
      <c r="EE13" s="320" t="str">
        <f t="shared" si="93"/>
        <v/>
      </c>
      <c r="EF13" s="320" t="str">
        <f ca="1">IF(EA13="","",IF(NC&lt;DY13,"",SUM(ED13:OFFSET(ED13,(NC-1),0))))</f>
        <v/>
      </c>
      <c r="EG13" s="320" t="str">
        <f ca="1">IF(EA13="","",IF(NC&lt;DY13,"",SUM(EE13:OFFSET(EE13,(NC-1),0))))</f>
        <v/>
      </c>
      <c r="EH13" s="320" t="str">
        <f t="shared" si="50"/>
        <v/>
      </c>
      <c r="EI13" s="320" t="str">
        <f>IF(EH13="","",'RAPPORT-XYZ'!$E$9/'CALCUL-XYZ'!EH13)</f>
        <v/>
      </c>
    </row>
    <row r="14" spans="1:139" x14ac:dyDescent="0.15">
      <c r="A14" s="320" t="str">
        <f>IF(XYZ!B38="","",XYZ!B38)</f>
        <v/>
      </c>
      <c r="B14" s="320" t="str">
        <f>IF(XYZ!C38="","",IF(XYZ!C38='RAPPORT-XYZ'!$A$6,'RAPPORT-XYZ'!$A$6,IF(OR(XYZ!C38='RAPPORT-XYZ'!$A$7,XYZ!C38='RAPPORT-XYZ'!$B$7),'RAPPORT-XYZ'!$A$7)))</f>
        <v>D</v>
      </c>
      <c r="C14" s="320">
        <f>IF(XYZ!D38="","",XYZ!D38)</f>
        <v>4000</v>
      </c>
      <c r="D14" s="320">
        <f>IF(XYZ!E38="","",XYZ!E38)</f>
        <v>1000</v>
      </c>
      <c r="E14" s="320">
        <f>IF(XYZ!F38="","",XYZ!F38)</f>
        <v>1.5</v>
      </c>
      <c r="F14" s="322">
        <f>IF(XYZ!G38="","",MOD(XYZ!G38,CERCLE))</f>
        <v>2.8857870370370371</v>
      </c>
      <c r="G14" s="322">
        <f>IF(XYZ!H38="","",MOD(XYZ!H38,CERCLE))</f>
        <v>3.7644097222222221</v>
      </c>
      <c r="H14" s="320">
        <f>IFERROR(IF(ECHELLE3="",XYZ!I38*1,XYZ!I38*ECHELLE3),"")</f>
        <v>162.90299999999999</v>
      </c>
      <c r="I14" s="320">
        <f>IF(XYZ!J38="","",XYZ!J38)</f>
        <v>1.5</v>
      </c>
      <c r="K14" s="320">
        <f t="shared" si="51"/>
        <v>1</v>
      </c>
      <c r="L14" s="320">
        <f>IF(K14="","",COUNT($K$1:K14))</f>
        <v>14</v>
      </c>
      <c r="M14" s="320" t="str">
        <f t="shared" si="0"/>
        <v>D</v>
      </c>
      <c r="N14" s="320">
        <f t="shared" si="1"/>
        <v>4000</v>
      </c>
      <c r="O14" s="320">
        <f t="shared" si="2"/>
        <v>1000</v>
      </c>
      <c r="P14" s="320">
        <f t="shared" si="3"/>
        <v>1.5</v>
      </c>
      <c r="Q14" s="322">
        <f t="shared" si="4"/>
        <v>2.8857870370370371</v>
      </c>
      <c r="R14" s="322">
        <f t="shared" si="5"/>
        <v>3.7644097222222221</v>
      </c>
      <c r="S14" s="320">
        <f t="shared" si="6"/>
        <v>162.90299999999999</v>
      </c>
      <c r="T14" s="320">
        <f t="shared" si="7"/>
        <v>1.5</v>
      </c>
      <c r="V14" s="322">
        <f t="shared" ref="V14" si="204">IF(Q14="","",IF(M14="R",MOD(Q14-SUD,CERCLE),Q14))</f>
        <v>2.8857870370370371</v>
      </c>
      <c r="W14" s="331">
        <f t="shared" si="53"/>
        <v>0.93519016327766413</v>
      </c>
      <c r="X14" s="331">
        <f t="shared" si="54"/>
        <v>0.35414595650479463</v>
      </c>
      <c r="Y14" s="332"/>
      <c r="Z14" s="322">
        <f t="shared" ref="Z14" si="205">IF(R14="","",IF(M14="R",MOD(CERCLE-R14,CERCLE),R14))</f>
        <v>3.7644097222222221</v>
      </c>
      <c r="AA14" s="320">
        <f t="shared" ref="AA14" si="206">IF(S14="","",ABS(COS(RADIANS(Z14-EST)*24))*S14)</f>
        <v>162.90003253090529</v>
      </c>
      <c r="AC14" s="320">
        <f t="shared" ref="AC14" si="207">IF(S14="","",SIN(RADIANS(Z14-EST)*24)*S14)</f>
        <v>0.98326518803148488</v>
      </c>
      <c r="AD14" s="320">
        <f t="shared" si="10"/>
        <v>-0.98326518803148488</v>
      </c>
      <c r="AF14" s="320">
        <f t="shared" si="11"/>
        <v>4000</v>
      </c>
      <c r="AG14" s="320">
        <f t="shared" si="11"/>
        <v>1000</v>
      </c>
      <c r="AH14" s="320" t="str">
        <f t="shared" si="12"/>
        <v>40001000</v>
      </c>
      <c r="AI14" s="320" t="str">
        <f t="shared" si="13"/>
        <v>10004000</v>
      </c>
      <c r="AJ14" s="320" t="str">
        <f>IF(AH14="","",IF(ISNA(MATCH(AH14,$AH$1:AH13,0)),"N","Y"))</f>
        <v>N</v>
      </c>
      <c r="AK14" s="320">
        <f t="shared" si="14"/>
        <v>4000</v>
      </c>
      <c r="AL14" s="320">
        <f t="shared" si="15"/>
        <v>1000</v>
      </c>
      <c r="AM14" s="320" t="str">
        <f t="shared" si="16"/>
        <v>40001000</v>
      </c>
      <c r="AN14" s="320" t="str">
        <f t="shared" si="17"/>
        <v>10004000</v>
      </c>
      <c r="AO14" s="334">
        <f t="array" ref="AO14">IF(AM14="","",AVERAGE(IF(AH$1:AH$200=AM14,W$1:W$200)))</f>
        <v>0.93519703071815752</v>
      </c>
      <c r="AP14" s="334">
        <f t="array" ref="AP14">IF(AM14="","",AVERAGE(IF(AH$1:AH$200=AM14,X$1:X$200)))</f>
        <v>0.35412782065219139</v>
      </c>
      <c r="AQ14" s="334">
        <f t="shared" si="58"/>
        <v>1.2088150399312725</v>
      </c>
      <c r="AR14" s="335">
        <f t="array" ref="AR14">IF(AQ14="","",MOD(DEGREES(AQ14/24),CERCLE))</f>
        <v>2.8858333333333328</v>
      </c>
      <c r="AS14" s="336">
        <f t="array" ref="AS14">IF(AM14="","",AVERAGE(IF(AH$1:AH$200=AM14,AA$1:AA$200)))</f>
        <v>162.90099654434235</v>
      </c>
      <c r="AT14" s="336">
        <f t="shared" si="18"/>
        <v>162.90054918243973</v>
      </c>
      <c r="AU14" s="336">
        <f t="shared" si="59"/>
        <v>162.90077286339104</v>
      </c>
      <c r="AV14" s="337">
        <f t="array" ref="AV14">IF(AM14="","",AVERAGE(IF(AH$1:AH$200=AM14,AD$1:AD$200)))</f>
        <v>-0.98919450767250394</v>
      </c>
      <c r="AW14" s="337">
        <f t="array" ref="AW14">IF(AN14="","",AVERAGE(IF(AH$1:AH$200=AN14,AD$1:AD$200)))</f>
        <v>0.98050403038310874</v>
      </c>
      <c r="AX14" s="337">
        <f t="shared" si="60"/>
        <v>-0.98484926902780634</v>
      </c>
      <c r="AY14" s="320">
        <f t="shared" si="19"/>
        <v>1</v>
      </c>
      <c r="AZ14" s="320">
        <f>IF(AY14="","",COUNT(AY$1:AY14))</f>
        <v>8</v>
      </c>
      <c r="BB14" s="339" t="str">
        <f>IF(AF14="","",IF(ISNA(MATCH(AF14,$AF$1:AF13,0)),"N","Y"))</f>
        <v>Y</v>
      </c>
      <c r="BC14" s="339" t="str">
        <f t="shared" si="20"/>
        <v/>
      </c>
      <c r="BD14" s="339" t="str">
        <f>IF(BC14="","",COUNT($BC$1:BC14))</f>
        <v/>
      </c>
      <c r="BE14" s="339" t="str">
        <f t="shared" si="21"/>
        <v/>
      </c>
      <c r="BF14" s="340">
        <f>IF(AR14="","",IF(ISNA(MATCH(AF14,$AF$1:AF13,0)),-AR14,AR14))</f>
        <v>2.8858333333333328</v>
      </c>
      <c r="BG14" s="341" t="str">
        <f t="array" ref="BG14">IF(BE14="","",SUM(IF(AK$1:AK$200=BE14,BF$1:BF$200)))</f>
        <v/>
      </c>
      <c r="BH14" s="341" t="str">
        <f t="shared" ref="BH14" si="208">IF(BG14="","",MOD(BG14,CERCLE))</f>
        <v/>
      </c>
      <c r="BI14" s="342"/>
      <c r="BJ14" s="322"/>
      <c r="BK14" s="322"/>
      <c r="BL14" s="322"/>
      <c r="BM14" s="339" t="str">
        <f t="shared" si="62"/>
        <v/>
      </c>
      <c r="BN14" s="343" t="str">
        <f t="shared" si="23"/>
        <v/>
      </c>
      <c r="BO14" s="341" t="str">
        <f t="shared" ref="BO14" si="209">IF(BN14="","",CERCLE-BN14)</f>
        <v/>
      </c>
      <c r="BP14" s="341"/>
      <c r="BQ14" s="339" t="str">
        <f t="shared" si="25"/>
        <v/>
      </c>
      <c r="BR14" s="341" t="str">
        <f t="shared" si="64"/>
        <v/>
      </c>
      <c r="BS14" s="341" t="str">
        <f t="shared" si="65"/>
        <v/>
      </c>
      <c r="BT14" s="343" t="str">
        <f t="shared" si="26"/>
        <v/>
      </c>
      <c r="BU14" s="342"/>
      <c r="BV14" s="341" t="str">
        <f t="shared" si="66"/>
        <v/>
      </c>
      <c r="BW14" s="345" t="str">
        <f t="shared" si="67"/>
        <v/>
      </c>
      <c r="BX14" s="345" t="str">
        <f t="shared" si="27"/>
        <v/>
      </c>
      <c r="BY14" s="346" t="str">
        <f t="shared" si="28"/>
        <v/>
      </c>
      <c r="BZ14" s="346" t="str">
        <f t="shared" si="29"/>
        <v/>
      </c>
      <c r="CA14" s="339" t="str">
        <f t="shared" si="68"/>
        <v/>
      </c>
      <c r="CE14" s="320" t="str">
        <f t="shared" si="30"/>
        <v/>
      </c>
      <c r="CF14" s="320" t="str">
        <f t="shared" si="31"/>
        <v/>
      </c>
      <c r="CG14" s="322" t="str">
        <f t="shared" si="32"/>
        <v/>
      </c>
      <c r="CH14" s="322" t="str">
        <f t="shared" ref="CH14" si="210">IF(CG14="","",MOD(CG14-BX14,CERCLE))</f>
        <v/>
      </c>
      <c r="CI14" s="322" t="str">
        <f t="shared" si="34"/>
        <v/>
      </c>
      <c r="CJ14" s="349"/>
      <c r="CK14" s="350" t="str">
        <f t="shared" si="35"/>
        <v/>
      </c>
      <c r="CL14" s="350" t="str">
        <f t="shared" si="36"/>
        <v/>
      </c>
      <c r="CM14" s="320" t="str">
        <f t="shared" si="87"/>
        <v/>
      </c>
      <c r="CN14" s="320" t="str">
        <f t="shared" si="87"/>
        <v/>
      </c>
      <c r="CP14" s="322" t="str">
        <f>IF(BN14="","",MOD(BN14+'RAPPORT-XYZ'!$E$12,CERCLE))</f>
        <v/>
      </c>
      <c r="CQ14" s="345" t="str">
        <f t="shared" si="70"/>
        <v/>
      </c>
      <c r="CR14" s="320" t="str">
        <f t="shared" si="71"/>
        <v/>
      </c>
      <c r="CS14" s="320" t="str">
        <f t="shared" si="37"/>
        <v/>
      </c>
      <c r="CU14" s="320" t="str">
        <f>IF(CR14="","",BY14/'RAPPORT-XYZ'!$E$9)</f>
        <v/>
      </c>
      <c r="CV14" s="320" t="str">
        <f>IF(CU14="","",-'RAPPORT-XYZ'!$E$27*CU14)</f>
        <v/>
      </c>
      <c r="CW14" s="320" t="str">
        <f>IF(CV14="","",-'RAPPORT-XYZ'!$E$29*CU14)</f>
        <v/>
      </c>
      <c r="CY14" s="320" t="str">
        <f t="shared" si="38"/>
        <v/>
      </c>
      <c r="CZ14" s="320" t="str">
        <f t="shared" si="38"/>
        <v/>
      </c>
      <c r="DB14" s="320" t="str">
        <f t="shared" si="72"/>
        <v/>
      </c>
      <c r="DD14" s="320" t="str">
        <f>IF(CA14="","",CA14+('RAPPORT-XYZ'!$E$37*ROW(14:14)))</f>
        <v/>
      </c>
      <c r="DF14" s="345" t="str">
        <f t="shared" ref="DF14" si="211">IF(AND(CZ14=0,CY14=0),0,IF(AND(CZ14=0,CY14&gt;0),NORD,IF(AND(CZ14&gt;0,CY14=0),EST,IF(AND(CZ14=0,CY14&lt;0),SUD,IF(AND(CZ14&lt;0,CY14=0),OUEST,"")))))</f>
        <v/>
      </c>
      <c r="DG14" s="345" t="str">
        <f t="shared" ref="DG14" si="212">IF(CY14="","",IF(DF14="",MOD(DEGREES(ATAN(ABS(CZ14)/(ABS(CY14))))/24,CERCLE),DF14))</f>
        <v/>
      </c>
      <c r="DH14" s="345" t="str">
        <f t="shared" ref="DH14" si="213">IF(DG14="","",MOD(IF(AND(CZ14&gt;0,CY14&gt;0),DG14,IF(AND(CZ14&gt;0,CY14&lt;0),SUD-DG14,IF(AND(CZ14&lt;0,CY14&lt;0),SUD+DG14,IF(AND(CZ14&lt;0,CY14&gt;0),NORD-DG14,DG14)))),CERCLE))</f>
        <v/>
      </c>
      <c r="DI14" s="322" t="str">
        <f t="shared" ref="DI14" si="214">IF(CG14="","",MOD(CG14-DH14,CERCLE))</f>
        <v/>
      </c>
      <c r="DJ14" s="322" t="str">
        <f t="shared" si="42"/>
        <v/>
      </c>
      <c r="DK14" s="322" t="str">
        <f>IF(XYZ!$F$15=OUI,'CALCUL-XYZ'!DJ14,'CALCUL-XYZ'!DH14)</f>
        <v/>
      </c>
      <c r="DL14" s="345" t="str">
        <f t="shared" si="77"/>
        <v/>
      </c>
      <c r="DN14" s="320" t="str">
        <f t="shared" si="43"/>
        <v/>
      </c>
      <c r="DO14" s="320" t="str">
        <f t="shared" si="44"/>
        <v/>
      </c>
      <c r="DP14" s="320" t="str">
        <f t="shared" si="78"/>
        <v/>
      </c>
      <c r="DQ14" s="320" t="str">
        <f t="shared" si="78"/>
        <v/>
      </c>
      <c r="DS14" s="320" t="str">
        <f t="shared" si="45"/>
        <v/>
      </c>
      <c r="DT14" s="320" t="str">
        <f ca="1">IF(XYZ!AJ38="","",IF(XYZ!$AO$23='CALCUL-XY'!$E$56," "&amp;SUBSTITUTE(XYZ!AJ38,",","."),","&amp;SUBSTITUTE(XYZ!AJ38,",",".")))</f>
        <v/>
      </c>
      <c r="DU14" s="320" t="str">
        <f ca="1">IF(XYZ!AK38="","",IF(XYZ!$AO$23='CALCUL-XY'!$E$56," "&amp;SUBSTITUTE(XYZ!AK38,",","."),","&amp;SUBSTITUTE(XYZ!AK38,",",".")))</f>
        <v/>
      </c>
      <c r="DV14" s="320" t="str">
        <f>IF(DD14="","",IF(XYZ!$AO$23='CALCUL-XY'!$E$56," "&amp;SUBSTITUTE(DD14,",","."),","&amp;SUBSTITUTE(DD14,",",".")))</f>
        <v/>
      </c>
      <c r="DW14" s="320" t="str">
        <f>IF(DS14="","",IF(XYZ!$AO$23='CALCUL-XY'!$E$56,IF(XYZ!AM38=""," ST"," "&amp;XYZ!AM38),IF(XYZ!AM38="",",ST",","&amp;XYZ!AM38)))</f>
        <v/>
      </c>
      <c r="DY14" s="319">
        <f t="shared" si="46"/>
        <v>14</v>
      </c>
      <c r="DZ14" s="320" t="str">
        <f t="shared" si="47"/>
        <v/>
      </c>
      <c r="EA14" s="322" t="str">
        <f t="shared" si="48"/>
        <v/>
      </c>
      <c r="EB14" s="345" t="str">
        <f t="shared" si="79"/>
        <v/>
      </c>
      <c r="EC14" s="320" t="str">
        <f t="shared" si="49"/>
        <v/>
      </c>
      <c r="ED14" s="320" t="str">
        <f t="shared" si="92"/>
        <v/>
      </c>
      <c r="EE14" s="320" t="str">
        <f t="shared" si="93"/>
        <v/>
      </c>
      <c r="EF14" s="320" t="str">
        <f ca="1">IF(EA14="","",IF(NC&lt;DY14,"",SUM(ED14:OFFSET(ED14,(NC-1),0))))</f>
        <v/>
      </c>
      <c r="EG14" s="320" t="str">
        <f ca="1">IF(EA14="","",IF(NC&lt;DY14,"",SUM(EE14:OFFSET(EE14,(NC-1),0))))</f>
        <v/>
      </c>
      <c r="EH14" s="320" t="str">
        <f t="shared" si="50"/>
        <v/>
      </c>
      <c r="EI14" s="320" t="str">
        <f>IF(EH14="","",'RAPPORT-XYZ'!$E$9/'CALCUL-XYZ'!EH14)</f>
        <v/>
      </c>
    </row>
    <row r="15" spans="1:139" x14ac:dyDescent="0.15">
      <c r="A15" s="320" t="str">
        <f>IF(XYZ!B39="","",XYZ!B39)</f>
        <v/>
      </c>
      <c r="B15" s="320" t="str">
        <f>IF(XYZ!C39="","",IF(XYZ!C39='RAPPORT-XYZ'!$A$6,'RAPPORT-XYZ'!$A$6,IF(OR(XYZ!C39='RAPPORT-XYZ'!$A$7,XYZ!C39='RAPPORT-XYZ'!$B$7),'RAPPORT-XYZ'!$A$7)))</f>
        <v>R</v>
      </c>
      <c r="C15" s="320">
        <f>IF(XYZ!D39="","",XYZ!D39)</f>
        <v>4000</v>
      </c>
      <c r="D15" s="320">
        <f>IF(XYZ!E39="","",XYZ!E39)</f>
        <v>3000</v>
      </c>
      <c r="E15" s="320">
        <f>IF(XYZ!F39="","",XYZ!F39)</f>
        <v>1.5</v>
      </c>
      <c r="F15" s="322">
        <f>IF(XYZ!G39="","",MOD(XYZ!G39,CERCLE))</f>
        <v>7.5001157407407399</v>
      </c>
      <c r="G15" s="322">
        <f>IF(XYZ!H39="","",MOD(XYZ!H39,CERCLE))</f>
        <v>11.246631944444445</v>
      </c>
      <c r="H15" s="320">
        <f>IFERROR(IF(ECHELLE3="",XYZ!I39*1,XYZ!I39*ECHELLE3),"")</f>
        <v>110.68</v>
      </c>
      <c r="I15" s="320">
        <f>IF(XYZ!J39="","",XYZ!J39)</f>
        <v>1.5</v>
      </c>
      <c r="K15" s="320">
        <f t="shared" si="51"/>
        <v>1</v>
      </c>
      <c r="L15" s="320">
        <f>IF(K15="","",COUNT($K$1:K15))</f>
        <v>15</v>
      </c>
      <c r="M15" s="320" t="str">
        <f t="shared" si="0"/>
        <v>R</v>
      </c>
      <c r="N15" s="320">
        <f t="shared" si="1"/>
        <v>4000</v>
      </c>
      <c r="O15" s="320">
        <f t="shared" si="2"/>
        <v>3000</v>
      </c>
      <c r="P15" s="320">
        <f t="shared" si="3"/>
        <v>1.5</v>
      </c>
      <c r="Q15" s="322">
        <f t="shared" si="4"/>
        <v>7.5001157407407399</v>
      </c>
      <c r="R15" s="322">
        <f t="shared" si="5"/>
        <v>11.246631944444445</v>
      </c>
      <c r="S15" s="320">
        <f t="shared" si="6"/>
        <v>110.68</v>
      </c>
      <c r="T15" s="320">
        <f t="shared" si="7"/>
        <v>1.5</v>
      </c>
      <c r="V15" s="322">
        <f t="shared" ref="V15" si="215">IF(Q15="","",IF(M15="R",MOD(Q15-SUD,CERCLE),Q15))</f>
        <v>1.1574074073994467E-4</v>
      </c>
      <c r="W15" s="331">
        <f t="shared" si="53"/>
        <v>4.8481368091628025E-5</v>
      </c>
      <c r="X15" s="331">
        <f t="shared" si="54"/>
        <v>0.99999999882477852</v>
      </c>
      <c r="Y15" s="332"/>
      <c r="Z15" s="322">
        <f t="shared" ref="Z15" si="216">IF(R15="","",IF(M15="R",MOD(CERCLE-R15,CERCLE),R15))</f>
        <v>3.7533680555555549</v>
      </c>
      <c r="AA15" s="320">
        <f t="shared" ref="AA15" si="217">IF(S15="","",ABS(COS(RADIANS(Z15-EST)*24))*S15)</f>
        <v>110.67988985246198</v>
      </c>
      <c r="AC15" s="320">
        <f t="shared" ref="AC15" si="218">IF(S15="","",SIN(RADIANS(Z15-EST)*24)*S15)</f>
        <v>0.15614815683630404</v>
      </c>
      <c r="AD15" s="320">
        <f t="shared" si="10"/>
        <v>-0.15614815683630404</v>
      </c>
      <c r="AF15" s="320">
        <f t="shared" si="11"/>
        <v>4000</v>
      </c>
      <c r="AG15" s="320">
        <f t="shared" si="11"/>
        <v>3000</v>
      </c>
      <c r="AH15" s="320" t="str">
        <f t="shared" si="12"/>
        <v>40003000</v>
      </c>
      <c r="AI15" s="320" t="str">
        <f t="shared" si="13"/>
        <v>30004000</v>
      </c>
      <c r="AJ15" s="320" t="str">
        <f>IF(AH15="","",IF(ISNA(MATCH(AH15,$AH$1:AH14,0)),"N","Y"))</f>
        <v>Y</v>
      </c>
      <c r="AK15" s="320" t="str">
        <f t="shared" si="14"/>
        <v/>
      </c>
      <c r="AL15" s="320" t="str">
        <f t="shared" si="15"/>
        <v/>
      </c>
      <c r="AM15" s="320" t="str">
        <f t="shared" si="16"/>
        <v/>
      </c>
      <c r="AN15" s="320" t="str">
        <f t="shared" si="17"/>
        <v/>
      </c>
      <c r="AO15" s="334" t="str">
        <f t="array" ref="AO15">IF(AM15="","",AVERAGE(IF(AH$1:AH$200=AM15,W$1:W$200)))</f>
        <v/>
      </c>
      <c r="AP15" s="334" t="str">
        <f t="array" ref="AP15">IF(AM15="","",AVERAGE(IF(AH$1:AH$200=AM15,X$1:X$200)))</f>
        <v/>
      </c>
      <c r="AQ15" s="334" t="str">
        <f t="shared" si="58"/>
        <v/>
      </c>
      <c r="AR15" s="335" t="str">
        <f t="array" ref="AR15">IF(AQ15="","",MOD(DEGREES(AQ15/24),CERCLE))</f>
        <v/>
      </c>
      <c r="AS15" s="336" t="str">
        <f t="array" ref="AS15">IF(AM15="","",AVERAGE(IF(AH$1:AH$200=AM15,AA$1:AA$200)))</f>
        <v/>
      </c>
      <c r="AT15" s="336" t="str">
        <f t="shared" si="18"/>
        <v/>
      </c>
      <c r="AU15" s="336" t="str">
        <f t="shared" si="59"/>
        <v/>
      </c>
      <c r="AV15" s="337" t="str">
        <f t="array" ref="AV15">IF(AM15="","",AVERAGE(IF(AH$1:AH$200=AM15,AD$1:AD$200)))</f>
        <v/>
      </c>
      <c r="AW15" s="337" t="str">
        <f t="array" ref="AW15">IF(AN15="","",AVERAGE(IF(AH$1:AH$200=AN15,AD$1:AD$200)))</f>
        <v/>
      </c>
      <c r="AX15" s="337" t="str">
        <f t="shared" si="60"/>
        <v/>
      </c>
      <c r="AY15" s="320" t="str">
        <f t="shared" si="19"/>
        <v/>
      </c>
      <c r="AZ15" s="320" t="str">
        <f>IF(AY15="","",COUNT(AY$1:AY15))</f>
        <v/>
      </c>
      <c r="BB15" s="339" t="str">
        <f>IF(AF15="","",IF(ISNA(MATCH(AF15,$AF$1:AF14,0)),"N","Y"))</f>
        <v>Y</v>
      </c>
      <c r="BC15" s="339" t="str">
        <f t="shared" si="20"/>
        <v/>
      </c>
      <c r="BD15" s="339" t="str">
        <f>IF(BC15="","",COUNT($BC$1:BC15))</f>
        <v/>
      </c>
      <c r="BE15" s="339" t="str">
        <f t="shared" si="21"/>
        <v/>
      </c>
      <c r="BF15" s="340" t="str">
        <f>IF(AR15="","",IF(ISNA(MATCH(AF15,$AF$1:AF14,0)),-AR15,AR15))</f>
        <v/>
      </c>
      <c r="BG15" s="341" t="str">
        <f t="array" ref="BG15">IF(BE15="","",SUM(IF(AK$1:AK$200=BE15,BF$1:BF$200)))</f>
        <v/>
      </c>
      <c r="BH15" s="341" t="str">
        <f t="shared" ref="BH15" si="219">IF(BG15="","",MOD(BG15,CERCLE))</f>
        <v/>
      </c>
      <c r="BI15" s="342"/>
      <c r="BJ15" s="322"/>
      <c r="BK15" s="322"/>
      <c r="BL15" s="322"/>
      <c r="BM15" s="339" t="str">
        <f t="shared" si="62"/>
        <v/>
      </c>
      <c r="BN15" s="343" t="str">
        <f t="shared" si="23"/>
        <v/>
      </c>
      <c r="BO15" s="341" t="str">
        <f t="shared" ref="BO15" si="220">IF(BN15="","",CERCLE-BN15)</f>
        <v/>
      </c>
      <c r="BP15" s="341"/>
      <c r="BQ15" s="339" t="str">
        <f t="shared" si="25"/>
        <v/>
      </c>
      <c r="BR15" s="341" t="str">
        <f t="shared" si="64"/>
        <v/>
      </c>
      <c r="BS15" s="341" t="str">
        <f t="shared" si="65"/>
        <v/>
      </c>
      <c r="BT15" s="343" t="str">
        <f t="shared" si="26"/>
        <v/>
      </c>
      <c r="BU15" s="342"/>
      <c r="BV15" s="341" t="str">
        <f t="shared" si="66"/>
        <v/>
      </c>
      <c r="BW15" s="345" t="str">
        <f t="shared" si="67"/>
        <v/>
      </c>
      <c r="BX15" s="345" t="str">
        <f t="shared" si="27"/>
        <v/>
      </c>
      <c r="BY15" s="346" t="str">
        <f t="shared" si="28"/>
        <v/>
      </c>
      <c r="BZ15" s="346" t="str">
        <f t="shared" si="29"/>
        <v/>
      </c>
      <c r="CA15" s="339" t="str">
        <f t="shared" si="68"/>
        <v/>
      </c>
      <c r="CE15" s="320" t="str">
        <f t="shared" si="30"/>
        <v/>
      </c>
      <c r="CF15" s="320" t="str">
        <f t="shared" si="31"/>
        <v/>
      </c>
      <c r="CG15" s="322" t="str">
        <f t="shared" si="32"/>
        <v/>
      </c>
      <c r="CH15" s="322" t="str">
        <f t="shared" ref="CH15" si="221">IF(CG15="","",MOD(CG15-BX15,CERCLE))</f>
        <v/>
      </c>
      <c r="CI15" s="322" t="str">
        <f t="shared" si="34"/>
        <v/>
      </c>
      <c r="CJ15" s="349"/>
      <c r="CK15" s="350" t="str">
        <f t="shared" si="35"/>
        <v/>
      </c>
      <c r="CL15" s="350" t="str">
        <f t="shared" si="36"/>
        <v/>
      </c>
      <c r="CM15" s="320" t="str">
        <f t="shared" si="87"/>
        <v/>
      </c>
      <c r="CN15" s="320" t="str">
        <f t="shared" si="87"/>
        <v/>
      </c>
      <c r="CP15" s="322" t="str">
        <f>IF(BN15="","",MOD(BN15+'RAPPORT-XYZ'!$E$12,CERCLE))</f>
        <v/>
      </c>
      <c r="CQ15" s="345" t="str">
        <f t="shared" si="70"/>
        <v/>
      </c>
      <c r="CR15" s="320" t="str">
        <f t="shared" si="71"/>
        <v/>
      </c>
      <c r="CS15" s="320" t="str">
        <f t="shared" si="37"/>
        <v/>
      </c>
      <c r="CU15" s="320" t="str">
        <f>IF(CR15="","",BY15/'RAPPORT-XYZ'!$E$9)</f>
        <v/>
      </c>
      <c r="CV15" s="320" t="str">
        <f>IF(CU15="","",-'RAPPORT-XYZ'!$E$27*CU15)</f>
        <v/>
      </c>
      <c r="CW15" s="320" t="str">
        <f>IF(CV15="","",-'RAPPORT-XYZ'!$E$29*CU15)</f>
        <v/>
      </c>
      <c r="CY15" s="320" t="str">
        <f t="shared" si="38"/>
        <v/>
      </c>
      <c r="CZ15" s="320" t="str">
        <f t="shared" si="38"/>
        <v/>
      </c>
      <c r="DB15" s="320" t="str">
        <f t="shared" si="72"/>
        <v/>
      </c>
      <c r="DD15" s="320" t="str">
        <f>IF(CA15="","",CA15+('RAPPORT-XYZ'!$E$37*ROW(15:15)))</f>
        <v/>
      </c>
      <c r="DF15" s="345" t="str">
        <f t="shared" ref="DF15" si="222">IF(AND(CZ15=0,CY15=0),0,IF(AND(CZ15=0,CY15&gt;0),NORD,IF(AND(CZ15&gt;0,CY15=0),EST,IF(AND(CZ15=0,CY15&lt;0),SUD,IF(AND(CZ15&lt;0,CY15=0),OUEST,"")))))</f>
        <v/>
      </c>
      <c r="DG15" s="345" t="str">
        <f t="shared" ref="DG15" si="223">IF(CY15="","",IF(DF15="",MOD(DEGREES(ATAN(ABS(CZ15)/(ABS(CY15))))/24,CERCLE),DF15))</f>
        <v/>
      </c>
      <c r="DH15" s="345" t="str">
        <f t="shared" ref="DH15" si="224">IF(DG15="","",MOD(IF(AND(CZ15&gt;0,CY15&gt;0),DG15,IF(AND(CZ15&gt;0,CY15&lt;0),SUD-DG15,IF(AND(CZ15&lt;0,CY15&lt;0),SUD+DG15,IF(AND(CZ15&lt;0,CY15&gt;0),NORD-DG15,DG15)))),CERCLE))</f>
        <v/>
      </c>
      <c r="DI15" s="322" t="str">
        <f t="shared" ref="DI15" si="225">IF(CG15="","",MOD(CG15-DH15,CERCLE))</f>
        <v/>
      </c>
      <c r="DJ15" s="322" t="str">
        <f t="shared" si="42"/>
        <v/>
      </c>
      <c r="DK15" s="322" t="str">
        <f>IF(XYZ!$F$15=OUI,'CALCUL-XYZ'!DJ15,'CALCUL-XYZ'!DH15)</f>
        <v/>
      </c>
      <c r="DL15" s="345" t="str">
        <f t="shared" si="77"/>
        <v/>
      </c>
      <c r="DN15" s="320" t="str">
        <f t="shared" si="43"/>
        <v/>
      </c>
      <c r="DO15" s="320" t="str">
        <f t="shared" si="44"/>
        <v/>
      </c>
      <c r="DP15" s="320" t="str">
        <f t="shared" si="78"/>
        <v/>
      </c>
      <c r="DQ15" s="320" t="str">
        <f t="shared" si="78"/>
        <v/>
      </c>
      <c r="DS15" s="320" t="str">
        <f t="shared" si="45"/>
        <v/>
      </c>
      <c r="DT15" s="320" t="str">
        <f ca="1">IF(XYZ!AJ39="","",IF(XYZ!$AO$23='CALCUL-XY'!$E$56," "&amp;SUBSTITUTE(XYZ!AJ39,",","."),","&amp;SUBSTITUTE(XYZ!AJ39,",",".")))</f>
        <v/>
      </c>
      <c r="DU15" s="320" t="str">
        <f ca="1">IF(XYZ!AK39="","",IF(XYZ!$AO$23='CALCUL-XY'!$E$56," "&amp;SUBSTITUTE(XYZ!AK39,",","."),","&amp;SUBSTITUTE(XYZ!AK39,",",".")))</f>
        <v/>
      </c>
      <c r="DV15" s="320" t="str">
        <f>IF(DD15="","",IF(XYZ!$AO$23='CALCUL-XY'!$E$56," "&amp;SUBSTITUTE(DD15,",","."),","&amp;SUBSTITUTE(DD15,",",".")))</f>
        <v/>
      </c>
      <c r="DW15" s="320" t="str">
        <f>IF(DS15="","",IF(XYZ!$AO$23='CALCUL-XY'!$E$56,IF(XYZ!AM39=""," ST"," "&amp;XYZ!AM39),IF(XYZ!AM39="",",ST",","&amp;XYZ!AM39)))</f>
        <v/>
      </c>
      <c r="DY15" s="319">
        <f t="shared" si="46"/>
        <v>15</v>
      </c>
      <c r="DZ15" s="320" t="str">
        <f t="shared" si="47"/>
        <v/>
      </c>
      <c r="EA15" s="322" t="str">
        <f t="shared" si="48"/>
        <v/>
      </c>
      <c r="EB15" s="345" t="str">
        <f t="shared" si="79"/>
        <v/>
      </c>
      <c r="EC15" s="320" t="str">
        <f t="shared" si="49"/>
        <v/>
      </c>
      <c r="ED15" s="320" t="str">
        <f t="shared" si="92"/>
        <v/>
      </c>
      <c r="EE15" s="320" t="str">
        <f t="shared" si="93"/>
        <v/>
      </c>
      <c r="EF15" s="320" t="str">
        <f ca="1">IF(EA15="","",IF(NC&lt;DY15,"",SUM(ED15:OFFSET(ED15,(NC-1),0))))</f>
        <v/>
      </c>
      <c r="EG15" s="320" t="str">
        <f ca="1">IF(EA15="","",IF(NC&lt;DY15,"",SUM(EE15:OFFSET(EE15,(NC-1),0))))</f>
        <v/>
      </c>
      <c r="EH15" s="320" t="str">
        <f t="shared" si="50"/>
        <v/>
      </c>
      <c r="EI15" s="320" t="str">
        <f>IF(EH15="","",'RAPPORT-XYZ'!$E$9/'CALCUL-XYZ'!EH15)</f>
        <v/>
      </c>
    </row>
    <row r="16" spans="1:139" x14ac:dyDescent="0.15">
      <c r="A16" s="320" t="str">
        <f>IF(XYZ!B40="","",XYZ!B40)</f>
        <v/>
      </c>
      <c r="B16" s="320" t="str">
        <f>IF(XYZ!C40="","",IF(XYZ!C40='RAPPORT-XYZ'!$A$6,'RAPPORT-XYZ'!$A$6,IF(OR(XYZ!C40='RAPPORT-XYZ'!$A$7,XYZ!C40='RAPPORT-XYZ'!$B$7),'RAPPORT-XYZ'!$A$7)))</f>
        <v>R</v>
      </c>
      <c r="C16" s="320">
        <f>IF(XYZ!D40="","",XYZ!D40)</f>
        <v>4000</v>
      </c>
      <c r="D16" s="320">
        <f>IF(XYZ!E40="","",XYZ!E40)</f>
        <v>1000</v>
      </c>
      <c r="E16" s="320">
        <f>IF(XYZ!F40="","",XYZ!F40)</f>
        <v>1.5</v>
      </c>
      <c r="F16" s="322">
        <f>IF(XYZ!G40="","",MOD(XYZ!G40,CERCLE))</f>
        <v>10.385879629629629</v>
      </c>
      <c r="G16" s="322">
        <f>IF(XYZ!H40="","",MOD(XYZ!H40,CERCLE))</f>
        <v>11.235416666666666</v>
      </c>
      <c r="H16" s="320">
        <f>IFERROR(IF(ECHELLE3="",XYZ!I40*1,XYZ!I40*ECHELLE3),"")</f>
        <v>162.905</v>
      </c>
      <c r="I16" s="320">
        <f>IF(XYZ!J40="","",XYZ!J40)</f>
        <v>1.5</v>
      </c>
      <c r="K16" s="320">
        <f t="shared" si="51"/>
        <v>1</v>
      </c>
      <c r="L16" s="320">
        <f>IF(K16="","",COUNT($K$1:K16))</f>
        <v>16</v>
      </c>
      <c r="M16" s="320" t="str">
        <f t="shared" si="0"/>
        <v>R</v>
      </c>
      <c r="N16" s="320">
        <f t="shared" si="1"/>
        <v>4000</v>
      </c>
      <c r="O16" s="320">
        <f t="shared" si="2"/>
        <v>1000</v>
      </c>
      <c r="P16" s="320">
        <f t="shared" si="3"/>
        <v>1.5</v>
      </c>
      <c r="Q16" s="322">
        <f t="shared" si="4"/>
        <v>10.385879629629629</v>
      </c>
      <c r="R16" s="322">
        <f t="shared" si="5"/>
        <v>11.235416666666666</v>
      </c>
      <c r="S16" s="320">
        <f t="shared" si="6"/>
        <v>162.905</v>
      </c>
      <c r="T16" s="320">
        <f t="shared" si="7"/>
        <v>1.5</v>
      </c>
      <c r="V16" s="322">
        <f t="shared" ref="V16" si="226">IF(Q16="","",IF(M16="R",MOD(Q16-SUD,CERCLE),Q16))</f>
        <v>2.8858796296296294</v>
      </c>
      <c r="W16" s="331">
        <f t="shared" si="53"/>
        <v>0.9352038981586509</v>
      </c>
      <c r="X16" s="331">
        <f t="shared" si="54"/>
        <v>0.3541096847995881</v>
      </c>
      <c r="Y16" s="332"/>
      <c r="Z16" s="322">
        <f t="shared" ref="Z16" si="227">IF(R16="","",IF(M16="R",MOD(CERCLE-R16,CERCLE),R16))</f>
        <v>3.7645833333333343</v>
      </c>
      <c r="AA16" s="320">
        <f t="shared" ref="AA16" si="228">IF(S16="","",ABS(COS(RADIANS(Z16-EST)*24))*S16)</f>
        <v>162.9019605577794</v>
      </c>
      <c r="AC16" s="320">
        <f t="shared" ref="AC16" si="229">IF(S16="","",SIN(RADIANS(Z16-EST)*24)*S16)</f>
        <v>0.99512382731352311</v>
      </c>
      <c r="AD16" s="320">
        <f t="shared" si="10"/>
        <v>-0.99512382731352311</v>
      </c>
      <c r="AF16" s="320">
        <f t="shared" si="11"/>
        <v>4000</v>
      </c>
      <c r="AG16" s="320">
        <f t="shared" si="11"/>
        <v>1000</v>
      </c>
      <c r="AH16" s="320" t="str">
        <f t="shared" si="12"/>
        <v>40001000</v>
      </c>
      <c r="AI16" s="320" t="str">
        <f t="shared" si="13"/>
        <v>10004000</v>
      </c>
      <c r="AJ16" s="320" t="str">
        <f>IF(AH16="","",IF(ISNA(MATCH(AH16,$AH$1:AH15,0)),"N","Y"))</f>
        <v>Y</v>
      </c>
      <c r="AK16" s="320" t="str">
        <f t="shared" si="14"/>
        <v/>
      </c>
      <c r="AL16" s="320" t="str">
        <f t="shared" si="15"/>
        <v/>
      </c>
      <c r="AM16" s="320" t="str">
        <f t="shared" si="16"/>
        <v/>
      </c>
      <c r="AN16" s="320" t="str">
        <f t="shared" si="17"/>
        <v/>
      </c>
      <c r="AO16" s="334" t="str">
        <f t="array" ref="AO16">IF(AM16="","",AVERAGE(IF(AH$1:AH$200=AM16,W$1:W$200)))</f>
        <v/>
      </c>
      <c r="AP16" s="334" t="str">
        <f t="array" ref="AP16">IF(AM16="","",AVERAGE(IF(AH$1:AH$200=AM16,X$1:X$200)))</f>
        <v/>
      </c>
      <c r="AQ16" s="334" t="str">
        <f t="shared" si="58"/>
        <v/>
      </c>
      <c r="AR16" s="335" t="str">
        <f t="array" ref="AR16">IF(AQ16="","",MOD(DEGREES(AQ16/24),CERCLE))</f>
        <v/>
      </c>
      <c r="AS16" s="336" t="str">
        <f t="array" ref="AS16">IF(AM16="","",AVERAGE(IF(AH$1:AH$200=AM16,AA$1:AA$200)))</f>
        <v/>
      </c>
      <c r="AT16" s="336" t="str">
        <f t="shared" si="18"/>
        <v/>
      </c>
      <c r="AU16" s="336" t="str">
        <f t="shared" si="59"/>
        <v/>
      </c>
      <c r="AV16" s="337" t="str">
        <f t="array" ref="AV16">IF(AM16="","",AVERAGE(IF(AH$1:AH$200=AM16,AD$1:AD$200)))</f>
        <v/>
      </c>
      <c r="AW16" s="337" t="str">
        <f t="array" ref="AW16">IF(AN16="","",AVERAGE(IF(AH$1:AH$200=AN16,AD$1:AD$200)))</f>
        <v/>
      </c>
      <c r="AX16" s="337" t="str">
        <f t="shared" si="60"/>
        <v/>
      </c>
      <c r="AY16" s="320" t="str">
        <f t="shared" si="19"/>
        <v/>
      </c>
      <c r="AZ16" s="320" t="str">
        <f>IF(AY16="","",COUNT(AY$1:AY16))</f>
        <v/>
      </c>
      <c r="BB16" s="339" t="str">
        <f>IF(AF16="","",IF(ISNA(MATCH(AF16,$AF$1:AF15,0)),"N","Y"))</f>
        <v>Y</v>
      </c>
      <c r="BC16" s="339" t="str">
        <f t="shared" si="20"/>
        <v/>
      </c>
      <c r="BD16" s="339" t="str">
        <f>IF(BC16="","",COUNT($BC$1:BC16))</f>
        <v/>
      </c>
      <c r="BE16" s="339" t="str">
        <f t="shared" si="21"/>
        <v/>
      </c>
      <c r="BF16" s="340" t="str">
        <f>IF(AR16="","",IF(ISNA(MATCH(AF16,$AF$1:AF15,0)),-AR16,AR16))</f>
        <v/>
      </c>
      <c r="BG16" s="341" t="str">
        <f t="array" ref="BG16">IF(BE16="","",SUM(IF(AK$1:AK$200=BE16,BF$1:BF$200)))</f>
        <v/>
      </c>
      <c r="BH16" s="341" t="str">
        <f t="shared" ref="BH16" si="230">IF(BG16="","",MOD(BG16,CERCLE))</f>
        <v/>
      </c>
      <c r="BI16" s="342"/>
      <c r="BJ16" s="322"/>
      <c r="BK16" s="322"/>
      <c r="BL16" s="322"/>
      <c r="BM16" s="339" t="str">
        <f t="shared" si="62"/>
        <v/>
      </c>
      <c r="BN16" s="343" t="str">
        <f t="shared" si="23"/>
        <v/>
      </c>
      <c r="BO16" s="341" t="str">
        <f t="shared" ref="BO16" si="231">IF(BN16="","",CERCLE-BN16)</f>
        <v/>
      </c>
      <c r="BP16" s="341"/>
      <c r="BQ16" s="339" t="str">
        <f t="shared" si="25"/>
        <v/>
      </c>
      <c r="BR16" s="341" t="str">
        <f t="shared" si="64"/>
        <v/>
      </c>
      <c r="BS16" s="341" t="str">
        <f t="shared" si="65"/>
        <v/>
      </c>
      <c r="BT16" s="343" t="str">
        <f t="shared" si="26"/>
        <v/>
      </c>
      <c r="BU16" s="342"/>
      <c r="BV16" s="341" t="str">
        <f t="shared" si="66"/>
        <v/>
      </c>
      <c r="BW16" s="345" t="str">
        <f t="shared" si="67"/>
        <v/>
      </c>
      <c r="BX16" s="345" t="str">
        <f t="shared" si="27"/>
        <v/>
      </c>
      <c r="BY16" s="346" t="str">
        <f t="shared" si="28"/>
        <v/>
      </c>
      <c r="BZ16" s="346" t="str">
        <f t="shared" si="29"/>
        <v/>
      </c>
      <c r="CA16" s="339" t="str">
        <f t="shared" si="68"/>
        <v/>
      </c>
      <c r="CE16" s="320" t="str">
        <f t="shared" si="30"/>
        <v/>
      </c>
      <c r="CF16" s="320" t="str">
        <f t="shared" si="31"/>
        <v/>
      </c>
      <c r="CG16" s="322" t="str">
        <f t="shared" si="32"/>
        <v/>
      </c>
      <c r="CH16" s="322" t="str">
        <f t="shared" ref="CH16" si="232">IF(CG16="","",MOD(CG16-BX16,CERCLE))</f>
        <v/>
      </c>
      <c r="CI16" s="322" t="str">
        <f t="shared" si="34"/>
        <v/>
      </c>
      <c r="CJ16" s="349"/>
      <c r="CK16" s="350" t="str">
        <f t="shared" si="35"/>
        <v/>
      </c>
      <c r="CL16" s="350" t="str">
        <f t="shared" si="36"/>
        <v/>
      </c>
      <c r="CM16" s="320" t="str">
        <f t="shared" si="87"/>
        <v/>
      </c>
      <c r="CN16" s="320" t="str">
        <f t="shared" si="87"/>
        <v/>
      </c>
      <c r="CP16" s="322" t="str">
        <f>IF(BN16="","",MOD(BN16+'RAPPORT-XYZ'!$E$12,CERCLE))</f>
        <v/>
      </c>
      <c r="CQ16" s="345" t="str">
        <f t="shared" si="70"/>
        <v/>
      </c>
      <c r="CR16" s="320" t="str">
        <f t="shared" si="71"/>
        <v/>
      </c>
      <c r="CS16" s="320" t="str">
        <f t="shared" si="37"/>
        <v/>
      </c>
      <c r="CU16" s="320" t="str">
        <f>IF(CR16="","",BY16/'RAPPORT-XYZ'!$E$9)</f>
        <v/>
      </c>
      <c r="CV16" s="320" t="str">
        <f>IF(CU16="","",-'RAPPORT-XYZ'!$E$27*CU16)</f>
        <v/>
      </c>
      <c r="CW16" s="320" t="str">
        <f>IF(CV16="","",-'RAPPORT-XYZ'!$E$29*CU16)</f>
        <v/>
      </c>
      <c r="CY16" s="320" t="str">
        <f t="shared" si="38"/>
        <v/>
      </c>
      <c r="CZ16" s="320" t="str">
        <f t="shared" si="38"/>
        <v/>
      </c>
      <c r="DB16" s="320" t="str">
        <f t="shared" si="72"/>
        <v/>
      </c>
      <c r="DD16" s="320" t="str">
        <f>IF(CA16="","",CA16+('RAPPORT-XYZ'!$E$37*ROW(16:16)))</f>
        <v/>
      </c>
      <c r="DF16" s="345" t="str">
        <f t="shared" ref="DF16" si="233">IF(AND(CZ16=0,CY16=0),0,IF(AND(CZ16=0,CY16&gt;0),NORD,IF(AND(CZ16&gt;0,CY16=0),EST,IF(AND(CZ16=0,CY16&lt;0),SUD,IF(AND(CZ16&lt;0,CY16=0),OUEST,"")))))</f>
        <v/>
      </c>
      <c r="DG16" s="345" t="str">
        <f t="shared" ref="DG16" si="234">IF(CY16="","",IF(DF16="",MOD(DEGREES(ATAN(ABS(CZ16)/(ABS(CY16))))/24,CERCLE),DF16))</f>
        <v/>
      </c>
      <c r="DH16" s="345" t="str">
        <f t="shared" ref="DH16" si="235">IF(DG16="","",MOD(IF(AND(CZ16&gt;0,CY16&gt;0),DG16,IF(AND(CZ16&gt;0,CY16&lt;0),SUD-DG16,IF(AND(CZ16&lt;0,CY16&lt;0),SUD+DG16,IF(AND(CZ16&lt;0,CY16&gt;0),NORD-DG16,DG16)))),CERCLE))</f>
        <v/>
      </c>
      <c r="DI16" s="322" t="str">
        <f t="shared" ref="DI16" si="236">IF(CG16="","",MOD(CG16-DH16,CERCLE))</f>
        <v/>
      </c>
      <c r="DJ16" s="322" t="str">
        <f t="shared" si="42"/>
        <v/>
      </c>
      <c r="DK16" s="322" t="str">
        <f>IF(XYZ!$F$15=OUI,'CALCUL-XYZ'!DJ16,'CALCUL-XYZ'!DH16)</f>
        <v/>
      </c>
      <c r="DL16" s="345" t="str">
        <f t="shared" si="77"/>
        <v/>
      </c>
      <c r="DN16" s="320" t="str">
        <f t="shared" si="43"/>
        <v/>
      </c>
      <c r="DO16" s="320" t="str">
        <f t="shared" si="44"/>
        <v/>
      </c>
      <c r="DP16" s="320" t="str">
        <f t="shared" si="78"/>
        <v/>
      </c>
      <c r="DQ16" s="320" t="str">
        <f t="shared" si="78"/>
        <v/>
      </c>
      <c r="DS16" s="320" t="str">
        <f t="shared" si="45"/>
        <v/>
      </c>
      <c r="DT16" s="320" t="str">
        <f ca="1">IF(XYZ!AJ40="","",IF(XYZ!$AO$23='CALCUL-XY'!$E$56," "&amp;SUBSTITUTE(XYZ!AJ40,",","."),","&amp;SUBSTITUTE(XYZ!AJ40,",",".")))</f>
        <v/>
      </c>
      <c r="DU16" s="320" t="str">
        <f ca="1">IF(XYZ!AK40="","",IF(XYZ!$AO$23='CALCUL-XY'!$E$56," "&amp;SUBSTITUTE(XYZ!AK40,",","."),","&amp;SUBSTITUTE(XYZ!AK40,",",".")))</f>
        <v/>
      </c>
      <c r="DV16" s="320" t="str">
        <f>IF(DD16="","",IF(XYZ!$AO$23='CALCUL-XY'!$E$56," "&amp;SUBSTITUTE(DD16,",","."),","&amp;SUBSTITUTE(DD16,",",".")))</f>
        <v/>
      </c>
      <c r="DW16" s="320" t="str">
        <f>IF(DS16="","",IF(XYZ!$AO$23='CALCUL-XY'!$E$56,IF(XYZ!AM40=""," ST"," "&amp;XYZ!AM40),IF(XYZ!AM40="",",ST",","&amp;XYZ!AM40)))</f>
        <v/>
      </c>
      <c r="DY16" s="319">
        <f t="shared" si="46"/>
        <v>16</v>
      </c>
      <c r="DZ16" s="320" t="str">
        <f t="shared" si="47"/>
        <v/>
      </c>
      <c r="EA16" s="322" t="str">
        <f t="shared" si="48"/>
        <v/>
      </c>
      <c r="EB16" s="345" t="str">
        <f t="shared" si="79"/>
        <v/>
      </c>
      <c r="EC16" s="320" t="str">
        <f t="shared" si="49"/>
        <v/>
      </c>
      <c r="ED16" s="320" t="str">
        <f t="shared" si="92"/>
        <v/>
      </c>
      <c r="EE16" s="320" t="str">
        <f t="shared" si="93"/>
        <v/>
      </c>
      <c r="EF16" s="320" t="str">
        <f ca="1">IF(EA16="","",IF(NC&lt;DY16,"",SUM(ED16:OFFSET(ED16,(NC-1),0))))</f>
        <v/>
      </c>
      <c r="EG16" s="320" t="str">
        <f ca="1">IF(EA16="","",IF(NC&lt;DY16,"",SUM(EE16:OFFSET(EE16,(NC-1),0))))</f>
        <v/>
      </c>
      <c r="EH16" s="320" t="str">
        <f t="shared" si="50"/>
        <v/>
      </c>
      <c r="EI16" s="320" t="str">
        <f>IF(EH16="","",'RAPPORT-XYZ'!$E$9/'CALCUL-XYZ'!EH16)</f>
        <v/>
      </c>
    </row>
    <row r="17" spans="1:139" x14ac:dyDescent="0.15">
      <c r="A17" s="320" t="str">
        <f>IF(XYZ!B41="","",XYZ!B41)</f>
        <v/>
      </c>
      <c r="B17" s="320" t="str">
        <f>IF(XYZ!C41="","",IF(XYZ!C41='RAPPORT-XYZ'!$A$6,'RAPPORT-XYZ'!$A$6,IF(OR(XYZ!C41='RAPPORT-XYZ'!$A$7,XYZ!C41='RAPPORT-XYZ'!$B$7),'RAPPORT-XYZ'!$A$7)))</f>
        <v/>
      </c>
      <c r="C17" s="320" t="str">
        <f>IF(XYZ!D41="","",XYZ!D41)</f>
        <v/>
      </c>
      <c r="D17" s="320" t="str">
        <f>IF(XYZ!E41="","",XYZ!E41)</f>
        <v/>
      </c>
      <c r="E17" s="320" t="str">
        <f>IF(XYZ!F41="","",XYZ!F41)</f>
        <v/>
      </c>
      <c r="F17" s="322" t="str">
        <f>IF(XYZ!G41="","",MOD(XYZ!G41,CERCLE))</f>
        <v/>
      </c>
      <c r="G17" s="322" t="str">
        <f>IF(XYZ!H41="","",MOD(XYZ!H41,CERCLE))</f>
        <v/>
      </c>
      <c r="H17" s="320">
        <f>IFERROR(IF(ECHELLE3="",XYZ!I41*1,XYZ!I41*ECHELLE3),"")</f>
        <v>0</v>
      </c>
      <c r="I17" s="320" t="str">
        <f>IF(XYZ!J41="","",XYZ!J41)</f>
        <v/>
      </c>
      <c r="K17" s="320" t="str">
        <f t="shared" si="51"/>
        <v/>
      </c>
      <c r="L17" s="320" t="str">
        <f>IF(K17="","",COUNT($K$1:K17))</f>
        <v/>
      </c>
      <c r="M17" s="320" t="str">
        <f t="shared" si="0"/>
        <v/>
      </c>
      <c r="N17" s="320" t="str">
        <f t="shared" si="1"/>
        <v/>
      </c>
      <c r="O17" s="320" t="str">
        <f t="shared" si="2"/>
        <v/>
      </c>
      <c r="P17" s="320" t="str">
        <f t="shared" si="3"/>
        <v/>
      </c>
      <c r="Q17" s="322" t="str">
        <f t="shared" si="4"/>
        <v/>
      </c>
      <c r="R17" s="322" t="str">
        <f t="shared" si="5"/>
        <v/>
      </c>
      <c r="S17" s="320" t="str">
        <f t="shared" si="6"/>
        <v/>
      </c>
      <c r="T17" s="320" t="str">
        <f t="shared" si="7"/>
        <v/>
      </c>
      <c r="V17" s="322" t="str">
        <f t="shared" ref="V17" si="237">IF(Q17="","",IF(M17="R",MOD(Q17-SUD,CERCLE),Q17))</f>
        <v/>
      </c>
      <c r="W17" s="331" t="str">
        <f t="shared" si="53"/>
        <v/>
      </c>
      <c r="X17" s="331" t="str">
        <f t="shared" si="54"/>
        <v/>
      </c>
      <c r="Y17" s="352"/>
      <c r="Z17" s="322" t="str">
        <f t="shared" ref="Z17" si="238">IF(R17="","",IF(M17="R",MOD(CERCLE-R17,CERCLE),R17))</f>
        <v/>
      </c>
      <c r="AA17" s="320" t="str">
        <f t="shared" ref="AA17" si="239">IF(S17="","",ABS(COS(RADIANS(Z17-EST)*24))*S17)</f>
        <v/>
      </c>
      <c r="AC17" s="320" t="str">
        <f t="shared" ref="AC17" si="240">IF(S17="","",SIN(RADIANS(Z17-EST)*24)*S17)</f>
        <v/>
      </c>
      <c r="AD17" s="320" t="str">
        <f t="shared" si="10"/>
        <v/>
      </c>
      <c r="AF17" s="320" t="str">
        <f t="shared" si="11"/>
        <v/>
      </c>
      <c r="AG17" s="320" t="str">
        <f t="shared" si="11"/>
        <v/>
      </c>
      <c r="AH17" s="320" t="str">
        <f t="shared" si="12"/>
        <v/>
      </c>
      <c r="AI17" s="320" t="str">
        <f t="shared" si="13"/>
        <v/>
      </c>
      <c r="AJ17" s="320" t="str">
        <f>IF(AH17="","",IF(ISNA(MATCH(AH17,$AH$1:AH16,0)),"N","Y"))</f>
        <v/>
      </c>
      <c r="AK17" s="320" t="str">
        <f t="shared" si="14"/>
        <v/>
      </c>
      <c r="AL17" s="320" t="str">
        <f t="shared" si="15"/>
        <v/>
      </c>
      <c r="AM17" s="320" t="str">
        <f t="shared" si="16"/>
        <v/>
      </c>
      <c r="AN17" s="320" t="str">
        <f t="shared" si="17"/>
        <v/>
      </c>
      <c r="AO17" s="334" t="str">
        <f t="array" ref="AO17">IF(AM17="","",AVERAGE(IF(AH$1:AH$200=AM17,W$1:W$200)))</f>
        <v/>
      </c>
      <c r="AP17" s="334" t="str">
        <f t="array" ref="AP17">IF(AM17="","",AVERAGE(IF(AH$1:AH$200=AM17,X$1:X$200)))</f>
        <v/>
      </c>
      <c r="AQ17" s="334" t="str">
        <f t="shared" si="58"/>
        <v/>
      </c>
      <c r="AR17" s="335" t="str">
        <f t="array" ref="AR17">IF(AQ17="","",MOD(DEGREES(AQ17/24),CERCLE))</f>
        <v/>
      </c>
      <c r="AS17" s="336" t="str">
        <f t="array" ref="AS17">IF(AM17="","",AVERAGE(IF(AH$1:AH$200=AM17,AA$1:AA$200)))</f>
        <v/>
      </c>
      <c r="AT17" s="336" t="str">
        <f t="shared" si="18"/>
        <v/>
      </c>
      <c r="AU17" s="336" t="str">
        <f t="shared" si="59"/>
        <v/>
      </c>
      <c r="AV17" s="337" t="str">
        <f t="array" ref="AV17">IF(AM17="","",AVERAGE(IF(AH$1:AH$200=AM17,AD$1:AD$200)))</f>
        <v/>
      </c>
      <c r="AW17" s="337" t="str">
        <f t="array" ref="AW17">IF(AN17="","",AVERAGE(IF(AH$1:AH$200=AN17,AD$1:AD$200)))</f>
        <v/>
      </c>
      <c r="AX17" s="337" t="str">
        <f t="shared" si="60"/>
        <v/>
      </c>
      <c r="AY17" s="320" t="str">
        <f t="shared" si="19"/>
        <v/>
      </c>
      <c r="AZ17" s="320" t="str">
        <f>IF(AY17="","",COUNT(AY$1:AY17))</f>
        <v/>
      </c>
      <c r="BB17" s="339" t="str">
        <f>IF(AF17="","",IF(ISNA(MATCH(AF17,$AF$1:AF16,0)),"N","Y"))</f>
        <v/>
      </c>
      <c r="BC17" s="339" t="str">
        <f t="shared" si="20"/>
        <v/>
      </c>
      <c r="BD17" s="339" t="str">
        <f>IF(BC17="","",COUNT($BC$1:BC17))</f>
        <v/>
      </c>
      <c r="BE17" s="339" t="str">
        <f t="shared" si="21"/>
        <v/>
      </c>
      <c r="BF17" s="340" t="str">
        <f>IF(AR17="","",IF(ISNA(MATCH(AF17,$AF$1:AF16,0)),-AR17,AR17))</f>
        <v/>
      </c>
      <c r="BG17" s="341" t="str">
        <f t="array" ref="BG17">IF(BE17="","",SUM(IF(AK$1:AK$200=BE17,BF$1:BF$200)))</f>
        <v/>
      </c>
      <c r="BH17" s="341" t="str">
        <f t="shared" ref="BH17" si="241">IF(BG17="","",MOD(BG17,CERCLE))</f>
        <v/>
      </c>
      <c r="BI17" s="342"/>
      <c r="BJ17" s="322"/>
      <c r="BK17" s="322"/>
      <c r="BL17" s="322"/>
      <c r="BM17" s="339" t="str">
        <f t="shared" si="62"/>
        <v/>
      </c>
      <c r="BN17" s="343" t="str">
        <f t="shared" si="23"/>
        <v/>
      </c>
      <c r="BO17" s="341" t="str">
        <f t="shared" ref="BO17" si="242">IF(BN17="","",CERCLE-BN17)</f>
        <v/>
      </c>
      <c r="BP17" s="341"/>
      <c r="BQ17" s="339" t="str">
        <f t="shared" si="25"/>
        <v/>
      </c>
      <c r="BR17" s="341" t="str">
        <f t="shared" si="64"/>
        <v/>
      </c>
      <c r="BS17" s="341" t="str">
        <f t="shared" si="65"/>
        <v/>
      </c>
      <c r="BT17" s="343" t="str">
        <f t="shared" si="26"/>
        <v/>
      </c>
      <c r="BU17" s="342"/>
      <c r="BV17" s="341" t="str">
        <f t="shared" si="66"/>
        <v/>
      </c>
      <c r="BW17" s="345" t="str">
        <f t="shared" si="67"/>
        <v/>
      </c>
      <c r="BX17" s="345" t="str">
        <f t="shared" si="27"/>
        <v/>
      </c>
      <c r="BY17" s="346" t="str">
        <f t="shared" si="28"/>
        <v/>
      </c>
      <c r="BZ17" s="346" t="str">
        <f t="shared" si="29"/>
        <v/>
      </c>
      <c r="CA17" s="339" t="str">
        <f t="shared" si="68"/>
        <v/>
      </c>
      <c r="CE17" s="320" t="str">
        <f t="shared" si="30"/>
        <v/>
      </c>
      <c r="CF17" s="320" t="str">
        <f t="shared" si="31"/>
        <v/>
      </c>
      <c r="CG17" s="322" t="str">
        <f t="shared" si="32"/>
        <v/>
      </c>
      <c r="CH17" s="322" t="str">
        <f t="shared" ref="CH17" si="243">IF(CG17="","",MOD(CG17-BX17,CERCLE))</f>
        <v/>
      </c>
      <c r="CI17" s="322" t="str">
        <f t="shared" si="34"/>
        <v/>
      </c>
      <c r="CJ17" s="349"/>
      <c r="CK17" s="350" t="str">
        <f t="shared" si="35"/>
        <v/>
      </c>
      <c r="CL17" s="350" t="str">
        <f t="shared" si="36"/>
        <v/>
      </c>
      <c r="CM17" s="320" t="str">
        <f t="shared" si="87"/>
        <v/>
      </c>
      <c r="CN17" s="320" t="str">
        <f t="shared" si="87"/>
        <v/>
      </c>
      <c r="CP17" s="322" t="str">
        <f>IF(BN17="","",MOD(BN17+'RAPPORT-XYZ'!$E$12,CERCLE))</f>
        <v/>
      </c>
      <c r="CQ17" s="345" t="str">
        <f t="shared" si="70"/>
        <v/>
      </c>
      <c r="CR17" s="320" t="str">
        <f t="shared" si="71"/>
        <v/>
      </c>
      <c r="CS17" s="320" t="str">
        <f t="shared" si="37"/>
        <v/>
      </c>
      <c r="CU17" s="320" t="str">
        <f>IF(CR17="","",BY17/'RAPPORT-XYZ'!$E$9)</f>
        <v/>
      </c>
      <c r="CV17" s="320" t="str">
        <f>IF(CU17="","",-'RAPPORT-XYZ'!$E$27*CU17)</f>
        <v/>
      </c>
      <c r="CW17" s="320" t="str">
        <f>IF(CV17="","",-'RAPPORT-XYZ'!$E$29*CU17)</f>
        <v/>
      </c>
      <c r="CY17" s="320" t="str">
        <f t="shared" si="38"/>
        <v/>
      </c>
      <c r="CZ17" s="320" t="str">
        <f t="shared" si="38"/>
        <v/>
      </c>
      <c r="DB17" s="320" t="str">
        <f t="shared" si="72"/>
        <v/>
      </c>
      <c r="DD17" s="320" t="str">
        <f>IF(CA17="","",CA17+('RAPPORT-XYZ'!$E$37*ROW(17:17)))</f>
        <v/>
      </c>
      <c r="DF17" s="345" t="str">
        <f t="shared" ref="DF17" si="244">IF(AND(CZ17=0,CY17=0),0,IF(AND(CZ17=0,CY17&gt;0),NORD,IF(AND(CZ17&gt;0,CY17=0),EST,IF(AND(CZ17=0,CY17&lt;0),SUD,IF(AND(CZ17&lt;0,CY17=0),OUEST,"")))))</f>
        <v/>
      </c>
      <c r="DG17" s="345" t="str">
        <f t="shared" ref="DG17" si="245">IF(CY17="","",IF(DF17="",MOD(DEGREES(ATAN(ABS(CZ17)/(ABS(CY17))))/24,CERCLE),DF17))</f>
        <v/>
      </c>
      <c r="DH17" s="345" t="str">
        <f t="shared" ref="DH17" si="246">IF(DG17="","",MOD(IF(AND(CZ17&gt;0,CY17&gt;0),DG17,IF(AND(CZ17&gt;0,CY17&lt;0),SUD-DG17,IF(AND(CZ17&lt;0,CY17&lt;0),SUD+DG17,IF(AND(CZ17&lt;0,CY17&gt;0),NORD-DG17,DG17)))),CERCLE))</f>
        <v/>
      </c>
      <c r="DI17" s="322" t="str">
        <f t="shared" ref="DI17" si="247">IF(CG17="","",MOD(CG17-DH17,CERCLE))</f>
        <v/>
      </c>
      <c r="DJ17" s="322" t="str">
        <f t="shared" si="42"/>
        <v/>
      </c>
      <c r="DK17" s="322" t="str">
        <f>IF(XYZ!$F$15=OUI,'CALCUL-XYZ'!DJ17,'CALCUL-XYZ'!DH17)</f>
        <v/>
      </c>
      <c r="DL17" s="345" t="str">
        <f t="shared" si="77"/>
        <v/>
      </c>
      <c r="DN17" s="320" t="str">
        <f t="shared" si="43"/>
        <v/>
      </c>
      <c r="DO17" s="320" t="str">
        <f t="shared" si="44"/>
        <v/>
      </c>
      <c r="DP17" s="320" t="str">
        <f t="shared" si="78"/>
        <v/>
      </c>
      <c r="DQ17" s="320" t="str">
        <f t="shared" si="78"/>
        <v/>
      </c>
      <c r="DS17" s="320" t="str">
        <f t="shared" si="45"/>
        <v/>
      </c>
      <c r="DT17" s="320" t="str">
        <f ca="1">IF(XYZ!AJ41="","",IF(XYZ!$AO$23='CALCUL-XY'!$E$56," "&amp;SUBSTITUTE(XYZ!AJ41,",","."),","&amp;SUBSTITUTE(XYZ!AJ41,",",".")))</f>
        <v/>
      </c>
      <c r="DU17" s="320" t="str">
        <f ca="1">IF(XYZ!AK41="","",IF(XYZ!$AO$23='CALCUL-XY'!$E$56," "&amp;SUBSTITUTE(XYZ!AK41,",","."),","&amp;SUBSTITUTE(XYZ!AK41,",",".")))</f>
        <v/>
      </c>
      <c r="DV17" s="320" t="str">
        <f>IF(DD17="","",IF(XYZ!$AO$23='CALCUL-XY'!$E$56," "&amp;SUBSTITUTE(DD17,",","."),","&amp;SUBSTITUTE(DD17,",",".")))</f>
        <v/>
      </c>
      <c r="DW17" s="320" t="str">
        <f>IF(DS17="","",IF(XYZ!$AO$23='CALCUL-XY'!$E$56,IF(XYZ!AM41=""," ST"," "&amp;XYZ!AM41),IF(XYZ!AM41="",",ST",","&amp;XYZ!AM41)))</f>
        <v/>
      </c>
      <c r="DY17" s="319">
        <f t="shared" si="46"/>
        <v>17</v>
      </c>
      <c r="DZ17" s="320" t="str">
        <f t="shared" si="47"/>
        <v/>
      </c>
      <c r="EA17" s="322" t="str">
        <f t="shared" si="48"/>
        <v/>
      </c>
      <c r="EB17" s="345" t="str">
        <f t="shared" si="79"/>
        <v/>
      </c>
      <c r="EC17" s="320" t="str">
        <f t="shared" si="49"/>
        <v/>
      </c>
      <c r="ED17" s="320" t="str">
        <f t="shared" si="92"/>
        <v/>
      </c>
      <c r="EE17" s="320" t="str">
        <f t="shared" si="93"/>
        <v/>
      </c>
      <c r="EF17" s="320" t="str">
        <f ca="1">IF(EA17="","",IF(NC&lt;DY17,"",SUM(ED17:OFFSET(ED17,(NC-1),0))))</f>
        <v/>
      </c>
      <c r="EG17" s="320" t="str">
        <f ca="1">IF(EA17="","",IF(NC&lt;DY17,"",SUM(EE17:OFFSET(EE17,(NC-1),0))))</f>
        <v/>
      </c>
      <c r="EH17" s="320" t="str">
        <f t="shared" si="50"/>
        <v/>
      </c>
      <c r="EI17" s="320" t="str">
        <f>IF(EH17="","",'RAPPORT-XYZ'!$E$9/'CALCUL-XYZ'!EH17)</f>
        <v/>
      </c>
    </row>
    <row r="18" spans="1:139" x14ac:dyDescent="0.15">
      <c r="A18" s="320" t="str">
        <f>IF(XYZ!B42="","",XYZ!B42)</f>
        <v/>
      </c>
      <c r="B18" s="320" t="str">
        <f>IF(XYZ!C42="","",IF(XYZ!C42='RAPPORT-XYZ'!$A$6,'RAPPORT-XYZ'!$A$6,IF(OR(XYZ!C42='RAPPORT-XYZ'!$A$7,XYZ!C42='RAPPORT-XYZ'!$B$7),'RAPPORT-XYZ'!$A$7)))</f>
        <v/>
      </c>
      <c r="C18" s="320" t="str">
        <f>IF(XYZ!D42="","",XYZ!D42)</f>
        <v/>
      </c>
      <c r="D18" s="320" t="str">
        <f>IF(XYZ!E42="","",XYZ!E42)</f>
        <v/>
      </c>
      <c r="E18" s="320" t="str">
        <f>IF(XYZ!F42="","",XYZ!F42)</f>
        <v/>
      </c>
      <c r="F18" s="322" t="str">
        <f>IF(XYZ!G42="","",MOD(XYZ!G42,CERCLE))</f>
        <v/>
      </c>
      <c r="G18" s="322" t="str">
        <f>IF(XYZ!H42="","",MOD(XYZ!H42,CERCLE))</f>
        <v/>
      </c>
      <c r="H18" s="320">
        <f>IFERROR(IF(ECHELLE3="",XYZ!I42*1,XYZ!I42*ECHELLE3),"")</f>
        <v>0</v>
      </c>
      <c r="I18" s="320" t="str">
        <f>IF(XYZ!J42="","",XYZ!J42)</f>
        <v/>
      </c>
      <c r="K18" s="320" t="str">
        <f t="shared" si="51"/>
        <v/>
      </c>
      <c r="L18" s="320" t="str">
        <f>IF(K18="","",COUNT($K$1:K18))</f>
        <v/>
      </c>
      <c r="M18" s="320" t="str">
        <f t="shared" si="0"/>
        <v/>
      </c>
      <c r="N18" s="320" t="str">
        <f t="shared" si="1"/>
        <v/>
      </c>
      <c r="O18" s="320" t="str">
        <f t="shared" si="2"/>
        <v/>
      </c>
      <c r="P18" s="320" t="str">
        <f t="shared" si="3"/>
        <v/>
      </c>
      <c r="Q18" s="322" t="str">
        <f t="shared" si="4"/>
        <v/>
      </c>
      <c r="R18" s="322" t="str">
        <f t="shared" si="5"/>
        <v/>
      </c>
      <c r="S18" s="320" t="str">
        <f t="shared" si="6"/>
        <v/>
      </c>
      <c r="T18" s="320" t="str">
        <f t="shared" si="7"/>
        <v/>
      </c>
      <c r="V18" s="322" t="str">
        <f t="shared" ref="V18" si="248">IF(Q18="","",IF(M18="R",MOD(Q18-SUD,CERCLE),Q18))</f>
        <v/>
      </c>
      <c r="W18" s="331" t="str">
        <f t="shared" si="53"/>
        <v/>
      </c>
      <c r="X18" s="331" t="str">
        <f t="shared" si="54"/>
        <v/>
      </c>
      <c r="Y18" s="352"/>
      <c r="Z18" s="322" t="str">
        <f t="shared" ref="Z18" si="249">IF(R18="","",IF(M18="R",MOD(CERCLE-R18,CERCLE),R18))</f>
        <v/>
      </c>
      <c r="AA18" s="320" t="str">
        <f t="shared" ref="AA18" si="250">IF(S18="","",ABS(COS(RADIANS(Z18-EST)*24))*S18)</f>
        <v/>
      </c>
      <c r="AC18" s="320" t="str">
        <f t="shared" ref="AC18" si="251">IF(S18="","",SIN(RADIANS(Z18-EST)*24)*S18)</f>
        <v/>
      </c>
      <c r="AD18" s="320" t="str">
        <f t="shared" si="10"/>
        <v/>
      </c>
      <c r="AF18" s="320" t="str">
        <f t="shared" si="11"/>
        <v/>
      </c>
      <c r="AG18" s="320" t="str">
        <f t="shared" si="11"/>
        <v/>
      </c>
      <c r="AH18" s="320" t="str">
        <f t="shared" si="12"/>
        <v/>
      </c>
      <c r="AI18" s="320" t="str">
        <f t="shared" si="13"/>
        <v/>
      </c>
      <c r="AJ18" s="320" t="str">
        <f>IF(AH18="","",IF(ISNA(MATCH(AH18,$AH$1:AH17,0)),"N","Y"))</f>
        <v/>
      </c>
      <c r="AK18" s="320" t="str">
        <f t="shared" si="14"/>
        <v/>
      </c>
      <c r="AL18" s="320" t="str">
        <f t="shared" si="15"/>
        <v/>
      </c>
      <c r="AM18" s="320" t="str">
        <f t="shared" si="16"/>
        <v/>
      </c>
      <c r="AN18" s="320" t="str">
        <f t="shared" si="17"/>
        <v/>
      </c>
      <c r="AO18" s="334" t="str">
        <f t="array" ref="AO18">IF(AM18="","",AVERAGE(IF(AH$1:AH$200=AM18,W$1:W$200)))</f>
        <v/>
      </c>
      <c r="AP18" s="334" t="str">
        <f t="array" ref="AP18">IF(AM18="","",AVERAGE(IF(AH$1:AH$200=AM18,X$1:X$200)))</f>
        <v/>
      </c>
      <c r="AQ18" s="334" t="str">
        <f t="shared" si="58"/>
        <v/>
      </c>
      <c r="AR18" s="335" t="str">
        <f t="array" ref="AR18">IF(AQ18="","",MOD(DEGREES(AQ18/24),CERCLE))</f>
        <v/>
      </c>
      <c r="AS18" s="336" t="str">
        <f t="array" ref="AS18">IF(AM18="","",AVERAGE(IF(AH$1:AH$200=AM18,AA$1:AA$200)))</f>
        <v/>
      </c>
      <c r="AT18" s="336" t="str">
        <f t="shared" si="18"/>
        <v/>
      </c>
      <c r="AU18" s="336" t="str">
        <f t="shared" si="59"/>
        <v/>
      </c>
      <c r="AV18" s="337" t="str">
        <f t="array" ref="AV18">IF(AM18="","",AVERAGE(IF(AH$1:AH$200=AM18,AD$1:AD$200)))</f>
        <v/>
      </c>
      <c r="AW18" s="337" t="str">
        <f t="array" ref="AW18">IF(AN18="","",AVERAGE(IF(AH$1:AH$200=AN18,AD$1:AD$200)))</f>
        <v/>
      </c>
      <c r="AX18" s="337" t="str">
        <f t="shared" si="60"/>
        <v/>
      </c>
      <c r="AY18" s="320" t="str">
        <f t="shared" si="19"/>
        <v/>
      </c>
      <c r="AZ18" s="320" t="str">
        <f>IF(AY18="","",COUNT(AY$1:AY18))</f>
        <v/>
      </c>
      <c r="BB18" s="339" t="str">
        <f>IF(AF18="","",IF(ISNA(MATCH(AF18,$AF$1:AF17,0)),"N","Y"))</f>
        <v/>
      </c>
      <c r="BC18" s="339" t="str">
        <f t="shared" si="20"/>
        <v/>
      </c>
      <c r="BD18" s="339" t="str">
        <f>IF(BC18="","",COUNT($BC$1:BC18))</f>
        <v/>
      </c>
      <c r="BE18" s="339" t="str">
        <f t="shared" si="21"/>
        <v/>
      </c>
      <c r="BF18" s="340" t="str">
        <f>IF(AR18="","",IF(ISNA(MATCH(AF18,$AF$1:AF17,0)),-AR18,AR18))</f>
        <v/>
      </c>
      <c r="BG18" s="341" t="str">
        <f t="array" ref="BG18">IF(BE18="","",SUM(IF(AK$1:AK$200=BE18,BF$1:BF$200)))</f>
        <v/>
      </c>
      <c r="BH18" s="341" t="str">
        <f t="shared" ref="BH18" si="252">IF(BG18="","",MOD(BG18,CERCLE))</f>
        <v/>
      </c>
      <c r="BI18" s="342"/>
      <c r="BJ18" s="322"/>
      <c r="BK18" s="322"/>
      <c r="BL18" s="322"/>
      <c r="BM18" s="339" t="str">
        <f t="shared" si="62"/>
        <v/>
      </c>
      <c r="BN18" s="343" t="str">
        <f t="shared" si="23"/>
        <v/>
      </c>
      <c r="BO18" s="341" t="str">
        <f t="shared" ref="BO18" si="253">IF(BN18="","",CERCLE-BN18)</f>
        <v/>
      </c>
      <c r="BP18" s="341"/>
      <c r="BQ18" s="339" t="str">
        <f t="shared" si="25"/>
        <v/>
      </c>
      <c r="BR18" s="341" t="str">
        <f t="shared" si="64"/>
        <v/>
      </c>
      <c r="BS18" s="341" t="str">
        <f t="shared" si="65"/>
        <v/>
      </c>
      <c r="BT18" s="343" t="str">
        <f t="shared" si="26"/>
        <v/>
      </c>
      <c r="BU18" s="342"/>
      <c r="BV18" s="341" t="str">
        <f t="shared" si="66"/>
        <v/>
      </c>
      <c r="BW18" s="345" t="str">
        <f t="shared" si="67"/>
        <v/>
      </c>
      <c r="BX18" s="345" t="str">
        <f t="shared" si="27"/>
        <v/>
      </c>
      <c r="BY18" s="346" t="str">
        <f t="shared" si="28"/>
        <v/>
      </c>
      <c r="BZ18" s="346" t="str">
        <f t="shared" si="29"/>
        <v/>
      </c>
      <c r="CA18" s="339" t="str">
        <f t="shared" si="68"/>
        <v/>
      </c>
      <c r="CE18" s="320" t="str">
        <f t="shared" si="30"/>
        <v/>
      </c>
      <c r="CF18" s="320" t="str">
        <f t="shared" si="31"/>
        <v/>
      </c>
      <c r="CG18" s="322" t="str">
        <f t="shared" si="32"/>
        <v/>
      </c>
      <c r="CH18" s="322" t="str">
        <f t="shared" ref="CH18" si="254">IF(CG18="","",MOD(CG18-BX18,CERCLE))</f>
        <v/>
      </c>
      <c r="CI18" s="322" t="str">
        <f t="shared" si="34"/>
        <v/>
      </c>
      <c r="CJ18" s="349"/>
      <c r="CK18" s="350" t="str">
        <f t="shared" si="35"/>
        <v/>
      </c>
      <c r="CL18" s="350" t="str">
        <f t="shared" si="36"/>
        <v/>
      </c>
      <c r="CM18" s="320" t="str">
        <f t="shared" si="87"/>
        <v/>
      </c>
      <c r="CN18" s="320" t="str">
        <f t="shared" si="87"/>
        <v/>
      </c>
      <c r="CP18" s="322" t="str">
        <f>IF(BN18="","",MOD(BN18+'RAPPORT-XYZ'!$E$12,CERCLE))</f>
        <v/>
      </c>
      <c r="CQ18" s="345" t="str">
        <f t="shared" si="70"/>
        <v/>
      </c>
      <c r="CR18" s="320" t="str">
        <f t="shared" si="71"/>
        <v/>
      </c>
      <c r="CS18" s="320" t="str">
        <f t="shared" si="37"/>
        <v/>
      </c>
      <c r="CU18" s="320" t="str">
        <f>IF(CR18="","",BY18/'RAPPORT-XYZ'!$E$9)</f>
        <v/>
      </c>
      <c r="CV18" s="320" t="str">
        <f>IF(CU18="","",-'RAPPORT-XYZ'!$E$27*CU18)</f>
        <v/>
      </c>
      <c r="CW18" s="320" t="str">
        <f>IF(CV18="","",-'RAPPORT-XYZ'!$E$29*CU18)</f>
        <v/>
      </c>
      <c r="CY18" s="320" t="str">
        <f t="shared" si="38"/>
        <v/>
      </c>
      <c r="CZ18" s="320" t="str">
        <f t="shared" si="38"/>
        <v/>
      </c>
      <c r="DB18" s="320" t="str">
        <f t="shared" si="72"/>
        <v/>
      </c>
      <c r="DD18" s="320" t="str">
        <f>IF(CA18="","",CA18+('RAPPORT-XYZ'!$E$37*ROW(18:18)))</f>
        <v/>
      </c>
      <c r="DF18" s="345" t="str">
        <f t="shared" ref="DF18" si="255">IF(AND(CZ18=0,CY18=0),0,IF(AND(CZ18=0,CY18&gt;0),NORD,IF(AND(CZ18&gt;0,CY18=0),EST,IF(AND(CZ18=0,CY18&lt;0),SUD,IF(AND(CZ18&lt;0,CY18=0),OUEST,"")))))</f>
        <v/>
      </c>
      <c r="DG18" s="345" t="str">
        <f t="shared" ref="DG18" si="256">IF(CY18="","",IF(DF18="",MOD(DEGREES(ATAN(ABS(CZ18)/(ABS(CY18))))/24,CERCLE),DF18))</f>
        <v/>
      </c>
      <c r="DH18" s="345" t="str">
        <f t="shared" ref="DH18" si="257">IF(DG18="","",MOD(IF(AND(CZ18&gt;0,CY18&gt;0),DG18,IF(AND(CZ18&gt;0,CY18&lt;0),SUD-DG18,IF(AND(CZ18&lt;0,CY18&lt;0),SUD+DG18,IF(AND(CZ18&lt;0,CY18&gt;0),NORD-DG18,DG18)))),CERCLE))</f>
        <v/>
      </c>
      <c r="DI18" s="322" t="str">
        <f t="shared" ref="DI18" si="258">IF(CG18="","",MOD(CG18-DH18,CERCLE))</f>
        <v/>
      </c>
      <c r="DJ18" s="322" t="str">
        <f t="shared" si="42"/>
        <v/>
      </c>
      <c r="DK18" s="322" t="str">
        <f>IF(XYZ!$F$15=OUI,'CALCUL-XYZ'!DJ18,'CALCUL-XYZ'!DH18)</f>
        <v/>
      </c>
      <c r="DL18" s="345" t="str">
        <f t="shared" si="77"/>
        <v/>
      </c>
      <c r="DN18" s="320" t="str">
        <f t="shared" si="43"/>
        <v/>
      </c>
      <c r="DO18" s="320" t="str">
        <f t="shared" si="44"/>
        <v/>
      </c>
      <c r="DP18" s="320" t="str">
        <f t="shared" ref="DP18:DQ33" si="259">IF(DN18="","",DP17+DN18)</f>
        <v/>
      </c>
      <c r="DQ18" s="320" t="str">
        <f t="shared" si="259"/>
        <v/>
      </c>
      <c r="DS18" s="320" t="str">
        <f t="shared" si="45"/>
        <v/>
      </c>
      <c r="DT18" s="320" t="str">
        <f ca="1">IF(XYZ!AJ42="","",IF(XYZ!$AO$23='CALCUL-XY'!$E$56," "&amp;SUBSTITUTE(XYZ!AJ42,",","."),","&amp;SUBSTITUTE(XYZ!AJ42,",",".")))</f>
        <v/>
      </c>
      <c r="DU18" s="320" t="str">
        <f ca="1">IF(XYZ!AK42="","",IF(XYZ!$AO$23='CALCUL-XY'!$E$56," "&amp;SUBSTITUTE(XYZ!AK42,",","."),","&amp;SUBSTITUTE(XYZ!AK42,",",".")))</f>
        <v/>
      </c>
      <c r="DV18" s="320" t="str">
        <f>IF(DD18="","",IF(XYZ!$AO$23='CALCUL-XY'!$E$56," "&amp;SUBSTITUTE(DD18,",","."),","&amp;SUBSTITUTE(DD18,",",".")))</f>
        <v/>
      </c>
      <c r="DW18" s="320" t="str">
        <f>IF(DS18="","",IF(XYZ!$AO$23='CALCUL-XY'!$E$56,IF(XYZ!AM42=""," ST"," "&amp;XYZ!AM42),IF(XYZ!AM42="",",ST",","&amp;XYZ!AM42)))</f>
        <v/>
      </c>
      <c r="DY18" s="319">
        <f t="shared" si="46"/>
        <v>18</v>
      </c>
      <c r="DZ18" s="320" t="str">
        <f t="shared" si="47"/>
        <v/>
      </c>
      <c r="EA18" s="322" t="str">
        <f t="shared" si="48"/>
        <v/>
      </c>
      <c r="EB18" s="345" t="str">
        <f t="shared" si="79"/>
        <v/>
      </c>
      <c r="EC18" s="320" t="str">
        <f t="shared" si="49"/>
        <v/>
      </c>
      <c r="ED18" s="320" t="str">
        <f t="shared" si="92"/>
        <v/>
      </c>
      <c r="EE18" s="320" t="str">
        <f t="shared" si="93"/>
        <v/>
      </c>
      <c r="EF18" s="320" t="str">
        <f ca="1">IF(EA18="","",IF(NC&lt;DY18,"",SUM(ED18:OFFSET(ED18,(NC-1),0))))</f>
        <v/>
      </c>
      <c r="EG18" s="320" t="str">
        <f ca="1">IF(EA18="","",IF(NC&lt;DY18,"",SUM(EE18:OFFSET(EE18,(NC-1),0))))</f>
        <v/>
      </c>
      <c r="EH18" s="320" t="str">
        <f t="shared" si="50"/>
        <v/>
      </c>
      <c r="EI18" s="320" t="str">
        <f>IF(EH18="","",'RAPPORT-XYZ'!$E$9/'CALCUL-XYZ'!EH18)</f>
        <v/>
      </c>
    </row>
    <row r="19" spans="1:139" x14ac:dyDescent="0.15">
      <c r="A19" s="320" t="str">
        <f>IF(XYZ!B43="","",XYZ!B43)</f>
        <v/>
      </c>
      <c r="B19" s="320" t="str">
        <f>IF(XYZ!C43="","",IF(XYZ!C43='RAPPORT-XYZ'!$A$6,'RAPPORT-XYZ'!$A$6,IF(OR(XYZ!C43='RAPPORT-XYZ'!$A$7,XYZ!C43='RAPPORT-XYZ'!$B$7),'RAPPORT-XYZ'!$A$7)))</f>
        <v/>
      </c>
      <c r="C19" s="320" t="str">
        <f>IF(XYZ!D43="","",XYZ!D43)</f>
        <v/>
      </c>
      <c r="D19" s="320" t="str">
        <f>IF(XYZ!E43="","",XYZ!E43)</f>
        <v/>
      </c>
      <c r="E19" s="320" t="str">
        <f>IF(XYZ!F43="","",XYZ!F43)</f>
        <v/>
      </c>
      <c r="F19" s="322" t="str">
        <f>IF(XYZ!G43="","",MOD(XYZ!G43,CERCLE))</f>
        <v/>
      </c>
      <c r="G19" s="322" t="str">
        <f>IF(XYZ!H43="","",MOD(XYZ!H43,CERCLE))</f>
        <v/>
      </c>
      <c r="H19" s="320">
        <f>IFERROR(IF(ECHELLE3="",XYZ!I43*1,XYZ!I43*ECHELLE3),"")</f>
        <v>0</v>
      </c>
      <c r="I19" s="320" t="str">
        <f>IF(XYZ!J43="","",XYZ!J43)</f>
        <v/>
      </c>
      <c r="K19" s="320" t="str">
        <f t="shared" si="51"/>
        <v/>
      </c>
      <c r="L19" s="320" t="str">
        <f>IF(K19="","",COUNT($K$1:K19))</f>
        <v/>
      </c>
      <c r="M19" s="320" t="str">
        <f t="shared" si="0"/>
        <v/>
      </c>
      <c r="N19" s="320" t="str">
        <f t="shared" si="1"/>
        <v/>
      </c>
      <c r="O19" s="320" t="str">
        <f t="shared" si="2"/>
        <v/>
      </c>
      <c r="P19" s="320" t="str">
        <f t="shared" si="3"/>
        <v/>
      </c>
      <c r="Q19" s="322" t="str">
        <f t="shared" si="4"/>
        <v/>
      </c>
      <c r="R19" s="322" t="str">
        <f t="shared" si="5"/>
        <v/>
      </c>
      <c r="S19" s="320" t="str">
        <f t="shared" si="6"/>
        <v/>
      </c>
      <c r="T19" s="320" t="str">
        <f t="shared" si="7"/>
        <v/>
      </c>
      <c r="V19" s="322" t="str">
        <f t="shared" ref="V19" si="260">IF(Q19="","",IF(M19="R",MOD(Q19-SUD,CERCLE),Q19))</f>
        <v/>
      </c>
      <c r="W19" s="331" t="str">
        <f t="shared" si="53"/>
        <v/>
      </c>
      <c r="X19" s="331" t="str">
        <f t="shared" si="54"/>
        <v/>
      </c>
      <c r="Y19" s="352"/>
      <c r="Z19" s="322" t="str">
        <f t="shared" ref="Z19" si="261">IF(R19="","",IF(M19="R",MOD(CERCLE-R19,CERCLE),R19))</f>
        <v/>
      </c>
      <c r="AA19" s="320" t="str">
        <f t="shared" ref="AA19" si="262">IF(S19="","",ABS(COS(RADIANS(Z19-EST)*24))*S19)</f>
        <v/>
      </c>
      <c r="AC19" s="320" t="str">
        <f t="shared" ref="AC19" si="263">IF(S19="","",SIN(RADIANS(Z19-EST)*24)*S19)</f>
        <v/>
      </c>
      <c r="AD19" s="320" t="str">
        <f t="shared" si="10"/>
        <v/>
      </c>
      <c r="AF19" s="320" t="str">
        <f t="shared" si="11"/>
        <v/>
      </c>
      <c r="AG19" s="320" t="str">
        <f t="shared" si="11"/>
        <v/>
      </c>
      <c r="AH19" s="320" t="str">
        <f t="shared" si="12"/>
        <v/>
      </c>
      <c r="AI19" s="320" t="str">
        <f t="shared" si="13"/>
        <v/>
      </c>
      <c r="AJ19" s="320" t="str">
        <f>IF(AH19="","",IF(ISNA(MATCH(AH19,$AH$1:AH18,0)),"N","Y"))</f>
        <v/>
      </c>
      <c r="AK19" s="320" t="str">
        <f t="shared" si="14"/>
        <v/>
      </c>
      <c r="AL19" s="320" t="str">
        <f t="shared" si="15"/>
        <v/>
      </c>
      <c r="AM19" s="320" t="str">
        <f t="shared" si="16"/>
        <v/>
      </c>
      <c r="AN19" s="320" t="str">
        <f t="shared" si="17"/>
        <v/>
      </c>
      <c r="AO19" s="334" t="str">
        <f t="array" ref="AO19">IF(AM19="","",AVERAGE(IF(AH$1:AH$200=AM19,W$1:W$200)))</f>
        <v/>
      </c>
      <c r="AP19" s="334" t="str">
        <f t="array" ref="AP19">IF(AM19="","",AVERAGE(IF(AH$1:AH$200=AM19,X$1:X$200)))</f>
        <v/>
      </c>
      <c r="AQ19" s="334" t="str">
        <f t="shared" si="58"/>
        <v/>
      </c>
      <c r="AR19" s="335" t="str">
        <f t="array" ref="AR19">IF(AQ19="","",MOD(DEGREES(AQ19/24),CERCLE))</f>
        <v/>
      </c>
      <c r="AS19" s="336" t="str">
        <f t="array" ref="AS19">IF(AM19="","",AVERAGE(IF(AH$1:AH$200=AM19,AA$1:AA$200)))</f>
        <v/>
      </c>
      <c r="AT19" s="336" t="str">
        <f t="shared" si="18"/>
        <v/>
      </c>
      <c r="AU19" s="336" t="str">
        <f t="shared" si="59"/>
        <v/>
      </c>
      <c r="AV19" s="337" t="str">
        <f t="array" ref="AV19">IF(AM19="","",AVERAGE(IF(AH$1:AH$200=AM19,AD$1:AD$200)))</f>
        <v/>
      </c>
      <c r="AW19" s="337" t="str">
        <f t="array" ref="AW19">IF(AN19="","",AVERAGE(IF(AH$1:AH$200=AN19,AD$1:AD$200)))</f>
        <v/>
      </c>
      <c r="AX19" s="337" t="str">
        <f t="shared" si="60"/>
        <v/>
      </c>
      <c r="AY19" s="320" t="str">
        <f t="shared" si="19"/>
        <v/>
      </c>
      <c r="AZ19" s="320" t="str">
        <f>IF(AY19="","",COUNT(AY$1:AY19))</f>
        <v/>
      </c>
      <c r="BB19" s="339" t="str">
        <f>IF(AF19="","",IF(ISNA(MATCH(AF19,$AF$1:AF18,0)),"N","Y"))</f>
        <v/>
      </c>
      <c r="BC19" s="339" t="str">
        <f t="shared" si="20"/>
        <v/>
      </c>
      <c r="BD19" s="339" t="str">
        <f>IF(BC19="","",COUNT($BC$1:BC19))</f>
        <v/>
      </c>
      <c r="BE19" s="339" t="str">
        <f t="shared" si="21"/>
        <v/>
      </c>
      <c r="BF19" s="340" t="str">
        <f>IF(AR19="","",IF(ISNA(MATCH(AF19,$AF$1:AF18,0)),-AR19,AR19))</f>
        <v/>
      </c>
      <c r="BG19" s="341" t="str">
        <f t="array" ref="BG19">IF(BE19="","",SUM(IF(AK$1:AK$200=BE19,BF$1:BF$200)))</f>
        <v/>
      </c>
      <c r="BH19" s="341" t="str">
        <f t="shared" ref="BH19" si="264">IF(BG19="","",MOD(BG19,CERCLE))</f>
        <v/>
      </c>
      <c r="BI19" s="342"/>
      <c r="BJ19" s="322"/>
      <c r="BK19" s="322"/>
      <c r="BL19" s="322"/>
      <c r="BM19" s="339" t="str">
        <f t="shared" si="62"/>
        <v/>
      </c>
      <c r="BN19" s="343" t="str">
        <f t="shared" si="23"/>
        <v/>
      </c>
      <c r="BO19" s="341" t="str">
        <f t="shared" ref="BO19" si="265">IF(BN19="","",CERCLE-BN19)</f>
        <v/>
      </c>
      <c r="BP19" s="341"/>
      <c r="BQ19" s="339" t="str">
        <f t="shared" si="25"/>
        <v/>
      </c>
      <c r="BR19" s="341" t="str">
        <f t="shared" si="64"/>
        <v/>
      </c>
      <c r="BS19" s="341" t="str">
        <f t="shared" si="65"/>
        <v/>
      </c>
      <c r="BT19" s="343" t="str">
        <f t="shared" si="26"/>
        <v/>
      </c>
      <c r="BU19" s="342"/>
      <c r="BV19" s="341" t="str">
        <f t="shared" si="66"/>
        <v/>
      </c>
      <c r="BW19" s="345" t="str">
        <f t="shared" si="67"/>
        <v/>
      </c>
      <c r="BX19" s="345" t="str">
        <f t="shared" si="27"/>
        <v/>
      </c>
      <c r="BY19" s="346" t="str">
        <f t="shared" si="28"/>
        <v/>
      </c>
      <c r="BZ19" s="346" t="str">
        <f t="shared" si="29"/>
        <v/>
      </c>
      <c r="CA19" s="339" t="str">
        <f t="shared" si="68"/>
        <v/>
      </c>
      <c r="CE19" s="320" t="str">
        <f t="shared" si="30"/>
        <v/>
      </c>
      <c r="CF19" s="320" t="str">
        <f t="shared" si="31"/>
        <v/>
      </c>
      <c r="CG19" s="322" t="str">
        <f t="shared" si="32"/>
        <v/>
      </c>
      <c r="CH19" s="322" t="str">
        <f t="shared" ref="CH19" si="266">IF(CG19="","",MOD(CG19-BX19,CERCLE))</f>
        <v/>
      </c>
      <c r="CI19" s="322" t="str">
        <f t="shared" si="34"/>
        <v/>
      </c>
      <c r="CJ19" s="349"/>
      <c r="CK19" s="350" t="str">
        <f t="shared" si="35"/>
        <v/>
      </c>
      <c r="CL19" s="350" t="str">
        <f t="shared" si="36"/>
        <v/>
      </c>
      <c r="CM19" s="320" t="str">
        <f t="shared" ref="CM19:CN34" si="267">IF(CK19="","",CM18+CK19)</f>
        <v/>
      </c>
      <c r="CN19" s="320" t="str">
        <f t="shared" si="267"/>
        <v/>
      </c>
      <c r="CP19" s="322" t="str">
        <f>IF(BN19="","",MOD(BN19+'RAPPORT-XYZ'!$E$12,CERCLE))</f>
        <v/>
      </c>
      <c r="CQ19" s="345" t="str">
        <f t="shared" si="70"/>
        <v/>
      </c>
      <c r="CR19" s="320" t="str">
        <f t="shared" si="71"/>
        <v/>
      </c>
      <c r="CS19" s="320" t="str">
        <f t="shared" si="37"/>
        <v/>
      </c>
      <c r="CU19" s="320" t="str">
        <f>IF(CR19="","",BY19/'RAPPORT-XYZ'!$E$9)</f>
        <v/>
      </c>
      <c r="CV19" s="320" t="str">
        <f>IF(CU19="","",-'RAPPORT-XYZ'!$E$27*CU19)</f>
        <v/>
      </c>
      <c r="CW19" s="320" t="str">
        <f>IF(CV19="","",-'RAPPORT-XYZ'!$E$29*CU19)</f>
        <v/>
      </c>
      <c r="CY19" s="320" t="str">
        <f t="shared" si="38"/>
        <v/>
      </c>
      <c r="CZ19" s="320" t="str">
        <f t="shared" si="38"/>
        <v/>
      </c>
      <c r="DB19" s="320" t="str">
        <f t="shared" si="72"/>
        <v/>
      </c>
      <c r="DD19" s="320" t="str">
        <f>IF(CA19="","",CA19+('RAPPORT-XYZ'!$E$37*ROW(19:19)))</f>
        <v/>
      </c>
      <c r="DF19" s="345" t="str">
        <f t="shared" ref="DF19" si="268">IF(AND(CZ19=0,CY19=0),0,IF(AND(CZ19=0,CY19&gt;0),NORD,IF(AND(CZ19&gt;0,CY19=0),EST,IF(AND(CZ19=0,CY19&lt;0),SUD,IF(AND(CZ19&lt;0,CY19=0),OUEST,"")))))</f>
        <v/>
      </c>
      <c r="DG19" s="345" t="str">
        <f t="shared" ref="DG19" si="269">IF(CY19="","",IF(DF19="",MOD(DEGREES(ATAN(ABS(CZ19)/(ABS(CY19))))/24,CERCLE),DF19))</f>
        <v/>
      </c>
      <c r="DH19" s="345" t="str">
        <f t="shared" ref="DH19" si="270">IF(DG19="","",MOD(IF(AND(CZ19&gt;0,CY19&gt;0),DG19,IF(AND(CZ19&gt;0,CY19&lt;0),SUD-DG19,IF(AND(CZ19&lt;0,CY19&lt;0),SUD+DG19,IF(AND(CZ19&lt;0,CY19&gt;0),NORD-DG19,DG19)))),CERCLE))</f>
        <v/>
      </c>
      <c r="DI19" s="322" t="str">
        <f t="shared" ref="DI19" si="271">IF(CG19="","",MOD(CG19-DH19,CERCLE))</f>
        <v/>
      </c>
      <c r="DJ19" s="322" t="str">
        <f t="shared" si="42"/>
        <v/>
      </c>
      <c r="DK19" s="322" t="str">
        <f>IF(XYZ!$F$15=OUI,'CALCUL-XYZ'!DJ19,'CALCUL-XYZ'!DH19)</f>
        <v/>
      </c>
      <c r="DL19" s="345" t="str">
        <f t="shared" si="77"/>
        <v/>
      </c>
      <c r="DN19" s="320" t="str">
        <f t="shared" si="43"/>
        <v/>
      </c>
      <c r="DO19" s="320" t="str">
        <f t="shared" si="44"/>
        <v/>
      </c>
      <c r="DP19" s="320" t="str">
        <f t="shared" si="259"/>
        <v/>
      </c>
      <c r="DQ19" s="320" t="str">
        <f t="shared" si="259"/>
        <v/>
      </c>
      <c r="DS19" s="320" t="str">
        <f t="shared" si="45"/>
        <v/>
      </c>
      <c r="DT19" s="320" t="str">
        <f ca="1">IF(XYZ!AJ43="","",IF(XYZ!$AO$23='CALCUL-XY'!$E$56," "&amp;SUBSTITUTE(XYZ!AJ43,",","."),","&amp;SUBSTITUTE(XYZ!AJ43,",",".")))</f>
        <v/>
      </c>
      <c r="DU19" s="320" t="str">
        <f ca="1">IF(XYZ!AK43="","",IF(XYZ!$AO$23='CALCUL-XY'!$E$56," "&amp;SUBSTITUTE(XYZ!AK43,",","."),","&amp;SUBSTITUTE(XYZ!AK43,",",".")))</f>
        <v/>
      </c>
      <c r="DV19" s="320" t="str">
        <f>IF(DD19="","",IF(XYZ!$AO$23='CALCUL-XY'!$E$56," "&amp;SUBSTITUTE(DD19,",","."),","&amp;SUBSTITUTE(DD19,",",".")))</f>
        <v/>
      </c>
      <c r="DW19" s="320" t="str">
        <f>IF(DS19="","",IF(XYZ!$AO$23='CALCUL-XY'!$E$56,IF(XYZ!AM43=""," ST"," "&amp;XYZ!AM43),IF(XYZ!AM43="",",ST",","&amp;XYZ!AM43)))</f>
        <v/>
      </c>
      <c r="DY19" s="319">
        <f t="shared" si="46"/>
        <v>19</v>
      </c>
      <c r="DZ19" s="320" t="str">
        <f t="shared" si="47"/>
        <v/>
      </c>
      <c r="EA19" s="322" t="str">
        <f t="shared" si="48"/>
        <v/>
      </c>
      <c r="EB19" s="345" t="str">
        <f t="shared" si="79"/>
        <v/>
      </c>
      <c r="EC19" s="320" t="str">
        <f t="shared" si="49"/>
        <v/>
      </c>
      <c r="ED19" s="320" t="str">
        <f t="shared" si="92"/>
        <v/>
      </c>
      <c r="EE19" s="320" t="str">
        <f t="shared" si="93"/>
        <v/>
      </c>
      <c r="EF19" s="320" t="str">
        <f ca="1">IF(EA19="","",IF(NC&lt;DY19,"",SUM(ED19:OFFSET(ED19,(NC-1),0))))</f>
        <v/>
      </c>
      <c r="EG19" s="320" t="str">
        <f ca="1">IF(EA19="","",IF(NC&lt;DY19,"",SUM(EE19:OFFSET(EE19,(NC-1),0))))</f>
        <v/>
      </c>
      <c r="EH19" s="320" t="str">
        <f t="shared" si="50"/>
        <v/>
      </c>
      <c r="EI19" s="320" t="str">
        <f>IF(EH19="","",'RAPPORT-XYZ'!$E$9/'CALCUL-XYZ'!EH19)</f>
        <v/>
      </c>
    </row>
    <row r="20" spans="1:139" x14ac:dyDescent="0.15">
      <c r="A20" s="320" t="str">
        <f>IF(XYZ!B44="","",XYZ!B44)</f>
        <v/>
      </c>
      <c r="B20" s="320" t="str">
        <f>IF(XYZ!C44="","",IF(XYZ!C44='RAPPORT-XYZ'!$A$6,'RAPPORT-XYZ'!$A$6,IF(OR(XYZ!C44='RAPPORT-XYZ'!$A$7,XYZ!C44='RAPPORT-XYZ'!$B$7),'RAPPORT-XYZ'!$A$7)))</f>
        <v/>
      </c>
      <c r="C20" s="320" t="str">
        <f>IF(XYZ!D44="","",XYZ!D44)</f>
        <v/>
      </c>
      <c r="D20" s="320" t="str">
        <f>IF(XYZ!E44="","",XYZ!E44)</f>
        <v/>
      </c>
      <c r="E20" s="320" t="str">
        <f>IF(XYZ!F44="","",XYZ!F44)</f>
        <v/>
      </c>
      <c r="F20" s="322" t="str">
        <f>IF(XYZ!G44="","",MOD(XYZ!G44,CERCLE))</f>
        <v/>
      </c>
      <c r="G20" s="322" t="str">
        <f>IF(XYZ!H44="","",MOD(XYZ!H44,CERCLE))</f>
        <v/>
      </c>
      <c r="H20" s="320">
        <f>IFERROR(IF(ECHELLE3="",XYZ!I44*1,XYZ!I44*ECHELLE3),"")</f>
        <v>0</v>
      </c>
      <c r="I20" s="320" t="str">
        <f>IF(XYZ!J44="","",XYZ!J44)</f>
        <v/>
      </c>
      <c r="K20" s="320" t="str">
        <f t="shared" si="51"/>
        <v/>
      </c>
      <c r="L20" s="320" t="str">
        <f>IF(K20="","",COUNT($K$1:K20))</f>
        <v/>
      </c>
      <c r="M20" s="320" t="str">
        <f t="shared" si="0"/>
        <v/>
      </c>
      <c r="N20" s="320" t="str">
        <f t="shared" si="1"/>
        <v/>
      </c>
      <c r="O20" s="320" t="str">
        <f t="shared" si="2"/>
        <v/>
      </c>
      <c r="P20" s="320" t="str">
        <f t="shared" si="3"/>
        <v/>
      </c>
      <c r="Q20" s="322" t="str">
        <f t="shared" si="4"/>
        <v/>
      </c>
      <c r="R20" s="322" t="str">
        <f t="shared" si="5"/>
        <v/>
      </c>
      <c r="S20" s="320" t="str">
        <f t="shared" si="6"/>
        <v/>
      </c>
      <c r="T20" s="320" t="str">
        <f t="shared" si="7"/>
        <v/>
      </c>
      <c r="V20" s="322" t="str">
        <f t="shared" ref="V20" si="272">IF(Q20="","",IF(M20="R",MOD(Q20-SUD,CERCLE),Q20))</f>
        <v/>
      </c>
      <c r="W20" s="331" t="str">
        <f t="shared" si="53"/>
        <v/>
      </c>
      <c r="X20" s="331" t="str">
        <f t="shared" si="54"/>
        <v/>
      </c>
      <c r="Y20" s="352"/>
      <c r="Z20" s="322" t="str">
        <f t="shared" ref="Z20" si="273">IF(R20="","",IF(M20="R",MOD(CERCLE-R20,CERCLE),R20))</f>
        <v/>
      </c>
      <c r="AA20" s="320" t="str">
        <f t="shared" ref="AA20" si="274">IF(S20="","",ABS(COS(RADIANS(Z20-EST)*24))*S20)</f>
        <v/>
      </c>
      <c r="AC20" s="320" t="str">
        <f t="shared" ref="AC20" si="275">IF(S20="","",SIN(RADIANS(Z20-EST)*24)*S20)</f>
        <v/>
      </c>
      <c r="AD20" s="320" t="str">
        <f t="shared" si="10"/>
        <v/>
      </c>
      <c r="AF20" s="320" t="str">
        <f t="shared" si="11"/>
        <v/>
      </c>
      <c r="AG20" s="320" t="str">
        <f t="shared" si="11"/>
        <v/>
      </c>
      <c r="AH20" s="320" t="str">
        <f t="shared" si="12"/>
        <v/>
      </c>
      <c r="AI20" s="320" t="str">
        <f t="shared" si="13"/>
        <v/>
      </c>
      <c r="AJ20" s="320" t="str">
        <f>IF(AH20="","",IF(ISNA(MATCH(AH20,$AH$1:AH19,0)),"N","Y"))</f>
        <v/>
      </c>
      <c r="AK20" s="320" t="str">
        <f t="shared" si="14"/>
        <v/>
      </c>
      <c r="AL20" s="320" t="str">
        <f t="shared" si="15"/>
        <v/>
      </c>
      <c r="AM20" s="320" t="str">
        <f t="shared" si="16"/>
        <v/>
      </c>
      <c r="AN20" s="320" t="str">
        <f t="shared" si="17"/>
        <v/>
      </c>
      <c r="AO20" s="334" t="str">
        <f t="array" ref="AO20">IF(AM20="","",AVERAGE(IF(AH$1:AH$200=AM20,W$1:W$200)))</f>
        <v/>
      </c>
      <c r="AP20" s="334" t="str">
        <f t="array" ref="AP20">IF(AM20="","",AVERAGE(IF(AH$1:AH$200=AM20,X$1:X$200)))</f>
        <v/>
      </c>
      <c r="AQ20" s="334" t="str">
        <f t="shared" si="58"/>
        <v/>
      </c>
      <c r="AR20" s="335" t="str">
        <f t="array" ref="AR20">IF(AQ20="","",MOD(DEGREES(AQ20/24),CERCLE))</f>
        <v/>
      </c>
      <c r="AS20" s="336" t="str">
        <f t="array" ref="AS20">IF(AM20="","",AVERAGE(IF(AH$1:AH$200=AM20,AA$1:AA$200)))</f>
        <v/>
      </c>
      <c r="AT20" s="336" t="str">
        <f t="shared" si="18"/>
        <v/>
      </c>
      <c r="AU20" s="336" t="str">
        <f t="shared" si="59"/>
        <v/>
      </c>
      <c r="AV20" s="337" t="str">
        <f t="array" ref="AV20">IF(AM20="","",AVERAGE(IF(AH$1:AH$200=AM20,AD$1:AD$200)))</f>
        <v/>
      </c>
      <c r="AW20" s="337" t="str">
        <f t="array" ref="AW20">IF(AN20="","",AVERAGE(IF(AH$1:AH$200=AN20,AD$1:AD$200)))</f>
        <v/>
      </c>
      <c r="AX20" s="337" t="str">
        <f t="shared" si="60"/>
        <v/>
      </c>
      <c r="AY20" s="320" t="str">
        <f t="shared" si="19"/>
        <v/>
      </c>
      <c r="AZ20" s="320" t="str">
        <f>IF(AY20="","",COUNT(AY$1:AY20))</f>
        <v/>
      </c>
      <c r="BB20" s="339" t="str">
        <f>IF(AF20="","",IF(ISNA(MATCH(AF20,$AF$1:AF19,0)),"N","Y"))</f>
        <v/>
      </c>
      <c r="BC20" s="339" t="str">
        <f t="shared" si="20"/>
        <v/>
      </c>
      <c r="BD20" s="339" t="str">
        <f>IF(BC20="","",COUNT($BC$1:BC20))</f>
        <v/>
      </c>
      <c r="BE20" s="339" t="str">
        <f t="shared" si="21"/>
        <v/>
      </c>
      <c r="BF20" s="340" t="str">
        <f>IF(AR20="","",IF(ISNA(MATCH(AF20,$AF$1:AF19,0)),-AR20,AR20))</f>
        <v/>
      </c>
      <c r="BG20" s="341" t="str">
        <f t="array" ref="BG20">IF(BE20="","",SUM(IF(AK$1:AK$200=BE20,BF$1:BF$200)))</f>
        <v/>
      </c>
      <c r="BH20" s="341" t="str">
        <f t="shared" ref="BH20" si="276">IF(BG20="","",MOD(BG20,CERCLE))</f>
        <v/>
      </c>
      <c r="BI20" s="342"/>
      <c r="BJ20" s="322"/>
      <c r="BK20" s="322"/>
      <c r="BL20" s="322"/>
      <c r="BM20" s="339" t="str">
        <f t="shared" si="62"/>
        <v/>
      </c>
      <c r="BN20" s="343" t="str">
        <f t="shared" si="23"/>
        <v/>
      </c>
      <c r="BO20" s="341" t="str">
        <f t="shared" ref="BO20" si="277">IF(BN20="","",CERCLE-BN20)</f>
        <v/>
      </c>
      <c r="BP20" s="341"/>
      <c r="BQ20" s="339" t="str">
        <f t="shared" si="25"/>
        <v/>
      </c>
      <c r="BR20" s="341" t="str">
        <f t="shared" si="64"/>
        <v/>
      </c>
      <c r="BS20" s="341" t="str">
        <f t="shared" si="65"/>
        <v/>
      </c>
      <c r="BT20" s="343" t="str">
        <f t="shared" si="26"/>
        <v/>
      </c>
      <c r="BU20" s="342"/>
      <c r="BV20" s="341" t="str">
        <f t="shared" si="66"/>
        <v/>
      </c>
      <c r="BW20" s="345" t="str">
        <f t="shared" si="67"/>
        <v/>
      </c>
      <c r="BX20" s="345" t="str">
        <f t="shared" si="27"/>
        <v/>
      </c>
      <c r="BY20" s="346" t="str">
        <f t="shared" si="28"/>
        <v/>
      </c>
      <c r="BZ20" s="346" t="str">
        <f t="shared" si="29"/>
        <v/>
      </c>
      <c r="CA20" s="339" t="str">
        <f t="shared" si="68"/>
        <v/>
      </c>
      <c r="CE20" s="320" t="str">
        <f t="shared" si="30"/>
        <v/>
      </c>
      <c r="CF20" s="320" t="str">
        <f t="shared" si="31"/>
        <v/>
      </c>
      <c r="CG20" s="322" t="str">
        <f t="shared" si="32"/>
        <v/>
      </c>
      <c r="CH20" s="322" t="str">
        <f t="shared" ref="CH20" si="278">IF(CG20="","",MOD(CG20-BX20,CERCLE))</f>
        <v/>
      </c>
      <c r="CI20" s="322" t="str">
        <f t="shared" si="34"/>
        <v/>
      </c>
      <c r="CJ20" s="349"/>
      <c r="CK20" s="350" t="str">
        <f t="shared" si="35"/>
        <v/>
      </c>
      <c r="CL20" s="350" t="str">
        <f t="shared" si="36"/>
        <v/>
      </c>
      <c r="CM20" s="320" t="str">
        <f t="shared" si="267"/>
        <v/>
      </c>
      <c r="CN20" s="320" t="str">
        <f t="shared" si="267"/>
        <v/>
      </c>
      <c r="CP20" s="322" t="str">
        <f>IF(BN20="","",MOD(BN20+'RAPPORT-XYZ'!$E$12,CERCLE))</f>
        <v/>
      </c>
      <c r="CQ20" s="345" t="str">
        <f t="shared" si="70"/>
        <v/>
      </c>
      <c r="CR20" s="320" t="str">
        <f t="shared" si="71"/>
        <v/>
      </c>
      <c r="CS20" s="320" t="str">
        <f t="shared" si="37"/>
        <v/>
      </c>
      <c r="CU20" s="320" t="str">
        <f>IF(CR20="","",BY20/'RAPPORT-XYZ'!$E$9)</f>
        <v/>
      </c>
      <c r="CV20" s="320" t="str">
        <f>IF(CU20="","",-'RAPPORT-XYZ'!$E$27*CU20)</f>
        <v/>
      </c>
      <c r="CW20" s="320" t="str">
        <f>IF(CV20="","",-'RAPPORT-XYZ'!$E$29*CU20)</f>
        <v/>
      </c>
      <c r="CY20" s="320" t="str">
        <f t="shared" si="38"/>
        <v/>
      </c>
      <c r="CZ20" s="320" t="str">
        <f t="shared" si="38"/>
        <v/>
      </c>
      <c r="DB20" s="320" t="str">
        <f t="shared" si="72"/>
        <v/>
      </c>
      <c r="DD20" s="320" t="str">
        <f>IF(CA20="","",CA20+('RAPPORT-XYZ'!$E$37*ROW(20:20)))</f>
        <v/>
      </c>
      <c r="DF20" s="345" t="str">
        <f t="shared" ref="DF20" si="279">IF(AND(CZ20=0,CY20=0),0,IF(AND(CZ20=0,CY20&gt;0),NORD,IF(AND(CZ20&gt;0,CY20=0),EST,IF(AND(CZ20=0,CY20&lt;0),SUD,IF(AND(CZ20&lt;0,CY20=0),OUEST,"")))))</f>
        <v/>
      </c>
      <c r="DG20" s="345" t="str">
        <f t="shared" ref="DG20" si="280">IF(CY20="","",IF(DF20="",MOD(DEGREES(ATAN(ABS(CZ20)/(ABS(CY20))))/24,CERCLE),DF20))</f>
        <v/>
      </c>
      <c r="DH20" s="345" t="str">
        <f t="shared" ref="DH20" si="281">IF(DG20="","",MOD(IF(AND(CZ20&gt;0,CY20&gt;0),DG20,IF(AND(CZ20&gt;0,CY20&lt;0),SUD-DG20,IF(AND(CZ20&lt;0,CY20&lt;0),SUD+DG20,IF(AND(CZ20&lt;0,CY20&gt;0),NORD-DG20,DG20)))),CERCLE))</f>
        <v/>
      </c>
      <c r="DI20" s="322" t="str">
        <f t="shared" ref="DI20" si="282">IF(CG20="","",MOD(CG20-DH20,CERCLE))</f>
        <v/>
      </c>
      <c r="DJ20" s="322" t="str">
        <f t="shared" si="42"/>
        <v/>
      </c>
      <c r="DK20" s="322" t="str">
        <f>IF(XYZ!$F$15=OUI,'CALCUL-XYZ'!DJ20,'CALCUL-XYZ'!DH20)</f>
        <v/>
      </c>
      <c r="DL20" s="345" t="str">
        <f t="shared" si="77"/>
        <v/>
      </c>
      <c r="DN20" s="320" t="str">
        <f t="shared" si="43"/>
        <v/>
      </c>
      <c r="DO20" s="320" t="str">
        <f t="shared" si="44"/>
        <v/>
      </c>
      <c r="DP20" s="320" t="str">
        <f t="shared" si="259"/>
        <v/>
      </c>
      <c r="DQ20" s="320" t="str">
        <f t="shared" si="259"/>
        <v/>
      </c>
      <c r="DS20" s="320" t="str">
        <f t="shared" si="45"/>
        <v/>
      </c>
      <c r="DT20" s="320" t="str">
        <f ca="1">IF(XYZ!AJ44="","",IF(XYZ!$AO$23='CALCUL-XY'!$E$56," "&amp;SUBSTITUTE(XYZ!AJ44,",","."),","&amp;SUBSTITUTE(XYZ!AJ44,",",".")))</f>
        <v/>
      </c>
      <c r="DU20" s="320" t="str">
        <f ca="1">IF(XYZ!AK44="","",IF(XYZ!$AO$23='CALCUL-XY'!$E$56," "&amp;SUBSTITUTE(XYZ!AK44,",","."),","&amp;SUBSTITUTE(XYZ!AK44,",",".")))</f>
        <v/>
      </c>
      <c r="DV20" s="320" t="str">
        <f>IF(DD20="","",IF(XYZ!$AO$23='CALCUL-XY'!$E$56," "&amp;SUBSTITUTE(DD20,",","."),","&amp;SUBSTITUTE(DD20,",",".")))</f>
        <v/>
      </c>
      <c r="DW20" s="320" t="str">
        <f>IF(DS20="","",IF(XYZ!$AO$23='CALCUL-XY'!$E$56,IF(XYZ!AM44=""," ST"," "&amp;XYZ!AM44),IF(XYZ!AM44="",",ST",","&amp;XYZ!AM44)))</f>
        <v/>
      </c>
      <c r="DY20" s="319">
        <f t="shared" si="46"/>
        <v>20</v>
      </c>
      <c r="DZ20" s="320" t="str">
        <f t="shared" si="47"/>
        <v/>
      </c>
      <c r="EA20" s="322" t="str">
        <f t="shared" si="48"/>
        <v/>
      </c>
      <c r="EB20" s="345" t="str">
        <f t="shared" si="79"/>
        <v/>
      </c>
      <c r="EC20" s="320" t="str">
        <f t="shared" si="49"/>
        <v/>
      </c>
      <c r="ED20" s="320" t="str">
        <f t="shared" si="92"/>
        <v/>
      </c>
      <c r="EE20" s="320" t="str">
        <f t="shared" si="93"/>
        <v/>
      </c>
      <c r="EF20" s="320" t="str">
        <f ca="1">IF(EA20="","",IF(NC&lt;DY20,"",SUM(ED20:OFFSET(ED20,(NC-1),0))))</f>
        <v/>
      </c>
      <c r="EG20" s="320" t="str">
        <f ca="1">IF(EA20="","",IF(NC&lt;DY20,"",SUM(EE20:OFFSET(EE20,(NC-1),0))))</f>
        <v/>
      </c>
      <c r="EH20" s="320" t="str">
        <f t="shared" si="50"/>
        <v/>
      </c>
      <c r="EI20" s="320" t="str">
        <f>IF(EH20="","",'RAPPORT-XYZ'!$E$9/'CALCUL-XYZ'!EH20)</f>
        <v/>
      </c>
    </row>
    <row r="21" spans="1:139" x14ac:dyDescent="0.15">
      <c r="A21" s="320" t="str">
        <f>IF(XYZ!B45="","",XYZ!B45)</f>
        <v/>
      </c>
      <c r="B21" s="320" t="str">
        <f>IF(XYZ!C45="","",IF(XYZ!C45='RAPPORT-XYZ'!$A$6,'RAPPORT-XYZ'!$A$6,IF(OR(XYZ!C45='RAPPORT-XYZ'!$A$7,XYZ!C45='RAPPORT-XYZ'!$B$7),'RAPPORT-XYZ'!$A$7)))</f>
        <v/>
      </c>
      <c r="C21" s="320" t="str">
        <f>IF(XYZ!D45="","",XYZ!D45)</f>
        <v/>
      </c>
      <c r="D21" s="320" t="str">
        <f>IF(XYZ!E45="","",XYZ!E45)</f>
        <v/>
      </c>
      <c r="E21" s="320" t="str">
        <f>IF(XYZ!F45="","",XYZ!F45)</f>
        <v/>
      </c>
      <c r="F21" s="322" t="str">
        <f>IF(XYZ!G45="","",MOD(XYZ!G45,CERCLE))</f>
        <v/>
      </c>
      <c r="G21" s="322" t="str">
        <f>IF(XYZ!H45="","",MOD(XYZ!H45,CERCLE))</f>
        <v/>
      </c>
      <c r="H21" s="320">
        <f>IFERROR(IF(ECHELLE3="",XYZ!I45*1,XYZ!I45*ECHELLE3),"")</f>
        <v>0</v>
      </c>
      <c r="I21" s="320" t="str">
        <f>IF(XYZ!J45="","",XYZ!J45)</f>
        <v/>
      </c>
      <c r="K21" s="320" t="str">
        <f t="shared" si="51"/>
        <v/>
      </c>
      <c r="L21" s="320" t="str">
        <f>IF(K21="","",COUNT($K$1:K21))</f>
        <v/>
      </c>
      <c r="M21" s="320" t="str">
        <f t="shared" si="0"/>
        <v/>
      </c>
      <c r="N21" s="320" t="str">
        <f t="shared" si="1"/>
        <v/>
      </c>
      <c r="O21" s="320" t="str">
        <f t="shared" si="2"/>
        <v/>
      </c>
      <c r="P21" s="320" t="str">
        <f t="shared" si="3"/>
        <v/>
      </c>
      <c r="Q21" s="322" t="str">
        <f t="shared" si="4"/>
        <v/>
      </c>
      <c r="R21" s="322" t="str">
        <f t="shared" si="5"/>
        <v/>
      </c>
      <c r="S21" s="320" t="str">
        <f t="shared" si="6"/>
        <v/>
      </c>
      <c r="T21" s="320" t="str">
        <f t="shared" si="7"/>
        <v/>
      </c>
      <c r="V21" s="322" t="str">
        <f t="shared" ref="V21" si="283">IF(Q21="","",IF(M21="R",MOD(Q21-SUD,CERCLE),Q21))</f>
        <v/>
      </c>
      <c r="W21" s="331" t="str">
        <f t="shared" si="53"/>
        <v/>
      </c>
      <c r="X21" s="331" t="str">
        <f t="shared" si="54"/>
        <v/>
      </c>
      <c r="Y21" s="352"/>
      <c r="Z21" s="322" t="str">
        <f t="shared" ref="Z21" si="284">IF(R21="","",IF(M21="R",MOD(CERCLE-R21,CERCLE),R21))</f>
        <v/>
      </c>
      <c r="AA21" s="320" t="str">
        <f t="shared" ref="AA21" si="285">IF(S21="","",ABS(COS(RADIANS(Z21-EST)*24))*S21)</f>
        <v/>
      </c>
      <c r="AC21" s="320" t="str">
        <f t="shared" ref="AC21" si="286">IF(S21="","",SIN(RADIANS(Z21-EST)*24)*S21)</f>
        <v/>
      </c>
      <c r="AD21" s="320" t="str">
        <f t="shared" si="10"/>
        <v/>
      </c>
      <c r="AF21" s="320" t="str">
        <f t="shared" si="11"/>
        <v/>
      </c>
      <c r="AG21" s="320" t="str">
        <f t="shared" si="11"/>
        <v/>
      </c>
      <c r="AH21" s="320" t="str">
        <f t="shared" si="12"/>
        <v/>
      </c>
      <c r="AI21" s="320" t="str">
        <f t="shared" si="13"/>
        <v/>
      </c>
      <c r="AJ21" s="320" t="str">
        <f>IF(AH21="","",IF(ISNA(MATCH(AH21,$AH$1:AH20,0)),"N","Y"))</f>
        <v/>
      </c>
      <c r="AK21" s="320" t="str">
        <f t="shared" si="14"/>
        <v/>
      </c>
      <c r="AL21" s="320" t="str">
        <f t="shared" si="15"/>
        <v/>
      </c>
      <c r="AM21" s="320" t="str">
        <f t="shared" si="16"/>
        <v/>
      </c>
      <c r="AN21" s="320" t="str">
        <f t="shared" si="17"/>
        <v/>
      </c>
      <c r="AO21" s="334" t="str">
        <f t="array" ref="AO21">IF(AM21="","",AVERAGE(IF(AH$1:AH$200=AM21,W$1:W$200)))</f>
        <v/>
      </c>
      <c r="AP21" s="334" t="str">
        <f t="array" ref="AP21">IF(AM21="","",AVERAGE(IF(AH$1:AH$200=AM21,X$1:X$200)))</f>
        <v/>
      </c>
      <c r="AQ21" s="334" t="str">
        <f t="shared" si="58"/>
        <v/>
      </c>
      <c r="AR21" s="335" t="str">
        <f t="array" ref="AR21">IF(AQ21="","",MOD(DEGREES(AQ21/24),CERCLE))</f>
        <v/>
      </c>
      <c r="AS21" s="336" t="str">
        <f t="array" ref="AS21">IF(AM21="","",AVERAGE(IF(AH$1:AH$200=AM21,AA$1:AA$200)))</f>
        <v/>
      </c>
      <c r="AT21" s="336" t="str">
        <f t="shared" si="18"/>
        <v/>
      </c>
      <c r="AU21" s="336" t="str">
        <f t="shared" si="59"/>
        <v/>
      </c>
      <c r="AV21" s="337" t="str">
        <f t="array" ref="AV21">IF(AM21="","",AVERAGE(IF(AH$1:AH$200=AM21,AD$1:AD$200)))</f>
        <v/>
      </c>
      <c r="AW21" s="337" t="str">
        <f t="array" ref="AW21">IF(AN21="","",AVERAGE(IF(AH$1:AH$200=AN21,AD$1:AD$200)))</f>
        <v/>
      </c>
      <c r="AX21" s="337" t="str">
        <f t="shared" si="60"/>
        <v/>
      </c>
      <c r="AY21" s="320" t="str">
        <f t="shared" si="19"/>
        <v/>
      </c>
      <c r="AZ21" s="320" t="str">
        <f>IF(AY21="","",COUNT(AY$1:AY21))</f>
        <v/>
      </c>
      <c r="BB21" s="339" t="str">
        <f>IF(AF21="","",IF(ISNA(MATCH(AF21,$AF$1:AF20,0)),"N","Y"))</f>
        <v/>
      </c>
      <c r="BC21" s="339" t="str">
        <f t="shared" si="20"/>
        <v/>
      </c>
      <c r="BD21" s="339" t="str">
        <f>IF(BC21="","",COUNT($BC$1:BC21))</f>
        <v/>
      </c>
      <c r="BE21" s="339" t="str">
        <f t="shared" si="21"/>
        <v/>
      </c>
      <c r="BF21" s="340" t="str">
        <f>IF(AR21="","",IF(ISNA(MATCH(AF21,$AF$1:AF20,0)),-AR21,AR21))</f>
        <v/>
      </c>
      <c r="BG21" s="341" t="str">
        <f t="array" ref="BG21">IF(BE21="","",SUM(IF(AK$1:AK$200=BE21,BF$1:BF$200)))</f>
        <v/>
      </c>
      <c r="BH21" s="341" t="str">
        <f t="shared" ref="BH21" si="287">IF(BG21="","",MOD(BG21,CERCLE))</f>
        <v/>
      </c>
      <c r="BI21" s="342"/>
      <c r="BJ21" s="322"/>
      <c r="BK21" s="322"/>
      <c r="BL21" s="322"/>
      <c r="BM21" s="339" t="str">
        <f t="shared" si="62"/>
        <v/>
      </c>
      <c r="BN21" s="343" t="str">
        <f t="shared" si="23"/>
        <v/>
      </c>
      <c r="BO21" s="341" t="str">
        <f t="shared" ref="BO21" si="288">IF(BN21="","",CERCLE-BN21)</f>
        <v/>
      </c>
      <c r="BP21" s="341"/>
      <c r="BQ21" s="339" t="str">
        <f t="shared" si="25"/>
        <v/>
      </c>
      <c r="BR21" s="341" t="str">
        <f t="shared" si="64"/>
        <v/>
      </c>
      <c r="BS21" s="341" t="str">
        <f t="shared" si="65"/>
        <v/>
      </c>
      <c r="BT21" s="343" t="str">
        <f t="shared" si="26"/>
        <v/>
      </c>
      <c r="BU21" s="342"/>
      <c r="BV21" s="341" t="str">
        <f t="shared" si="66"/>
        <v/>
      </c>
      <c r="BW21" s="345" t="str">
        <f t="shared" si="67"/>
        <v/>
      </c>
      <c r="BX21" s="345" t="str">
        <f t="shared" si="27"/>
        <v/>
      </c>
      <c r="BY21" s="346" t="str">
        <f t="shared" si="28"/>
        <v/>
      </c>
      <c r="BZ21" s="346" t="str">
        <f t="shared" si="29"/>
        <v/>
      </c>
      <c r="CA21" s="339" t="str">
        <f t="shared" si="68"/>
        <v/>
      </c>
      <c r="CE21" s="320" t="str">
        <f t="shared" si="30"/>
        <v/>
      </c>
      <c r="CF21" s="320" t="str">
        <f t="shared" si="31"/>
        <v/>
      </c>
      <c r="CG21" s="322" t="str">
        <f t="shared" si="32"/>
        <v/>
      </c>
      <c r="CH21" s="322" t="str">
        <f t="shared" ref="CH21" si="289">IF(CG21="","",MOD(CG21-BX21,CERCLE))</f>
        <v/>
      </c>
      <c r="CI21" s="322" t="str">
        <f t="shared" si="34"/>
        <v/>
      </c>
      <c r="CJ21" s="349"/>
      <c r="CK21" s="350" t="str">
        <f t="shared" si="35"/>
        <v/>
      </c>
      <c r="CL21" s="350" t="str">
        <f t="shared" si="36"/>
        <v/>
      </c>
      <c r="CM21" s="320" t="str">
        <f t="shared" si="267"/>
        <v/>
      </c>
      <c r="CN21" s="320" t="str">
        <f t="shared" si="267"/>
        <v/>
      </c>
      <c r="CP21" s="322" t="str">
        <f>IF(BN21="","",MOD(BN21+'RAPPORT-XYZ'!$E$12,CERCLE))</f>
        <v/>
      </c>
      <c r="CQ21" s="345" t="str">
        <f t="shared" si="70"/>
        <v/>
      </c>
      <c r="CR21" s="320" t="str">
        <f t="shared" si="71"/>
        <v/>
      </c>
      <c r="CS21" s="320" t="str">
        <f t="shared" si="37"/>
        <v/>
      </c>
      <c r="CU21" s="320" t="str">
        <f>IF(CR21="","",BY21/'RAPPORT-XYZ'!$E$9)</f>
        <v/>
      </c>
      <c r="CV21" s="320" t="str">
        <f>IF(CU21="","",-'RAPPORT-XYZ'!$E$27*CU21)</f>
        <v/>
      </c>
      <c r="CW21" s="320" t="str">
        <f>IF(CV21="","",-'RAPPORT-XYZ'!$E$29*CU21)</f>
        <v/>
      </c>
      <c r="CY21" s="320" t="str">
        <f t="shared" si="38"/>
        <v/>
      </c>
      <c r="CZ21" s="320" t="str">
        <f t="shared" si="38"/>
        <v/>
      </c>
      <c r="DB21" s="320" t="str">
        <f t="shared" si="72"/>
        <v/>
      </c>
      <c r="DD21" s="320" t="str">
        <f>IF(CA21="","",CA21+('RAPPORT-XYZ'!$E$37*ROW(21:21)))</f>
        <v/>
      </c>
      <c r="DF21" s="345" t="str">
        <f t="shared" ref="DF21" si="290">IF(AND(CZ21=0,CY21=0),0,IF(AND(CZ21=0,CY21&gt;0),NORD,IF(AND(CZ21&gt;0,CY21=0),EST,IF(AND(CZ21=0,CY21&lt;0),SUD,IF(AND(CZ21&lt;0,CY21=0),OUEST,"")))))</f>
        <v/>
      </c>
      <c r="DG21" s="345" t="str">
        <f t="shared" ref="DG21" si="291">IF(CY21="","",IF(DF21="",MOD(DEGREES(ATAN(ABS(CZ21)/(ABS(CY21))))/24,CERCLE),DF21))</f>
        <v/>
      </c>
      <c r="DH21" s="345" t="str">
        <f t="shared" ref="DH21" si="292">IF(DG21="","",MOD(IF(AND(CZ21&gt;0,CY21&gt;0),DG21,IF(AND(CZ21&gt;0,CY21&lt;0),SUD-DG21,IF(AND(CZ21&lt;0,CY21&lt;0),SUD+DG21,IF(AND(CZ21&lt;0,CY21&gt;0),NORD-DG21,DG21)))),CERCLE))</f>
        <v/>
      </c>
      <c r="DI21" s="322" t="str">
        <f t="shared" ref="DI21" si="293">IF(CG21="","",MOD(CG21-DH21,CERCLE))</f>
        <v/>
      </c>
      <c r="DJ21" s="322" t="str">
        <f t="shared" si="42"/>
        <v/>
      </c>
      <c r="DK21" s="322" t="str">
        <f>IF(XYZ!$F$15=OUI,'CALCUL-XYZ'!DJ21,'CALCUL-XYZ'!DH21)</f>
        <v/>
      </c>
      <c r="DL21" s="345" t="str">
        <f t="shared" si="77"/>
        <v/>
      </c>
      <c r="DN21" s="320" t="str">
        <f t="shared" si="43"/>
        <v/>
      </c>
      <c r="DO21" s="320" t="str">
        <f t="shared" si="44"/>
        <v/>
      </c>
      <c r="DP21" s="320" t="str">
        <f t="shared" si="259"/>
        <v/>
      </c>
      <c r="DQ21" s="320" t="str">
        <f t="shared" si="259"/>
        <v/>
      </c>
      <c r="DS21" s="320" t="str">
        <f t="shared" si="45"/>
        <v/>
      </c>
      <c r="DT21" s="320" t="str">
        <f ca="1">IF(XYZ!AJ45="","",IF(XYZ!$AO$23='CALCUL-XY'!$E$56," "&amp;SUBSTITUTE(XYZ!AJ45,",","."),","&amp;SUBSTITUTE(XYZ!AJ45,",",".")))</f>
        <v/>
      </c>
      <c r="DU21" s="320" t="str">
        <f ca="1">IF(XYZ!AK45="","",IF(XYZ!$AO$23='CALCUL-XY'!$E$56," "&amp;SUBSTITUTE(XYZ!AK45,",","."),","&amp;SUBSTITUTE(XYZ!AK45,",",".")))</f>
        <v/>
      </c>
      <c r="DV21" s="320" t="str">
        <f>IF(DD21="","",IF(XYZ!$AO$23='CALCUL-XY'!$E$56," "&amp;SUBSTITUTE(DD21,",","."),","&amp;SUBSTITUTE(DD21,",",".")))</f>
        <v/>
      </c>
      <c r="DW21" s="320" t="str">
        <f>IF(DS21="","",IF(XYZ!$AO$23='CALCUL-XY'!$E$56,IF(XYZ!AM45=""," ST"," "&amp;XYZ!AM45),IF(XYZ!AM45="",",ST",","&amp;XYZ!AM45)))</f>
        <v/>
      </c>
      <c r="DY21" s="319">
        <f t="shared" si="46"/>
        <v>21</v>
      </c>
      <c r="DZ21" s="320" t="str">
        <f t="shared" si="47"/>
        <v/>
      </c>
      <c r="EA21" s="322" t="str">
        <f t="shared" si="48"/>
        <v/>
      </c>
      <c r="EB21" s="345" t="str">
        <f t="shared" si="79"/>
        <v/>
      </c>
      <c r="EC21" s="320" t="str">
        <f t="shared" si="49"/>
        <v/>
      </c>
      <c r="ED21" s="320" t="str">
        <f t="shared" si="92"/>
        <v/>
      </c>
      <c r="EE21" s="320" t="str">
        <f t="shared" si="93"/>
        <v/>
      </c>
      <c r="EF21" s="320" t="str">
        <f ca="1">IF(EA21="","",IF(NC&lt;DY21,"",SUM(ED21:OFFSET(ED21,(NC-1),0))))</f>
        <v/>
      </c>
      <c r="EG21" s="320" t="str">
        <f ca="1">IF(EA21="","",IF(NC&lt;DY21,"",SUM(EE21:OFFSET(EE21,(NC-1),0))))</f>
        <v/>
      </c>
      <c r="EH21" s="320" t="str">
        <f t="shared" si="50"/>
        <v/>
      </c>
      <c r="EI21" s="320" t="str">
        <f>IF(EH21="","",'RAPPORT-XYZ'!$E$9/'CALCUL-XYZ'!EH21)</f>
        <v/>
      </c>
    </row>
    <row r="22" spans="1:139" x14ac:dyDescent="0.15">
      <c r="A22" s="320" t="str">
        <f>IF(XYZ!B46="","",XYZ!B46)</f>
        <v/>
      </c>
      <c r="B22" s="320" t="str">
        <f>IF(XYZ!C46="","",IF(XYZ!C46='RAPPORT-XYZ'!$A$6,'RAPPORT-XYZ'!$A$6,IF(OR(XYZ!C46='RAPPORT-XYZ'!$A$7,XYZ!C46='RAPPORT-XYZ'!$B$7),'RAPPORT-XYZ'!$A$7)))</f>
        <v/>
      </c>
      <c r="C22" s="320" t="str">
        <f>IF(XYZ!D46="","",XYZ!D46)</f>
        <v/>
      </c>
      <c r="D22" s="320" t="str">
        <f>IF(XYZ!E46="","",XYZ!E46)</f>
        <v/>
      </c>
      <c r="E22" s="320" t="str">
        <f>IF(XYZ!F46="","",XYZ!F46)</f>
        <v/>
      </c>
      <c r="F22" s="322" t="str">
        <f>IF(XYZ!G46="","",MOD(XYZ!G46,CERCLE))</f>
        <v/>
      </c>
      <c r="G22" s="322" t="str">
        <f>IF(XYZ!H46="","",MOD(XYZ!H46,CERCLE))</f>
        <v/>
      </c>
      <c r="H22" s="320">
        <f>IFERROR(IF(ECHELLE3="",XYZ!I46*1,XYZ!I46*ECHELLE3),"")</f>
        <v>0</v>
      </c>
      <c r="I22" s="320" t="str">
        <f>IF(XYZ!J46="","",XYZ!J46)</f>
        <v/>
      </c>
      <c r="K22" s="320" t="str">
        <f t="shared" si="51"/>
        <v/>
      </c>
      <c r="L22" s="320" t="str">
        <f>IF(K22="","",COUNT($K$1:K22))</f>
        <v/>
      </c>
      <c r="M22" s="320" t="str">
        <f t="shared" si="0"/>
        <v/>
      </c>
      <c r="N22" s="320" t="str">
        <f t="shared" si="1"/>
        <v/>
      </c>
      <c r="O22" s="320" t="str">
        <f t="shared" si="2"/>
        <v/>
      </c>
      <c r="P22" s="320" t="str">
        <f t="shared" si="3"/>
        <v/>
      </c>
      <c r="Q22" s="322" t="str">
        <f t="shared" si="4"/>
        <v/>
      </c>
      <c r="R22" s="322" t="str">
        <f t="shared" si="5"/>
        <v/>
      </c>
      <c r="S22" s="320" t="str">
        <f t="shared" si="6"/>
        <v/>
      </c>
      <c r="T22" s="320" t="str">
        <f t="shared" si="7"/>
        <v/>
      </c>
      <c r="V22" s="322" t="str">
        <f t="shared" ref="V22" si="294">IF(Q22="","",IF(M22="R",MOD(Q22-SUD,CERCLE),Q22))</f>
        <v/>
      </c>
      <c r="W22" s="331" t="str">
        <f t="shared" si="53"/>
        <v/>
      </c>
      <c r="X22" s="331" t="str">
        <f t="shared" si="54"/>
        <v/>
      </c>
      <c r="Y22" s="352"/>
      <c r="Z22" s="322" t="str">
        <f t="shared" ref="Z22" si="295">IF(R22="","",IF(M22="R",MOD(CERCLE-R22,CERCLE),R22))</f>
        <v/>
      </c>
      <c r="AA22" s="320" t="str">
        <f t="shared" ref="AA22" si="296">IF(S22="","",ABS(COS(RADIANS(Z22-EST)*24))*S22)</f>
        <v/>
      </c>
      <c r="AC22" s="320" t="str">
        <f t="shared" ref="AC22" si="297">IF(S22="","",SIN(RADIANS(Z22-EST)*24)*S22)</f>
        <v/>
      </c>
      <c r="AD22" s="320" t="str">
        <f t="shared" si="10"/>
        <v/>
      </c>
      <c r="AF22" s="320" t="str">
        <f t="shared" si="11"/>
        <v/>
      </c>
      <c r="AG22" s="320" t="str">
        <f t="shared" si="11"/>
        <v/>
      </c>
      <c r="AH22" s="320" t="str">
        <f t="shared" si="12"/>
        <v/>
      </c>
      <c r="AI22" s="320" t="str">
        <f t="shared" si="13"/>
        <v/>
      </c>
      <c r="AJ22" s="320" t="str">
        <f>IF(AH22="","",IF(ISNA(MATCH(AH22,$AH$1:AH21,0)),"N","Y"))</f>
        <v/>
      </c>
      <c r="AK22" s="320" t="str">
        <f t="shared" si="14"/>
        <v/>
      </c>
      <c r="AL22" s="320" t="str">
        <f t="shared" si="15"/>
        <v/>
      </c>
      <c r="AM22" s="320" t="str">
        <f t="shared" si="16"/>
        <v/>
      </c>
      <c r="AN22" s="320" t="str">
        <f t="shared" si="17"/>
        <v/>
      </c>
      <c r="AO22" s="334" t="str">
        <f t="array" ref="AO22">IF(AM22="","",AVERAGE(IF(AH$1:AH$200=AM22,W$1:W$200)))</f>
        <v/>
      </c>
      <c r="AP22" s="334" t="str">
        <f t="array" ref="AP22">IF(AM22="","",AVERAGE(IF(AH$1:AH$200=AM22,X$1:X$200)))</f>
        <v/>
      </c>
      <c r="AQ22" s="334" t="str">
        <f t="shared" si="58"/>
        <v/>
      </c>
      <c r="AR22" s="335" t="str">
        <f t="array" ref="AR22">IF(AQ22="","",MOD(DEGREES(AQ22/24),CERCLE))</f>
        <v/>
      </c>
      <c r="AS22" s="336" t="str">
        <f t="array" ref="AS22">IF(AM22="","",AVERAGE(IF(AH$1:AH$200=AM22,AA$1:AA$200)))</f>
        <v/>
      </c>
      <c r="AT22" s="336" t="str">
        <f t="shared" si="18"/>
        <v/>
      </c>
      <c r="AU22" s="336" t="str">
        <f t="shared" si="59"/>
        <v/>
      </c>
      <c r="AV22" s="337" t="str">
        <f t="array" ref="AV22">IF(AM22="","",AVERAGE(IF(AH$1:AH$200=AM22,AD$1:AD$200)))</f>
        <v/>
      </c>
      <c r="AW22" s="337" t="str">
        <f t="array" ref="AW22">IF(AN22="","",AVERAGE(IF(AH$1:AH$200=AN22,AD$1:AD$200)))</f>
        <v/>
      </c>
      <c r="AX22" s="337" t="str">
        <f t="shared" si="60"/>
        <v/>
      </c>
      <c r="AY22" s="320" t="str">
        <f t="shared" si="19"/>
        <v/>
      </c>
      <c r="AZ22" s="320" t="str">
        <f>IF(AY22="","",COUNT(AY$1:AY22))</f>
        <v/>
      </c>
      <c r="BB22" s="339" t="str">
        <f>IF(AF22="","",IF(ISNA(MATCH(AF22,$AF$1:AF21,0)),"N","Y"))</f>
        <v/>
      </c>
      <c r="BC22" s="339" t="str">
        <f t="shared" si="20"/>
        <v/>
      </c>
      <c r="BD22" s="339" t="str">
        <f>IF(BC22="","",COUNT($BC$1:BC22))</f>
        <v/>
      </c>
      <c r="BE22" s="339" t="str">
        <f t="shared" si="21"/>
        <v/>
      </c>
      <c r="BF22" s="340" t="str">
        <f>IF(AR22="","",IF(ISNA(MATCH(AF22,$AF$1:AF21,0)),-AR22,AR22))</f>
        <v/>
      </c>
      <c r="BG22" s="341" t="str">
        <f t="array" ref="BG22">IF(BE22="","",SUM(IF(AK$1:AK$200=BE22,BF$1:BF$200)))</f>
        <v/>
      </c>
      <c r="BH22" s="341" t="str">
        <f t="shared" ref="BH22" si="298">IF(BG22="","",MOD(BG22,CERCLE))</f>
        <v/>
      </c>
      <c r="BI22" s="342"/>
      <c r="BJ22" s="322"/>
      <c r="BK22" s="322"/>
      <c r="BL22" s="322"/>
      <c r="BM22" s="339" t="str">
        <f t="shared" si="62"/>
        <v/>
      </c>
      <c r="BN22" s="343" t="str">
        <f t="shared" si="23"/>
        <v/>
      </c>
      <c r="BO22" s="341" t="str">
        <f t="shared" ref="BO22" si="299">IF(BN22="","",CERCLE-BN22)</f>
        <v/>
      </c>
      <c r="BP22" s="341"/>
      <c r="BQ22" s="339" t="str">
        <f t="shared" si="25"/>
        <v/>
      </c>
      <c r="BR22" s="341" t="str">
        <f t="shared" si="64"/>
        <v/>
      </c>
      <c r="BS22" s="341" t="str">
        <f t="shared" si="65"/>
        <v/>
      </c>
      <c r="BT22" s="343" t="str">
        <f t="shared" si="26"/>
        <v/>
      </c>
      <c r="BU22" s="342"/>
      <c r="BV22" s="341" t="str">
        <f t="shared" si="66"/>
        <v/>
      </c>
      <c r="BW22" s="345" t="str">
        <f t="shared" si="67"/>
        <v/>
      </c>
      <c r="BX22" s="345" t="str">
        <f t="shared" si="27"/>
        <v/>
      </c>
      <c r="BY22" s="346" t="str">
        <f t="shared" si="28"/>
        <v/>
      </c>
      <c r="BZ22" s="346" t="str">
        <f t="shared" si="29"/>
        <v/>
      </c>
      <c r="CA22" s="339" t="str">
        <f t="shared" si="68"/>
        <v/>
      </c>
      <c r="CE22" s="320" t="str">
        <f t="shared" si="30"/>
        <v/>
      </c>
      <c r="CF22" s="320" t="str">
        <f t="shared" si="31"/>
        <v/>
      </c>
      <c r="CG22" s="322" t="str">
        <f t="shared" si="32"/>
        <v/>
      </c>
      <c r="CH22" s="322" t="str">
        <f t="shared" ref="CH22" si="300">IF(CG22="","",MOD(CG22-BX22,CERCLE))</f>
        <v/>
      </c>
      <c r="CI22" s="322" t="str">
        <f t="shared" si="34"/>
        <v/>
      </c>
      <c r="CJ22" s="349"/>
      <c r="CK22" s="350" t="str">
        <f t="shared" si="35"/>
        <v/>
      </c>
      <c r="CL22" s="350" t="str">
        <f t="shared" si="36"/>
        <v/>
      </c>
      <c r="CM22" s="320" t="str">
        <f t="shared" si="267"/>
        <v/>
      </c>
      <c r="CN22" s="320" t="str">
        <f t="shared" si="267"/>
        <v/>
      </c>
      <c r="CP22" s="322" t="str">
        <f>IF(BN22="","",MOD(BN22+'RAPPORT-XYZ'!$E$12,CERCLE))</f>
        <v/>
      </c>
      <c r="CQ22" s="345" t="str">
        <f t="shared" si="70"/>
        <v/>
      </c>
      <c r="CR22" s="320" t="str">
        <f t="shared" si="71"/>
        <v/>
      </c>
      <c r="CS22" s="320" t="str">
        <f t="shared" si="37"/>
        <v/>
      </c>
      <c r="CU22" s="320" t="str">
        <f>IF(CR22="","",BY22/'RAPPORT-XYZ'!$E$9)</f>
        <v/>
      </c>
      <c r="CV22" s="320" t="str">
        <f>IF(CU22="","",-'RAPPORT-XYZ'!$E$27*CU22)</f>
        <v/>
      </c>
      <c r="CW22" s="320" t="str">
        <f>IF(CV22="","",-'RAPPORT-XYZ'!$E$29*CU22)</f>
        <v/>
      </c>
      <c r="CY22" s="320" t="str">
        <f t="shared" si="38"/>
        <v/>
      </c>
      <c r="CZ22" s="320" t="str">
        <f t="shared" si="38"/>
        <v/>
      </c>
      <c r="DB22" s="320" t="str">
        <f t="shared" si="72"/>
        <v/>
      </c>
      <c r="DD22" s="320" t="str">
        <f>IF(CA22="","",CA22+('RAPPORT-XYZ'!$E$37*ROW(22:22)))</f>
        <v/>
      </c>
      <c r="DF22" s="345" t="str">
        <f t="shared" ref="DF22" si="301">IF(AND(CZ22=0,CY22=0),0,IF(AND(CZ22=0,CY22&gt;0),NORD,IF(AND(CZ22&gt;0,CY22=0),EST,IF(AND(CZ22=0,CY22&lt;0),SUD,IF(AND(CZ22&lt;0,CY22=0),OUEST,"")))))</f>
        <v/>
      </c>
      <c r="DG22" s="345" t="str">
        <f t="shared" ref="DG22" si="302">IF(CY22="","",IF(DF22="",MOD(DEGREES(ATAN(ABS(CZ22)/(ABS(CY22))))/24,CERCLE),DF22))</f>
        <v/>
      </c>
      <c r="DH22" s="345" t="str">
        <f t="shared" ref="DH22" si="303">IF(DG22="","",MOD(IF(AND(CZ22&gt;0,CY22&gt;0),DG22,IF(AND(CZ22&gt;0,CY22&lt;0),SUD-DG22,IF(AND(CZ22&lt;0,CY22&lt;0),SUD+DG22,IF(AND(CZ22&lt;0,CY22&gt;0),NORD-DG22,DG22)))),CERCLE))</f>
        <v/>
      </c>
      <c r="DI22" s="322" t="str">
        <f t="shared" ref="DI22" si="304">IF(CG22="","",MOD(CG22-DH22,CERCLE))</f>
        <v/>
      </c>
      <c r="DJ22" s="322" t="str">
        <f t="shared" si="42"/>
        <v/>
      </c>
      <c r="DK22" s="322" t="str">
        <f>IF(XYZ!$F$15=OUI,'CALCUL-XYZ'!DJ22,'CALCUL-XYZ'!DH22)</f>
        <v/>
      </c>
      <c r="DL22" s="345" t="str">
        <f t="shared" si="77"/>
        <v/>
      </c>
      <c r="DN22" s="320" t="str">
        <f t="shared" si="43"/>
        <v/>
      </c>
      <c r="DO22" s="320" t="str">
        <f t="shared" si="44"/>
        <v/>
      </c>
      <c r="DP22" s="320" t="str">
        <f t="shared" si="259"/>
        <v/>
      </c>
      <c r="DQ22" s="320" t="str">
        <f t="shared" si="259"/>
        <v/>
      </c>
      <c r="DS22" s="320" t="str">
        <f t="shared" si="45"/>
        <v/>
      </c>
      <c r="DT22" s="320" t="str">
        <f ca="1">IF(XYZ!AJ46="","",IF(XYZ!$AO$23='CALCUL-XY'!$E$56," "&amp;SUBSTITUTE(XYZ!AJ46,",","."),","&amp;SUBSTITUTE(XYZ!AJ46,",",".")))</f>
        <v/>
      </c>
      <c r="DU22" s="320" t="str">
        <f ca="1">IF(XYZ!AK46="","",IF(XYZ!$AO$23='CALCUL-XY'!$E$56," "&amp;SUBSTITUTE(XYZ!AK46,",","."),","&amp;SUBSTITUTE(XYZ!AK46,",",".")))</f>
        <v/>
      </c>
      <c r="DV22" s="320" t="str">
        <f>IF(DD22="","",IF(XYZ!$AO$23='CALCUL-XY'!$E$56," "&amp;SUBSTITUTE(DD22,",","."),","&amp;SUBSTITUTE(DD22,",",".")))</f>
        <v/>
      </c>
      <c r="DW22" s="320" t="str">
        <f>IF(DS22="","",IF(XYZ!$AO$23='CALCUL-XY'!$E$56,IF(XYZ!AM46=""," ST"," "&amp;XYZ!AM46),IF(XYZ!AM46="",",ST",","&amp;XYZ!AM46)))</f>
        <v/>
      </c>
      <c r="DY22" s="319">
        <f t="shared" si="46"/>
        <v>22</v>
      </c>
      <c r="DZ22" s="320" t="str">
        <f t="shared" si="47"/>
        <v/>
      </c>
      <c r="EA22" s="322" t="str">
        <f t="shared" si="48"/>
        <v/>
      </c>
      <c r="EB22" s="345" t="str">
        <f t="shared" si="79"/>
        <v/>
      </c>
      <c r="EC22" s="320" t="str">
        <f t="shared" si="49"/>
        <v/>
      </c>
      <c r="ED22" s="320" t="str">
        <f t="shared" si="92"/>
        <v/>
      </c>
      <c r="EE22" s="320" t="str">
        <f t="shared" si="93"/>
        <v/>
      </c>
      <c r="EF22" s="320" t="str">
        <f ca="1">IF(EA22="","",IF(NC&lt;DY22,"",SUM(ED22:OFFSET(ED22,(NC-1),0))))</f>
        <v/>
      </c>
      <c r="EG22" s="320" t="str">
        <f ca="1">IF(EA22="","",IF(NC&lt;DY22,"",SUM(EE22:OFFSET(EE22,(NC-1),0))))</f>
        <v/>
      </c>
      <c r="EH22" s="320" t="str">
        <f t="shared" si="50"/>
        <v/>
      </c>
      <c r="EI22" s="320" t="str">
        <f>IF(EH22="","",'RAPPORT-XYZ'!$E$9/'CALCUL-XYZ'!EH22)</f>
        <v/>
      </c>
    </row>
    <row r="23" spans="1:139" x14ac:dyDescent="0.15">
      <c r="A23" s="320" t="str">
        <f>IF(XYZ!B47="","",XYZ!B47)</f>
        <v/>
      </c>
      <c r="B23" s="320" t="str">
        <f>IF(XYZ!C47="","",IF(XYZ!C47='RAPPORT-XYZ'!$A$6,'RAPPORT-XYZ'!$A$6,IF(OR(XYZ!C47='RAPPORT-XYZ'!$A$7,XYZ!C47='RAPPORT-XYZ'!$B$7),'RAPPORT-XYZ'!$A$7)))</f>
        <v/>
      </c>
      <c r="C23" s="320" t="str">
        <f>IF(XYZ!D47="","",XYZ!D47)</f>
        <v/>
      </c>
      <c r="D23" s="320" t="str">
        <f>IF(XYZ!E47="","",XYZ!E47)</f>
        <v/>
      </c>
      <c r="E23" s="320" t="str">
        <f>IF(XYZ!F47="","",XYZ!F47)</f>
        <v/>
      </c>
      <c r="F23" s="322" t="str">
        <f>IF(XYZ!G47="","",MOD(XYZ!G47,CERCLE))</f>
        <v/>
      </c>
      <c r="G23" s="322" t="str">
        <f>IF(XYZ!H47="","",MOD(XYZ!H47,CERCLE))</f>
        <v/>
      </c>
      <c r="H23" s="320">
        <f>IFERROR(IF(ECHELLE3="",XYZ!I47*1,XYZ!I47*ECHELLE3),"")</f>
        <v>0</v>
      </c>
      <c r="I23" s="320" t="str">
        <f>IF(XYZ!J47="","",XYZ!J47)</f>
        <v/>
      </c>
      <c r="K23" s="320" t="str">
        <f t="shared" si="51"/>
        <v/>
      </c>
      <c r="L23" s="320" t="str">
        <f>IF(K23="","",COUNT($K$1:K23))</f>
        <v/>
      </c>
      <c r="M23" s="320" t="str">
        <f t="shared" si="0"/>
        <v/>
      </c>
      <c r="N23" s="320" t="str">
        <f t="shared" si="1"/>
        <v/>
      </c>
      <c r="O23" s="320" t="str">
        <f t="shared" si="2"/>
        <v/>
      </c>
      <c r="P23" s="320" t="str">
        <f t="shared" si="3"/>
        <v/>
      </c>
      <c r="Q23" s="322" t="str">
        <f t="shared" si="4"/>
        <v/>
      </c>
      <c r="R23" s="322" t="str">
        <f t="shared" si="5"/>
        <v/>
      </c>
      <c r="S23" s="320" t="str">
        <f t="shared" si="6"/>
        <v/>
      </c>
      <c r="T23" s="320" t="str">
        <f t="shared" si="7"/>
        <v/>
      </c>
      <c r="V23" s="322" t="str">
        <f t="shared" ref="V23" si="305">IF(Q23="","",IF(M23="R",MOD(Q23-SUD,CERCLE),Q23))</f>
        <v/>
      </c>
      <c r="W23" s="331" t="str">
        <f t="shared" si="53"/>
        <v/>
      </c>
      <c r="X23" s="331" t="str">
        <f t="shared" si="54"/>
        <v/>
      </c>
      <c r="Y23" s="352"/>
      <c r="Z23" s="322" t="str">
        <f t="shared" ref="Z23" si="306">IF(R23="","",IF(M23="R",MOD(CERCLE-R23,CERCLE),R23))</f>
        <v/>
      </c>
      <c r="AA23" s="320" t="str">
        <f t="shared" ref="AA23" si="307">IF(S23="","",ABS(COS(RADIANS(Z23-EST)*24))*S23)</f>
        <v/>
      </c>
      <c r="AC23" s="320" t="str">
        <f t="shared" ref="AC23" si="308">IF(S23="","",SIN(RADIANS(Z23-EST)*24)*S23)</f>
        <v/>
      </c>
      <c r="AD23" s="320" t="str">
        <f t="shared" si="10"/>
        <v/>
      </c>
      <c r="AF23" s="320" t="str">
        <f t="shared" si="11"/>
        <v/>
      </c>
      <c r="AG23" s="320" t="str">
        <f t="shared" si="11"/>
        <v/>
      </c>
      <c r="AH23" s="320" t="str">
        <f t="shared" si="12"/>
        <v/>
      </c>
      <c r="AI23" s="320" t="str">
        <f t="shared" si="13"/>
        <v/>
      </c>
      <c r="AJ23" s="320" t="str">
        <f>IF(AH23="","",IF(ISNA(MATCH(AH23,$AH$1:AH22,0)),"N","Y"))</f>
        <v/>
      </c>
      <c r="AK23" s="320" t="str">
        <f t="shared" si="14"/>
        <v/>
      </c>
      <c r="AL23" s="320" t="str">
        <f t="shared" si="15"/>
        <v/>
      </c>
      <c r="AM23" s="320" t="str">
        <f t="shared" si="16"/>
        <v/>
      </c>
      <c r="AN23" s="320" t="str">
        <f t="shared" si="17"/>
        <v/>
      </c>
      <c r="AO23" s="334" t="str">
        <f t="array" ref="AO23">IF(AM23="","",AVERAGE(IF(AH$1:AH$200=AM23,W$1:W$200)))</f>
        <v/>
      </c>
      <c r="AP23" s="334" t="str">
        <f t="array" ref="AP23">IF(AM23="","",AVERAGE(IF(AH$1:AH$200=AM23,X$1:X$200)))</f>
        <v/>
      </c>
      <c r="AQ23" s="334" t="str">
        <f t="shared" si="58"/>
        <v/>
      </c>
      <c r="AR23" s="335" t="str">
        <f t="array" ref="AR23">IF(AQ23="","",MOD(DEGREES(AQ23/24),CERCLE))</f>
        <v/>
      </c>
      <c r="AS23" s="336" t="str">
        <f t="array" ref="AS23">IF(AM23="","",AVERAGE(IF(AH$1:AH$200=AM23,AA$1:AA$200)))</f>
        <v/>
      </c>
      <c r="AT23" s="336" t="str">
        <f t="shared" si="18"/>
        <v/>
      </c>
      <c r="AU23" s="336" t="str">
        <f t="shared" si="59"/>
        <v/>
      </c>
      <c r="AV23" s="337" t="str">
        <f t="array" ref="AV23">IF(AM23="","",AVERAGE(IF(AH$1:AH$200=AM23,AD$1:AD$200)))</f>
        <v/>
      </c>
      <c r="AW23" s="337" t="str">
        <f t="array" ref="AW23">IF(AN23="","",AVERAGE(IF(AH$1:AH$200=AN23,AD$1:AD$200)))</f>
        <v/>
      </c>
      <c r="AX23" s="337" t="str">
        <f t="shared" si="60"/>
        <v/>
      </c>
      <c r="AY23" s="320" t="str">
        <f t="shared" si="19"/>
        <v/>
      </c>
      <c r="AZ23" s="320" t="str">
        <f>IF(AY23="","",COUNT(AY$1:AY23))</f>
        <v/>
      </c>
      <c r="BB23" s="339" t="str">
        <f>IF(AF23="","",IF(ISNA(MATCH(AF23,$AF$1:AF22,0)),"N","Y"))</f>
        <v/>
      </c>
      <c r="BC23" s="339" t="str">
        <f t="shared" si="20"/>
        <v/>
      </c>
      <c r="BD23" s="339" t="str">
        <f>IF(BC23="","",COUNT($BC$1:BC23))</f>
        <v/>
      </c>
      <c r="BE23" s="339" t="str">
        <f t="shared" si="21"/>
        <v/>
      </c>
      <c r="BF23" s="340" t="str">
        <f>IF(AR23="","",IF(ISNA(MATCH(AF23,$AF$1:AF22,0)),-AR23,AR23))</f>
        <v/>
      </c>
      <c r="BG23" s="341" t="str">
        <f t="array" ref="BG23">IF(BE23="","",SUM(IF(AK$1:AK$200=BE23,BF$1:BF$200)))</f>
        <v/>
      </c>
      <c r="BH23" s="341" t="str">
        <f t="shared" ref="BH23" si="309">IF(BG23="","",MOD(BG23,CERCLE))</f>
        <v/>
      </c>
      <c r="BI23" s="342"/>
      <c r="BJ23" s="322"/>
      <c r="BK23" s="322"/>
      <c r="BL23" s="322"/>
      <c r="BM23" s="339" t="str">
        <f t="shared" si="62"/>
        <v/>
      </c>
      <c r="BN23" s="343" t="str">
        <f t="shared" si="23"/>
        <v/>
      </c>
      <c r="BO23" s="341" t="str">
        <f t="shared" ref="BO23" si="310">IF(BN23="","",CERCLE-BN23)</f>
        <v/>
      </c>
      <c r="BP23" s="341"/>
      <c r="BQ23" s="339" t="str">
        <f t="shared" si="25"/>
        <v/>
      </c>
      <c r="BR23" s="341" t="str">
        <f t="shared" si="64"/>
        <v/>
      </c>
      <c r="BS23" s="341" t="str">
        <f t="shared" si="65"/>
        <v/>
      </c>
      <c r="BT23" s="343" t="str">
        <f t="shared" si="26"/>
        <v/>
      </c>
      <c r="BU23" s="342"/>
      <c r="BV23" s="341" t="str">
        <f t="shared" si="66"/>
        <v/>
      </c>
      <c r="BW23" s="345" t="str">
        <f t="shared" si="67"/>
        <v/>
      </c>
      <c r="BX23" s="345" t="str">
        <f t="shared" si="27"/>
        <v/>
      </c>
      <c r="BY23" s="346" t="str">
        <f t="shared" si="28"/>
        <v/>
      </c>
      <c r="BZ23" s="346" t="str">
        <f t="shared" si="29"/>
        <v/>
      </c>
      <c r="CA23" s="339" t="str">
        <f t="shared" si="68"/>
        <v/>
      </c>
      <c r="CE23" s="320" t="str">
        <f t="shared" si="30"/>
        <v/>
      </c>
      <c r="CF23" s="320" t="str">
        <f t="shared" si="31"/>
        <v/>
      </c>
      <c r="CG23" s="322" t="str">
        <f t="shared" si="32"/>
        <v/>
      </c>
      <c r="CH23" s="322" t="str">
        <f t="shared" ref="CH23" si="311">IF(CG23="","",MOD(CG23-BX23,CERCLE))</f>
        <v/>
      </c>
      <c r="CI23" s="322" t="str">
        <f t="shared" si="34"/>
        <v/>
      </c>
      <c r="CJ23" s="349"/>
      <c r="CK23" s="350" t="str">
        <f t="shared" si="35"/>
        <v/>
      </c>
      <c r="CL23" s="350" t="str">
        <f t="shared" si="36"/>
        <v/>
      </c>
      <c r="CM23" s="320" t="str">
        <f t="shared" si="267"/>
        <v/>
      </c>
      <c r="CN23" s="320" t="str">
        <f t="shared" si="267"/>
        <v/>
      </c>
      <c r="CP23" s="322" t="str">
        <f>IF(BN23="","",MOD(BN23+'RAPPORT-XYZ'!$E$12,CERCLE))</f>
        <v/>
      </c>
      <c r="CQ23" s="345" t="str">
        <f t="shared" si="70"/>
        <v/>
      </c>
      <c r="CR23" s="320" t="str">
        <f t="shared" si="71"/>
        <v/>
      </c>
      <c r="CS23" s="320" t="str">
        <f t="shared" si="37"/>
        <v/>
      </c>
      <c r="CU23" s="320" t="str">
        <f>IF(CR23="","",BY23/'RAPPORT-XYZ'!$E$9)</f>
        <v/>
      </c>
      <c r="CV23" s="320" t="str">
        <f>IF(CU23="","",-'RAPPORT-XYZ'!$E$27*CU23)</f>
        <v/>
      </c>
      <c r="CW23" s="320" t="str">
        <f>IF(CV23="","",-'RAPPORT-XYZ'!$E$29*CU23)</f>
        <v/>
      </c>
      <c r="CY23" s="320" t="str">
        <f t="shared" si="38"/>
        <v/>
      </c>
      <c r="CZ23" s="320" t="str">
        <f t="shared" si="38"/>
        <v/>
      </c>
      <c r="DB23" s="320" t="str">
        <f t="shared" si="72"/>
        <v/>
      </c>
      <c r="DD23" s="320" t="str">
        <f>IF(CA23="","",CA23+('RAPPORT-XYZ'!$E$37*ROW(23:23)))</f>
        <v/>
      </c>
      <c r="DF23" s="345" t="str">
        <f t="shared" ref="DF23" si="312">IF(AND(CZ23=0,CY23=0),0,IF(AND(CZ23=0,CY23&gt;0),NORD,IF(AND(CZ23&gt;0,CY23=0),EST,IF(AND(CZ23=0,CY23&lt;0),SUD,IF(AND(CZ23&lt;0,CY23=0),OUEST,"")))))</f>
        <v/>
      </c>
      <c r="DG23" s="345" t="str">
        <f t="shared" ref="DG23" si="313">IF(CY23="","",IF(DF23="",MOD(DEGREES(ATAN(ABS(CZ23)/(ABS(CY23))))/24,CERCLE),DF23))</f>
        <v/>
      </c>
      <c r="DH23" s="345" t="str">
        <f t="shared" ref="DH23" si="314">IF(DG23="","",MOD(IF(AND(CZ23&gt;0,CY23&gt;0),DG23,IF(AND(CZ23&gt;0,CY23&lt;0),SUD-DG23,IF(AND(CZ23&lt;0,CY23&lt;0),SUD+DG23,IF(AND(CZ23&lt;0,CY23&gt;0),NORD-DG23,DG23)))),CERCLE))</f>
        <v/>
      </c>
      <c r="DI23" s="322" t="str">
        <f t="shared" ref="DI23" si="315">IF(CG23="","",MOD(CG23-DH23,CERCLE))</f>
        <v/>
      </c>
      <c r="DJ23" s="322" t="str">
        <f t="shared" si="42"/>
        <v/>
      </c>
      <c r="DK23" s="322" t="str">
        <f>IF(XYZ!$F$15=OUI,'CALCUL-XYZ'!DJ23,'CALCUL-XYZ'!DH23)</f>
        <v/>
      </c>
      <c r="DL23" s="345" t="str">
        <f t="shared" si="77"/>
        <v/>
      </c>
      <c r="DN23" s="320" t="str">
        <f t="shared" si="43"/>
        <v/>
      </c>
      <c r="DO23" s="320" t="str">
        <f t="shared" si="44"/>
        <v/>
      </c>
      <c r="DP23" s="320" t="str">
        <f t="shared" si="259"/>
        <v/>
      </c>
      <c r="DQ23" s="320" t="str">
        <f t="shared" si="259"/>
        <v/>
      </c>
      <c r="DS23" s="320" t="str">
        <f t="shared" si="45"/>
        <v/>
      </c>
      <c r="DT23" s="320" t="str">
        <f ca="1">IF(XYZ!AJ47="","",IF(XYZ!$AO$23='CALCUL-XY'!$E$56," "&amp;SUBSTITUTE(XYZ!AJ47,",","."),","&amp;SUBSTITUTE(XYZ!AJ47,",",".")))</f>
        <v/>
      </c>
      <c r="DU23" s="320" t="str">
        <f ca="1">IF(XYZ!AK47="","",IF(XYZ!$AO$23='CALCUL-XY'!$E$56," "&amp;SUBSTITUTE(XYZ!AK47,",","."),","&amp;SUBSTITUTE(XYZ!AK47,",",".")))</f>
        <v/>
      </c>
      <c r="DV23" s="320" t="str">
        <f>IF(DD23="","",IF(XYZ!$AO$23='CALCUL-XY'!$E$56," "&amp;SUBSTITUTE(DD23,",","."),","&amp;SUBSTITUTE(DD23,",",".")))</f>
        <v/>
      </c>
      <c r="DW23" s="320" t="str">
        <f>IF(DS23="","",IF(XYZ!$AO$23='CALCUL-XY'!$E$56,IF(XYZ!AM47=""," ST"," "&amp;XYZ!AM47),IF(XYZ!AM47="",",ST",","&amp;XYZ!AM47)))</f>
        <v/>
      </c>
      <c r="DY23" s="319">
        <f t="shared" si="46"/>
        <v>23</v>
      </c>
      <c r="DZ23" s="320" t="str">
        <f t="shared" si="47"/>
        <v/>
      </c>
      <c r="EA23" s="322" t="str">
        <f t="shared" si="48"/>
        <v/>
      </c>
      <c r="EB23" s="345" t="str">
        <f t="shared" si="79"/>
        <v/>
      </c>
      <c r="EC23" s="320" t="str">
        <f t="shared" si="49"/>
        <v/>
      </c>
      <c r="ED23" s="320" t="str">
        <f t="shared" si="92"/>
        <v/>
      </c>
      <c r="EE23" s="320" t="str">
        <f t="shared" si="93"/>
        <v/>
      </c>
      <c r="EF23" s="320" t="str">
        <f ca="1">IF(EA23="","",IF(NC&lt;DY23,"",SUM(ED23:OFFSET(ED23,(NC-1),0))))</f>
        <v/>
      </c>
      <c r="EG23" s="320" t="str">
        <f ca="1">IF(EA23="","",IF(NC&lt;DY23,"",SUM(EE23:OFFSET(EE23,(NC-1),0))))</f>
        <v/>
      </c>
      <c r="EH23" s="320" t="str">
        <f t="shared" si="50"/>
        <v/>
      </c>
      <c r="EI23" s="320" t="str">
        <f>IF(EH23="","",'RAPPORT-XYZ'!$E$9/'CALCUL-XYZ'!EH23)</f>
        <v/>
      </c>
    </row>
    <row r="24" spans="1:139" x14ac:dyDescent="0.15">
      <c r="A24" s="320" t="str">
        <f>IF(XYZ!B48="","",XYZ!B48)</f>
        <v/>
      </c>
      <c r="B24" s="320" t="str">
        <f>IF(XYZ!C48="","",IF(XYZ!C48='RAPPORT-XYZ'!$A$6,'RAPPORT-XYZ'!$A$6,IF(OR(XYZ!C48='RAPPORT-XYZ'!$A$7,XYZ!C48='RAPPORT-XYZ'!$B$7),'RAPPORT-XYZ'!$A$7)))</f>
        <v/>
      </c>
      <c r="C24" s="320" t="str">
        <f>IF(XYZ!D48="","",XYZ!D48)</f>
        <v/>
      </c>
      <c r="D24" s="320" t="str">
        <f>IF(XYZ!E48="","",XYZ!E48)</f>
        <v/>
      </c>
      <c r="E24" s="320" t="str">
        <f>IF(XYZ!F48="","",XYZ!F48)</f>
        <v/>
      </c>
      <c r="F24" s="322" t="str">
        <f>IF(XYZ!G48="","",MOD(XYZ!G48,CERCLE))</f>
        <v/>
      </c>
      <c r="G24" s="322" t="str">
        <f>IF(XYZ!H48="","",MOD(XYZ!H48,CERCLE))</f>
        <v/>
      </c>
      <c r="H24" s="320">
        <f>IFERROR(IF(ECHELLE3="",XYZ!I48*1,XYZ!I48*ECHELLE3),"")</f>
        <v>0</v>
      </c>
      <c r="I24" s="320" t="str">
        <f>IF(XYZ!J48="","",XYZ!J48)</f>
        <v/>
      </c>
      <c r="K24" s="320" t="str">
        <f t="shared" si="51"/>
        <v/>
      </c>
      <c r="L24" s="320" t="str">
        <f>IF(K24="","",COUNT($K$1:K24))</f>
        <v/>
      </c>
      <c r="M24" s="320" t="str">
        <f t="shared" si="0"/>
        <v/>
      </c>
      <c r="N24" s="320" t="str">
        <f t="shared" si="1"/>
        <v/>
      </c>
      <c r="O24" s="320" t="str">
        <f t="shared" si="2"/>
        <v/>
      </c>
      <c r="P24" s="320" t="str">
        <f t="shared" si="3"/>
        <v/>
      </c>
      <c r="Q24" s="322" t="str">
        <f t="shared" si="4"/>
        <v/>
      </c>
      <c r="R24" s="322" t="str">
        <f t="shared" si="5"/>
        <v/>
      </c>
      <c r="S24" s="320" t="str">
        <f t="shared" si="6"/>
        <v/>
      </c>
      <c r="T24" s="320" t="str">
        <f t="shared" si="7"/>
        <v/>
      </c>
      <c r="V24" s="322" t="str">
        <f t="shared" ref="V24" si="316">IF(Q24="","",IF(M24="R",MOD(Q24-SUD,CERCLE),Q24))</f>
        <v/>
      </c>
      <c r="W24" s="331" t="str">
        <f t="shared" si="53"/>
        <v/>
      </c>
      <c r="X24" s="331" t="str">
        <f t="shared" si="54"/>
        <v/>
      </c>
      <c r="Y24" s="352"/>
      <c r="Z24" s="322" t="str">
        <f t="shared" ref="Z24" si="317">IF(R24="","",IF(M24="R",MOD(CERCLE-R24,CERCLE),R24))</f>
        <v/>
      </c>
      <c r="AA24" s="320" t="str">
        <f t="shared" ref="AA24" si="318">IF(S24="","",ABS(COS(RADIANS(Z24-EST)*24))*S24)</f>
        <v/>
      </c>
      <c r="AC24" s="320" t="str">
        <f t="shared" ref="AC24" si="319">IF(S24="","",SIN(RADIANS(Z24-EST)*24)*S24)</f>
        <v/>
      </c>
      <c r="AD24" s="320" t="str">
        <f t="shared" si="10"/>
        <v/>
      </c>
      <c r="AF24" s="320" t="str">
        <f t="shared" si="11"/>
        <v/>
      </c>
      <c r="AG24" s="320" t="str">
        <f t="shared" si="11"/>
        <v/>
      </c>
      <c r="AH24" s="320" t="str">
        <f t="shared" si="12"/>
        <v/>
      </c>
      <c r="AI24" s="320" t="str">
        <f t="shared" si="13"/>
        <v/>
      </c>
      <c r="AJ24" s="320" t="str">
        <f>IF(AH24="","",IF(ISNA(MATCH(AH24,$AH$1:AH23,0)),"N","Y"))</f>
        <v/>
      </c>
      <c r="AK24" s="320" t="str">
        <f t="shared" si="14"/>
        <v/>
      </c>
      <c r="AL24" s="320" t="str">
        <f t="shared" si="15"/>
        <v/>
      </c>
      <c r="AM24" s="320" t="str">
        <f t="shared" si="16"/>
        <v/>
      </c>
      <c r="AN24" s="320" t="str">
        <f t="shared" si="17"/>
        <v/>
      </c>
      <c r="AO24" s="334" t="str">
        <f t="array" ref="AO24">IF(AM24="","",AVERAGE(IF(AH$1:AH$200=AM24,W$1:W$200)))</f>
        <v/>
      </c>
      <c r="AP24" s="334" t="str">
        <f t="array" ref="AP24">IF(AM24="","",AVERAGE(IF(AH$1:AH$200=AM24,X$1:X$200)))</f>
        <v/>
      </c>
      <c r="AQ24" s="334" t="str">
        <f t="shared" si="58"/>
        <v/>
      </c>
      <c r="AR24" s="335" t="str">
        <f t="array" ref="AR24">IF(AQ24="","",MOD(DEGREES(AQ24/24),CERCLE))</f>
        <v/>
      </c>
      <c r="AS24" s="336" t="str">
        <f t="array" ref="AS24">IF(AM24="","",AVERAGE(IF(AH$1:AH$200=AM24,AA$1:AA$200)))</f>
        <v/>
      </c>
      <c r="AT24" s="336" t="str">
        <f t="shared" si="18"/>
        <v/>
      </c>
      <c r="AU24" s="336" t="str">
        <f t="shared" si="59"/>
        <v/>
      </c>
      <c r="AV24" s="337" t="str">
        <f t="array" ref="AV24">IF(AM24="","",AVERAGE(IF(AH$1:AH$200=AM24,AD$1:AD$200)))</f>
        <v/>
      </c>
      <c r="AW24" s="337" t="str">
        <f t="array" ref="AW24">IF(AN24="","",AVERAGE(IF(AH$1:AH$200=AN24,AD$1:AD$200)))</f>
        <v/>
      </c>
      <c r="AX24" s="337" t="str">
        <f t="shared" si="60"/>
        <v/>
      </c>
      <c r="AY24" s="320" t="str">
        <f t="shared" si="19"/>
        <v/>
      </c>
      <c r="AZ24" s="320" t="str">
        <f>IF(AY24="","",COUNT(AY$1:AY24))</f>
        <v/>
      </c>
      <c r="BB24" s="339" t="str">
        <f>IF(AF24="","",IF(ISNA(MATCH(AF24,$AF$1:AF23,0)),"N","Y"))</f>
        <v/>
      </c>
      <c r="BC24" s="339" t="str">
        <f t="shared" si="20"/>
        <v/>
      </c>
      <c r="BD24" s="339" t="str">
        <f>IF(BC24="","",COUNT($BC$1:BC24))</f>
        <v/>
      </c>
      <c r="BE24" s="339" t="str">
        <f t="shared" si="21"/>
        <v/>
      </c>
      <c r="BF24" s="340" t="str">
        <f>IF(AR24="","",IF(ISNA(MATCH(AF24,$AF$1:AF23,0)),-AR24,AR24))</f>
        <v/>
      </c>
      <c r="BG24" s="341" t="str">
        <f t="array" ref="BG24">IF(BE24="","",SUM(IF(AK$1:AK$200=BE24,BF$1:BF$200)))</f>
        <v/>
      </c>
      <c r="BH24" s="341" t="str">
        <f t="shared" ref="BH24" si="320">IF(BG24="","",MOD(BG24,CERCLE))</f>
        <v/>
      </c>
      <c r="BI24" s="342"/>
      <c r="BJ24" s="322"/>
      <c r="BK24" s="322"/>
      <c r="BL24" s="322"/>
      <c r="BM24" s="339" t="str">
        <f t="shared" si="62"/>
        <v/>
      </c>
      <c r="BN24" s="343" t="str">
        <f t="shared" si="23"/>
        <v/>
      </c>
      <c r="BO24" s="341" t="str">
        <f t="shared" ref="BO24" si="321">IF(BN24="","",CERCLE-BN24)</f>
        <v/>
      </c>
      <c r="BP24" s="341"/>
      <c r="BQ24" s="339" t="str">
        <f t="shared" si="25"/>
        <v/>
      </c>
      <c r="BR24" s="341" t="str">
        <f t="shared" si="64"/>
        <v/>
      </c>
      <c r="BS24" s="341" t="str">
        <f t="shared" si="65"/>
        <v/>
      </c>
      <c r="BT24" s="343" t="str">
        <f t="shared" si="26"/>
        <v/>
      </c>
      <c r="BU24" s="342"/>
      <c r="BV24" s="341" t="str">
        <f t="shared" si="66"/>
        <v/>
      </c>
      <c r="BW24" s="345" t="str">
        <f t="shared" si="67"/>
        <v/>
      </c>
      <c r="BX24" s="345" t="str">
        <f t="shared" si="27"/>
        <v/>
      </c>
      <c r="BY24" s="346" t="str">
        <f t="shared" si="28"/>
        <v/>
      </c>
      <c r="BZ24" s="346" t="str">
        <f t="shared" si="29"/>
        <v/>
      </c>
      <c r="CA24" s="339" t="str">
        <f t="shared" si="68"/>
        <v/>
      </c>
      <c r="CE24" s="320" t="str">
        <f t="shared" si="30"/>
        <v/>
      </c>
      <c r="CF24" s="320" t="str">
        <f t="shared" si="31"/>
        <v/>
      </c>
      <c r="CG24" s="322" t="str">
        <f t="shared" si="32"/>
        <v/>
      </c>
      <c r="CH24" s="322" t="str">
        <f t="shared" ref="CH24" si="322">IF(CG24="","",MOD(CG24-BX24,CERCLE))</f>
        <v/>
      </c>
      <c r="CI24" s="322" t="str">
        <f t="shared" si="34"/>
        <v/>
      </c>
      <c r="CJ24" s="349"/>
      <c r="CK24" s="350" t="str">
        <f t="shared" si="35"/>
        <v/>
      </c>
      <c r="CL24" s="350" t="str">
        <f t="shared" si="36"/>
        <v/>
      </c>
      <c r="CM24" s="320" t="str">
        <f t="shared" si="267"/>
        <v/>
      </c>
      <c r="CN24" s="320" t="str">
        <f t="shared" si="267"/>
        <v/>
      </c>
      <c r="CP24" s="322" t="str">
        <f>IF(BN24="","",MOD(BN24+'RAPPORT-XYZ'!$E$12,CERCLE))</f>
        <v/>
      </c>
      <c r="CQ24" s="345" t="str">
        <f t="shared" si="70"/>
        <v/>
      </c>
      <c r="CR24" s="320" t="str">
        <f t="shared" si="71"/>
        <v/>
      </c>
      <c r="CS24" s="320" t="str">
        <f t="shared" si="37"/>
        <v/>
      </c>
      <c r="CU24" s="320" t="str">
        <f>IF(CR24="","",BY24/'RAPPORT-XYZ'!$E$9)</f>
        <v/>
      </c>
      <c r="CV24" s="320" t="str">
        <f>IF(CU24="","",-'RAPPORT-XYZ'!$E$27*CU24)</f>
        <v/>
      </c>
      <c r="CW24" s="320" t="str">
        <f>IF(CV24="","",-'RAPPORT-XYZ'!$E$29*CU24)</f>
        <v/>
      </c>
      <c r="CY24" s="320" t="str">
        <f t="shared" si="38"/>
        <v/>
      </c>
      <c r="CZ24" s="320" t="str">
        <f t="shared" si="38"/>
        <v/>
      </c>
      <c r="DB24" s="320" t="str">
        <f t="shared" si="72"/>
        <v/>
      </c>
      <c r="DD24" s="320" t="str">
        <f>IF(CA24="","",CA24+('RAPPORT-XYZ'!$E$37*ROW(24:24)))</f>
        <v/>
      </c>
      <c r="DF24" s="345" t="str">
        <f t="shared" ref="DF24" si="323">IF(AND(CZ24=0,CY24=0),0,IF(AND(CZ24=0,CY24&gt;0),NORD,IF(AND(CZ24&gt;0,CY24=0),EST,IF(AND(CZ24=0,CY24&lt;0),SUD,IF(AND(CZ24&lt;0,CY24=0),OUEST,"")))))</f>
        <v/>
      </c>
      <c r="DG24" s="345" t="str">
        <f t="shared" ref="DG24" si="324">IF(CY24="","",IF(DF24="",MOD(DEGREES(ATAN(ABS(CZ24)/(ABS(CY24))))/24,CERCLE),DF24))</f>
        <v/>
      </c>
      <c r="DH24" s="345" t="str">
        <f t="shared" ref="DH24" si="325">IF(DG24="","",MOD(IF(AND(CZ24&gt;0,CY24&gt;0),DG24,IF(AND(CZ24&gt;0,CY24&lt;0),SUD-DG24,IF(AND(CZ24&lt;0,CY24&lt;0),SUD+DG24,IF(AND(CZ24&lt;0,CY24&gt;0),NORD-DG24,DG24)))),CERCLE))</f>
        <v/>
      </c>
      <c r="DI24" s="322" t="str">
        <f t="shared" ref="DI24" si="326">IF(CG24="","",MOD(CG24-DH24,CERCLE))</f>
        <v/>
      </c>
      <c r="DJ24" s="322" t="str">
        <f t="shared" si="42"/>
        <v/>
      </c>
      <c r="DK24" s="322" t="str">
        <f>IF(XYZ!$F$15=OUI,'CALCUL-XYZ'!DJ24,'CALCUL-XYZ'!DH24)</f>
        <v/>
      </c>
      <c r="DL24" s="345" t="str">
        <f t="shared" si="77"/>
        <v/>
      </c>
      <c r="DN24" s="320" t="str">
        <f t="shared" si="43"/>
        <v/>
      </c>
      <c r="DO24" s="320" t="str">
        <f t="shared" si="44"/>
        <v/>
      </c>
      <c r="DP24" s="320" t="str">
        <f t="shared" si="259"/>
        <v/>
      </c>
      <c r="DQ24" s="320" t="str">
        <f t="shared" si="259"/>
        <v/>
      </c>
      <c r="DS24" s="320" t="str">
        <f t="shared" si="45"/>
        <v/>
      </c>
      <c r="DT24" s="320" t="str">
        <f ca="1">IF(XYZ!AJ48="","",IF(XYZ!$AO$23='CALCUL-XY'!$E$56," "&amp;SUBSTITUTE(XYZ!AJ48,",","."),","&amp;SUBSTITUTE(XYZ!AJ48,",",".")))</f>
        <v/>
      </c>
      <c r="DU24" s="320" t="str">
        <f ca="1">IF(XYZ!AK48="","",IF(XYZ!$AO$23='CALCUL-XY'!$E$56," "&amp;SUBSTITUTE(XYZ!AK48,",","."),","&amp;SUBSTITUTE(XYZ!AK48,",",".")))</f>
        <v/>
      </c>
      <c r="DV24" s="320" t="str">
        <f>IF(DD24="","",IF(XYZ!$AO$23='CALCUL-XY'!$E$56," "&amp;SUBSTITUTE(DD24,",","."),","&amp;SUBSTITUTE(DD24,",",".")))</f>
        <v/>
      </c>
      <c r="DW24" s="320" t="str">
        <f>IF(DS24="","",IF(XYZ!$AO$23='CALCUL-XY'!$E$56,IF(XYZ!AM48=""," ST"," "&amp;XYZ!AM48),IF(XYZ!AM48="",",ST",","&amp;XYZ!AM48)))</f>
        <v/>
      </c>
      <c r="DY24" s="319">
        <f t="shared" si="46"/>
        <v>24</v>
      </c>
      <c r="DZ24" s="320" t="str">
        <f t="shared" si="47"/>
        <v/>
      </c>
      <c r="EA24" s="322" t="str">
        <f t="shared" si="48"/>
        <v/>
      </c>
      <c r="EB24" s="345" t="str">
        <f t="shared" si="79"/>
        <v/>
      </c>
      <c r="EC24" s="320" t="str">
        <f t="shared" si="49"/>
        <v/>
      </c>
      <c r="ED24" s="320" t="str">
        <f t="shared" si="92"/>
        <v/>
      </c>
      <c r="EE24" s="320" t="str">
        <f t="shared" si="93"/>
        <v/>
      </c>
      <c r="EF24" s="320" t="str">
        <f ca="1">IF(EA24="","",IF(NC&lt;DY24,"",SUM(ED24:OFFSET(ED24,(NC-1),0))))</f>
        <v/>
      </c>
      <c r="EG24" s="320" t="str">
        <f ca="1">IF(EA24="","",IF(NC&lt;DY24,"",SUM(EE24:OFFSET(EE24,(NC-1),0))))</f>
        <v/>
      </c>
      <c r="EH24" s="320" t="str">
        <f t="shared" si="50"/>
        <v/>
      </c>
      <c r="EI24" s="320" t="str">
        <f>IF(EH24="","",'RAPPORT-XYZ'!$E$9/'CALCUL-XYZ'!EH24)</f>
        <v/>
      </c>
    </row>
    <row r="25" spans="1:139" x14ac:dyDescent="0.15">
      <c r="A25" s="320" t="str">
        <f>IF(XYZ!B49="","",XYZ!B49)</f>
        <v/>
      </c>
      <c r="B25" s="320" t="str">
        <f>IF(XYZ!C49="","",IF(XYZ!C49='RAPPORT-XYZ'!$A$6,'RAPPORT-XYZ'!$A$6,IF(OR(XYZ!C49='RAPPORT-XYZ'!$A$7,XYZ!C49='RAPPORT-XYZ'!$B$7),'RAPPORT-XYZ'!$A$7)))</f>
        <v/>
      </c>
      <c r="C25" s="320" t="str">
        <f>IF(XYZ!D49="","",XYZ!D49)</f>
        <v/>
      </c>
      <c r="D25" s="320" t="str">
        <f>IF(XYZ!E49="","",XYZ!E49)</f>
        <v/>
      </c>
      <c r="E25" s="320" t="str">
        <f>IF(XYZ!F49="","",XYZ!F49)</f>
        <v/>
      </c>
      <c r="F25" s="322" t="str">
        <f>IF(XYZ!G49="","",MOD(XYZ!G49,CERCLE))</f>
        <v/>
      </c>
      <c r="G25" s="322" t="str">
        <f>IF(XYZ!H49="","",MOD(XYZ!H49,CERCLE))</f>
        <v/>
      </c>
      <c r="H25" s="320">
        <f>IFERROR(IF(ECHELLE3="",XYZ!I49*1,XYZ!I49*ECHELLE3),"")</f>
        <v>0</v>
      </c>
      <c r="I25" s="320" t="str">
        <f>IF(XYZ!J49="","",XYZ!J49)</f>
        <v/>
      </c>
      <c r="K25" s="320" t="str">
        <f t="shared" si="51"/>
        <v/>
      </c>
      <c r="L25" s="320" t="str">
        <f>IF(K25="","",COUNT($K$1:K25))</f>
        <v/>
      </c>
      <c r="M25" s="320" t="str">
        <f t="shared" si="0"/>
        <v/>
      </c>
      <c r="N25" s="320" t="str">
        <f t="shared" si="1"/>
        <v/>
      </c>
      <c r="O25" s="320" t="str">
        <f t="shared" si="2"/>
        <v/>
      </c>
      <c r="P25" s="320" t="str">
        <f t="shared" si="3"/>
        <v/>
      </c>
      <c r="Q25" s="322" t="str">
        <f t="shared" si="4"/>
        <v/>
      </c>
      <c r="R25" s="322" t="str">
        <f t="shared" si="5"/>
        <v/>
      </c>
      <c r="S25" s="320" t="str">
        <f t="shared" si="6"/>
        <v/>
      </c>
      <c r="T25" s="320" t="str">
        <f t="shared" si="7"/>
        <v/>
      </c>
      <c r="V25" s="322" t="str">
        <f t="shared" ref="V25" si="327">IF(Q25="","",IF(M25="R",MOD(Q25-SUD,CERCLE),Q25))</f>
        <v/>
      </c>
      <c r="W25" s="331" t="str">
        <f t="shared" si="53"/>
        <v/>
      </c>
      <c r="X25" s="331" t="str">
        <f t="shared" si="54"/>
        <v/>
      </c>
      <c r="Y25" s="352"/>
      <c r="Z25" s="322" t="str">
        <f t="shared" ref="Z25" si="328">IF(R25="","",IF(M25="R",MOD(CERCLE-R25,CERCLE),R25))</f>
        <v/>
      </c>
      <c r="AA25" s="320" t="str">
        <f t="shared" ref="AA25" si="329">IF(S25="","",ABS(COS(RADIANS(Z25-EST)*24))*S25)</f>
        <v/>
      </c>
      <c r="AC25" s="320" t="str">
        <f t="shared" ref="AC25" si="330">IF(S25="","",SIN(RADIANS(Z25-EST)*24)*S25)</f>
        <v/>
      </c>
      <c r="AD25" s="320" t="str">
        <f t="shared" si="10"/>
        <v/>
      </c>
      <c r="AF25" s="320" t="str">
        <f t="shared" si="11"/>
        <v/>
      </c>
      <c r="AG25" s="320" t="str">
        <f t="shared" si="11"/>
        <v/>
      </c>
      <c r="AH25" s="320" t="str">
        <f t="shared" si="12"/>
        <v/>
      </c>
      <c r="AI25" s="320" t="str">
        <f t="shared" si="13"/>
        <v/>
      </c>
      <c r="AJ25" s="320" t="str">
        <f>IF(AH25="","",IF(ISNA(MATCH(AH25,$AH$1:AH24,0)),"N","Y"))</f>
        <v/>
      </c>
      <c r="AK25" s="320" t="str">
        <f t="shared" si="14"/>
        <v/>
      </c>
      <c r="AL25" s="320" t="str">
        <f t="shared" si="15"/>
        <v/>
      </c>
      <c r="AM25" s="320" t="str">
        <f t="shared" si="16"/>
        <v/>
      </c>
      <c r="AN25" s="320" t="str">
        <f t="shared" si="17"/>
        <v/>
      </c>
      <c r="AO25" s="334" t="str">
        <f t="array" ref="AO25">IF(AM25="","",AVERAGE(IF(AH$1:AH$200=AM25,W$1:W$200)))</f>
        <v/>
      </c>
      <c r="AP25" s="334" t="str">
        <f t="array" ref="AP25">IF(AM25="","",AVERAGE(IF(AH$1:AH$200=AM25,X$1:X$200)))</f>
        <v/>
      </c>
      <c r="AQ25" s="334" t="str">
        <f t="shared" si="58"/>
        <v/>
      </c>
      <c r="AR25" s="335" t="str">
        <f t="array" ref="AR25">IF(AQ25="","",MOD(DEGREES(AQ25/24),CERCLE))</f>
        <v/>
      </c>
      <c r="AS25" s="336" t="str">
        <f t="array" ref="AS25">IF(AM25="","",AVERAGE(IF(AH$1:AH$200=AM25,AA$1:AA$200)))</f>
        <v/>
      </c>
      <c r="AT25" s="336" t="str">
        <f t="shared" si="18"/>
        <v/>
      </c>
      <c r="AU25" s="336" t="str">
        <f t="shared" si="59"/>
        <v/>
      </c>
      <c r="AV25" s="337" t="str">
        <f t="array" ref="AV25">IF(AM25="","",AVERAGE(IF(AH$1:AH$200=AM25,AD$1:AD$200)))</f>
        <v/>
      </c>
      <c r="AW25" s="337" t="str">
        <f t="array" ref="AW25">IF(AN25="","",AVERAGE(IF(AH$1:AH$200=AN25,AD$1:AD$200)))</f>
        <v/>
      </c>
      <c r="AX25" s="337" t="str">
        <f t="shared" si="60"/>
        <v/>
      </c>
      <c r="AY25" s="320" t="str">
        <f t="shared" si="19"/>
        <v/>
      </c>
      <c r="AZ25" s="320" t="str">
        <f>IF(AY25="","",COUNT(AY$1:AY25))</f>
        <v/>
      </c>
      <c r="BB25" s="339" t="str">
        <f>IF(AF25="","",IF(ISNA(MATCH(AF25,$AF$1:AF24,0)),"N","Y"))</f>
        <v/>
      </c>
      <c r="BC25" s="339" t="str">
        <f t="shared" si="20"/>
        <v/>
      </c>
      <c r="BD25" s="339" t="str">
        <f>IF(BC25="","",COUNT($BC$1:BC25))</f>
        <v/>
      </c>
      <c r="BE25" s="339" t="str">
        <f t="shared" si="21"/>
        <v/>
      </c>
      <c r="BF25" s="340" t="str">
        <f>IF(AR25="","",IF(ISNA(MATCH(AF25,$AF$1:AF24,0)),-AR25,AR25))</f>
        <v/>
      </c>
      <c r="BG25" s="341" t="str">
        <f t="array" ref="BG25">IF(BE25="","",SUM(IF(AK$1:AK$200=BE25,BF$1:BF$200)))</f>
        <v/>
      </c>
      <c r="BH25" s="341" t="str">
        <f t="shared" ref="BH25" si="331">IF(BG25="","",MOD(BG25,CERCLE))</f>
        <v/>
      </c>
      <c r="BI25" s="342"/>
      <c r="BJ25" s="322"/>
      <c r="BK25" s="322"/>
      <c r="BL25" s="322"/>
      <c r="BM25" s="339" t="str">
        <f t="shared" si="62"/>
        <v/>
      </c>
      <c r="BN25" s="343" t="str">
        <f t="shared" si="23"/>
        <v/>
      </c>
      <c r="BO25" s="341" t="str">
        <f t="shared" ref="BO25" si="332">IF(BN25="","",CERCLE-BN25)</f>
        <v/>
      </c>
      <c r="BP25" s="341"/>
      <c r="BQ25" s="339" t="str">
        <f t="shared" si="25"/>
        <v/>
      </c>
      <c r="BR25" s="341" t="str">
        <f t="shared" si="64"/>
        <v/>
      </c>
      <c r="BS25" s="341" t="str">
        <f t="shared" si="65"/>
        <v/>
      </c>
      <c r="BT25" s="343" t="str">
        <f t="shared" si="26"/>
        <v/>
      </c>
      <c r="BU25" s="342"/>
      <c r="BV25" s="341" t="str">
        <f t="shared" si="66"/>
        <v/>
      </c>
      <c r="BW25" s="345" t="str">
        <f t="shared" si="67"/>
        <v/>
      </c>
      <c r="BX25" s="345" t="str">
        <f t="shared" si="27"/>
        <v/>
      </c>
      <c r="BY25" s="346" t="str">
        <f t="shared" si="28"/>
        <v/>
      </c>
      <c r="BZ25" s="346" t="str">
        <f t="shared" si="29"/>
        <v/>
      </c>
      <c r="CA25" s="339" t="str">
        <f t="shared" si="68"/>
        <v/>
      </c>
      <c r="CE25" s="320" t="str">
        <f t="shared" si="30"/>
        <v/>
      </c>
      <c r="CF25" s="320" t="str">
        <f t="shared" si="31"/>
        <v/>
      </c>
      <c r="CG25" s="322" t="str">
        <f t="shared" si="32"/>
        <v/>
      </c>
      <c r="CH25" s="322" t="str">
        <f t="shared" ref="CH25" si="333">IF(CG25="","",MOD(CG25-BX25,CERCLE))</f>
        <v/>
      </c>
      <c r="CI25" s="322" t="str">
        <f t="shared" si="34"/>
        <v/>
      </c>
      <c r="CJ25" s="349"/>
      <c r="CK25" s="350" t="str">
        <f t="shared" si="35"/>
        <v/>
      </c>
      <c r="CL25" s="350" t="str">
        <f t="shared" si="36"/>
        <v/>
      </c>
      <c r="CM25" s="320" t="str">
        <f t="shared" si="267"/>
        <v/>
      </c>
      <c r="CN25" s="320" t="str">
        <f t="shared" si="267"/>
        <v/>
      </c>
      <c r="CP25" s="322" t="str">
        <f>IF(BN25="","",MOD(BN25+'RAPPORT-XYZ'!$E$12,CERCLE))</f>
        <v/>
      </c>
      <c r="CQ25" s="345" t="str">
        <f t="shared" si="70"/>
        <v/>
      </c>
      <c r="CR25" s="320" t="str">
        <f t="shared" si="71"/>
        <v/>
      </c>
      <c r="CS25" s="320" t="str">
        <f t="shared" si="37"/>
        <v/>
      </c>
      <c r="CU25" s="320" t="str">
        <f>IF(CR25="","",BY25/'RAPPORT-XYZ'!$E$9)</f>
        <v/>
      </c>
      <c r="CV25" s="320" t="str">
        <f>IF(CU25="","",-'RAPPORT-XYZ'!$E$27*CU25)</f>
        <v/>
      </c>
      <c r="CW25" s="320" t="str">
        <f>IF(CV25="","",-'RAPPORT-XYZ'!$E$29*CU25)</f>
        <v/>
      </c>
      <c r="CY25" s="320" t="str">
        <f t="shared" si="38"/>
        <v/>
      </c>
      <c r="CZ25" s="320" t="str">
        <f t="shared" si="38"/>
        <v/>
      </c>
      <c r="DB25" s="320" t="str">
        <f t="shared" si="72"/>
        <v/>
      </c>
      <c r="DD25" s="320" t="str">
        <f>IF(CA25="","",CA25+('RAPPORT-XYZ'!$E$37*ROW(25:25)))</f>
        <v/>
      </c>
      <c r="DF25" s="345" t="str">
        <f t="shared" ref="DF25" si="334">IF(AND(CZ25=0,CY25=0),0,IF(AND(CZ25=0,CY25&gt;0),NORD,IF(AND(CZ25&gt;0,CY25=0),EST,IF(AND(CZ25=0,CY25&lt;0),SUD,IF(AND(CZ25&lt;0,CY25=0),OUEST,"")))))</f>
        <v/>
      </c>
      <c r="DG25" s="345" t="str">
        <f t="shared" ref="DG25" si="335">IF(CY25="","",IF(DF25="",MOD(DEGREES(ATAN(ABS(CZ25)/(ABS(CY25))))/24,CERCLE),DF25))</f>
        <v/>
      </c>
      <c r="DH25" s="345" t="str">
        <f t="shared" ref="DH25" si="336">IF(DG25="","",MOD(IF(AND(CZ25&gt;0,CY25&gt;0),DG25,IF(AND(CZ25&gt;0,CY25&lt;0),SUD-DG25,IF(AND(CZ25&lt;0,CY25&lt;0),SUD+DG25,IF(AND(CZ25&lt;0,CY25&gt;0),NORD-DG25,DG25)))),CERCLE))</f>
        <v/>
      </c>
      <c r="DI25" s="322" t="str">
        <f t="shared" ref="DI25" si="337">IF(CG25="","",MOD(CG25-DH25,CERCLE))</f>
        <v/>
      </c>
      <c r="DJ25" s="322" t="str">
        <f t="shared" si="42"/>
        <v/>
      </c>
      <c r="DK25" s="322" t="str">
        <f>IF(XYZ!$F$15=OUI,'CALCUL-XYZ'!DJ25,'CALCUL-XYZ'!DH25)</f>
        <v/>
      </c>
      <c r="DL25" s="345" t="str">
        <f t="shared" si="77"/>
        <v/>
      </c>
      <c r="DN25" s="320" t="str">
        <f t="shared" si="43"/>
        <v/>
      </c>
      <c r="DO25" s="320" t="str">
        <f t="shared" si="44"/>
        <v/>
      </c>
      <c r="DP25" s="320" t="str">
        <f t="shared" si="259"/>
        <v/>
      </c>
      <c r="DQ25" s="320" t="str">
        <f t="shared" si="259"/>
        <v/>
      </c>
      <c r="DS25" s="320" t="str">
        <f t="shared" si="45"/>
        <v/>
      </c>
      <c r="DT25" s="320" t="str">
        <f ca="1">IF(XYZ!AJ49="","",IF(XYZ!$AO$23='CALCUL-XY'!$E$56," "&amp;SUBSTITUTE(XYZ!AJ49,",","."),","&amp;SUBSTITUTE(XYZ!AJ49,",",".")))</f>
        <v/>
      </c>
      <c r="DU25" s="320" t="str">
        <f ca="1">IF(XYZ!AK49="","",IF(XYZ!$AO$23='CALCUL-XY'!$E$56," "&amp;SUBSTITUTE(XYZ!AK49,",","."),","&amp;SUBSTITUTE(XYZ!AK49,",",".")))</f>
        <v/>
      </c>
      <c r="DV25" s="320" t="str">
        <f>IF(DD25="","",IF(XYZ!$AO$23='CALCUL-XY'!$E$56," "&amp;SUBSTITUTE(DD25,",","."),","&amp;SUBSTITUTE(DD25,",",".")))</f>
        <v/>
      </c>
      <c r="DW25" s="320" t="str">
        <f>IF(DS25="","",IF(XYZ!$AO$23='CALCUL-XY'!$E$56,IF(XYZ!AM49=""," ST"," "&amp;XYZ!AM49),IF(XYZ!AM49="",",ST",","&amp;XYZ!AM49)))</f>
        <v/>
      </c>
      <c r="DY25" s="319">
        <f t="shared" si="46"/>
        <v>25</v>
      </c>
      <c r="DZ25" s="320" t="str">
        <f t="shared" si="47"/>
        <v/>
      </c>
      <c r="EA25" s="322" t="str">
        <f t="shared" si="48"/>
        <v/>
      </c>
      <c r="EB25" s="345" t="str">
        <f t="shared" si="79"/>
        <v/>
      </c>
      <c r="EC25" s="320" t="str">
        <f t="shared" si="49"/>
        <v/>
      </c>
      <c r="ED25" s="320" t="str">
        <f t="shared" si="92"/>
        <v/>
      </c>
      <c r="EE25" s="320" t="str">
        <f t="shared" si="93"/>
        <v/>
      </c>
      <c r="EF25" s="320" t="str">
        <f ca="1">IF(EA25="","",IF(NC&lt;DY25,"",SUM(ED25:OFFSET(ED25,(NC-1),0))))</f>
        <v/>
      </c>
      <c r="EG25" s="320" t="str">
        <f ca="1">IF(EA25="","",IF(NC&lt;DY25,"",SUM(EE25:OFFSET(EE25,(NC-1),0))))</f>
        <v/>
      </c>
      <c r="EH25" s="320" t="str">
        <f t="shared" si="50"/>
        <v/>
      </c>
      <c r="EI25" s="320" t="str">
        <f>IF(EH25="","",'RAPPORT-XYZ'!$E$9/'CALCUL-XYZ'!EH25)</f>
        <v/>
      </c>
    </row>
    <row r="26" spans="1:139" x14ac:dyDescent="0.15">
      <c r="A26" s="320" t="str">
        <f>IF(XYZ!B50="","",XYZ!B50)</f>
        <v/>
      </c>
      <c r="B26" s="320" t="str">
        <f>IF(XYZ!C50="","",IF(XYZ!C50='RAPPORT-XYZ'!$A$6,'RAPPORT-XYZ'!$A$6,IF(OR(XYZ!C50='RAPPORT-XYZ'!$A$7,XYZ!C50='RAPPORT-XYZ'!$B$7),'RAPPORT-XYZ'!$A$7)))</f>
        <v/>
      </c>
      <c r="C26" s="320" t="str">
        <f>IF(XYZ!D50="","",XYZ!D50)</f>
        <v/>
      </c>
      <c r="D26" s="320" t="str">
        <f>IF(XYZ!E50="","",XYZ!E50)</f>
        <v/>
      </c>
      <c r="E26" s="320" t="str">
        <f>IF(XYZ!F50="","",XYZ!F50)</f>
        <v/>
      </c>
      <c r="F26" s="322" t="str">
        <f>IF(XYZ!G50="","",MOD(XYZ!G50,CERCLE))</f>
        <v/>
      </c>
      <c r="G26" s="322" t="str">
        <f>IF(XYZ!H50="","",MOD(XYZ!H50,CERCLE))</f>
        <v/>
      </c>
      <c r="H26" s="320">
        <f>IFERROR(IF(ECHELLE3="",XYZ!I50*1,XYZ!I50*ECHELLE3),"")</f>
        <v>0</v>
      </c>
      <c r="I26" s="320" t="str">
        <f>IF(XYZ!J50="","",XYZ!J50)</f>
        <v/>
      </c>
      <c r="K26" s="320" t="str">
        <f t="shared" si="51"/>
        <v/>
      </c>
      <c r="L26" s="320" t="str">
        <f>IF(K26="","",COUNT($K$1:K26))</f>
        <v/>
      </c>
      <c r="M26" s="320" t="str">
        <f t="shared" si="0"/>
        <v/>
      </c>
      <c r="N26" s="320" t="str">
        <f t="shared" si="1"/>
        <v/>
      </c>
      <c r="O26" s="320" t="str">
        <f t="shared" si="2"/>
        <v/>
      </c>
      <c r="P26" s="320" t="str">
        <f t="shared" si="3"/>
        <v/>
      </c>
      <c r="Q26" s="322" t="str">
        <f t="shared" si="4"/>
        <v/>
      </c>
      <c r="R26" s="322" t="str">
        <f t="shared" si="5"/>
        <v/>
      </c>
      <c r="S26" s="320" t="str">
        <f t="shared" si="6"/>
        <v/>
      </c>
      <c r="T26" s="320" t="str">
        <f t="shared" si="7"/>
        <v/>
      </c>
      <c r="V26" s="322" t="str">
        <f t="shared" ref="V26" si="338">IF(Q26="","",IF(M26="R",MOD(Q26-SUD,CERCLE),Q26))</f>
        <v/>
      </c>
      <c r="W26" s="331" t="str">
        <f t="shared" si="53"/>
        <v/>
      </c>
      <c r="X26" s="331" t="str">
        <f t="shared" si="54"/>
        <v/>
      </c>
      <c r="Y26" s="352"/>
      <c r="Z26" s="322" t="str">
        <f t="shared" ref="Z26" si="339">IF(R26="","",IF(M26="R",MOD(CERCLE-R26,CERCLE),R26))</f>
        <v/>
      </c>
      <c r="AA26" s="320" t="str">
        <f t="shared" ref="AA26" si="340">IF(S26="","",ABS(COS(RADIANS(Z26-EST)*24))*S26)</f>
        <v/>
      </c>
      <c r="AC26" s="320" t="str">
        <f t="shared" ref="AC26" si="341">IF(S26="","",SIN(RADIANS(Z26-EST)*24)*S26)</f>
        <v/>
      </c>
      <c r="AD26" s="320" t="str">
        <f t="shared" si="10"/>
        <v/>
      </c>
      <c r="AF26" s="320" t="str">
        <f t="shared" si="11"/>
        <v/>
      </c>
      <c r="AG26" s="320" t="str">
        <f t="shared" si="11"/>
        <v/>
      </c>
      <c r="AH26" s="320" t="str">
        <f t="shared" si="12"/>
        <v/>
      </c>
      <c r="AI26" s="320" t="str">
        <f t="shared" si="13"/>
        <v/>
      </c>
      <c r="AJ26" s="320" t="str">
        <f>IF(AH26="","",IF(ISNA(MATCH(AH26,$AH$1:AH25,0)),"N","Y"))</f>
        <v/>
      </c>
      <c r="AK26" s="320" t="str">
        <f t="shared" si="14"/>
        <v/>
      </c>
      <c r="AL26" s="320" t="str">
        <f t="shared" si="15"/>
        <v/>
      </c>
      <c r="AM26" s="320" t="str">
        <f t="shared" si="16"/>
        <v/>
      </c>
      <c r="AN26" s="320" t="str">
        <f t="shared" si="17"/>
        <v/>
      </c>
      <c r="AO26" s="334" t="str">
        <f t="array" ref="AO26">IF(AM26="","",AVERAGE(IF(AH$1:AH$200=AM26,W$1:W$200)))</f>
        <v/>
      </c>
      <c r="AP26" s="334" t="str">
        <f t="array" ref="AP26">IF(AM26="","",AVERAGE(IF(AH$1:AH$200=AM26,X$1:X$200)))</f>
        <v/>
      </c>
      <c r="AQ26" s="334" t="str">
        <f t="shared" si="58"/>
        <v/>
      </c>
      <c r="AR26" s="335" t="str">
        <f t="array" ref="AR26">IF(AQ26="","",MOD(DEGREES(AQ26/24),CERCLE))</f>
        <v/>
      </c>
      <c r="AS26" s="336" t="str">
        <f t="array" ref="AS26">IF(AM26="","",AVERAGE(IF(AH$1:AH$200=AM26,AA$1:AA$200)))</f>
        <v/>
      </c>
      <c r="AT26" s="336" t="str">
        <f t="shared" si="18"/>
        <v/>
      </c>
      <c r="AU26" s="336" t="str">
        <f t="shared" si="59"/>
        <v/>
      </c>
      <c r="AV26" s="337" t="str">
        <f t="array" ref="AV26">IF(AM26="","",AVERAGE(IF(AH$1:AH$200=AM26,AD$1:AD$200)))</f>
        <v/>
      </c>
      <c r="AW26" s="337" t="str">
        <f t="array" ref="AW26">IF(AN26="","",AVERAGE(IF(AH$1:AH$200=AN26,AD$1:AD$200)))</f>
        <v/>
      </c>
      <c r="AX26" s="337" t="str">
        <f t="shared" si="60"/>
        <v/>
      </c>
      <c r="AY26" s="320" t="str">
        <f t="shared" si="19"/>
        <v/>
      </c>
      <c r="AZ26" s="320" t="str">
        <f>IF(AY26="","",COUNT(AY$1:AY26))</f>
        <v/>
      </c>
      <c r="BB26" s="339" t="str">
        <f>IF(AF26="","",IF(ISNA(MATCH(AF26,$AF$1:AF25,0)),"N","Y"))</f>
        <v/>
      </c>
      <c r="BC26" s="339" t="str">
        <f t="shared" si="20"/>
        <v/>
      </c>
      <c r="BD26" s="339" t="str">
        <f>IF(BC26="","",COUNT($BC$1:BC26))</f>
        <v/>
      </c>
      <c r="BE26" s="339" t="str">
        <f t="shared" si="21"/>
        <v/>
      </c>
      <c r="BF26" s="340" t="str">
        <f>IF(AR26="","",IF(ISNA(MATCH(AF26,$AF$1:AF25,0)),-AR26,AR26))</f>
        <v/>
      </c>
      <c r="BG26" s="341" t="str">
        <f t="array" ref="BG26">IF(BE26="","",SUM(IF(AK$1:AK$200=BE26,BF$1:BF$200)))</f>
        <v/>
      </c>
      <c r="BH26" s="341" t="str">
        <f t="shared" ref="BH26" si="342">IF(BG26="","",MOD(BG26,CERCLE))</f>
        <v/>
      </c>
      <c r="BI26" s="342"/>
      <c r="BJ26" s="322"/>
      <c r="BK26" s="322"/>
      <c r="BL26" s="322"/>
      <c r="BM26" s="339" t="str">
        <f t="shared" si="62"/>
        <v/>
      </c>
      <c r="BN26" s="343" t="str">
        <f t="shared" si="23"/>
        <v/>
      </c>
      <c r="BO26" s="341" t="str">
        <f t="shared" ref="BO26" si="343">IF(BN26="","",CERCLE-BN26)</f>
        <v/>
      </c>
      <c r="BP26" s="341"/>
      <c r="BQ26" s="339" t="str">
        <f t="shared" si="25"/>
        <v/>
      </c>
      <c r="BR26" s="341" t="str">
        <f t="shared" si="64"/>
        <v/>
      </c>
      <c r="BS26" s="341" t="str">
        <f t="shared" si="65"/>
        <v/>
      </c>
      <c r="BT26" s="343" t="str">
        <f t="shared" si="26"/>
        <v/>
      </c>
      <c r="BU26" s="342"/>
      <c r="BV26" s="341" t="str">
        <f t="shared" si="66"/>
        <v/>
      </c>
      <c r="BW26" s="345" t="str">
        <f t="shared" si="67"/>
        <v/>
      </c>
      <c r="BX26" s="345" t="str">
        <f t="shared" si="27"/>
        <v/>
      </c>
      <c r="BY26" s="346" t="str">
        <f t="shared" si="28"/>
        <v/>
      </c>
      <c r="BZ26" s="346" t="str">
        <f t="shared" si="29"/>
        <v/>
      </c>
      <c r="CA26" s="339" t="str">
        <f t="shared" si="68"/>
        <v/>
      </c>
      <c r="CE26" s="320" t="str">
        <f t="shared" si="30"/>
        <v/>
      </c>
      <c r="CF26" s="320" t="str">
        <f t="shared" si="31"/>
        <v/>
      </c>
      <c r="CG26" s="322" t="str">
        <f t="shared" si="32"/>
        <v/>
      </c>
      <c r="CH26" s="322" t="str">
        <f t="shared" ref="CH26" si="344">IF(CG26="","",MOD(CG26-BX26,CERCLE))</f>
        <v/>
      </c>
      <c r="CI26" s="322" t="str">
        <f t="shared" si="34"/>
        <v/>
      </c>
      <c r="CJ26" s="349"/>
      <c r="CK26" s="350" t="str">
        <f t="shared" si="35"/>
        <v/>
      </c>
      <c r="CL26" s="350" t="str">
        <f t="shared" si="36"/>
        <v/>
      </c>
      <c r="CM26" s="320" t="str">
        <f t="shared" si="267"/>
        <v/>
      </c>
      <c r="CN26" s="320" t="str">
        <f t="shared" si="267"/>
        <v/>
      </c>
      <c r="CP26" s="322" t="str">
        <f>IF(BN26="","",MOD(BN26+'RAPPORT-XYZ'!$E$12,CERCLE))</f>
        <v/>
      </c>
      <c r="CQ26" s="345" t="str">
        <f t="shared" si="70"/>
        <v/>
      </c>
      <c r="CR26" s="320" t="str">
        <f t="shared" si="71"/>
        <v/>
      </c>
      <c r="CS26" s="320" t="str">
        <f t="shared" si="37"/>
        <v/>
      </c>
      <c r="CU26" s="320" t="str">
        <f>IF(CR26="","",BY26/'RAPPORT-XYZ'!$E$9)</f>
        <v/>
      </c>
      <c r="CV26" s="320" t="str">
        <f>IF(CU26="","",-'RAPPORT-XYZ'!$E$27*CU26)</f>
        <v/>
      </c>
      <c r="CW26" s="320" t="str">
        <f>IF(CV26="","",-'RAPPORT-XYZ'!$E$29*CU26)</f>
        <v/>
      </c>
      <c r="CY26" s="320" t="str">
        <f t="shared" si="38"/>
        <v/>
      </c>
      <c r="CZ26" s="320" t="str">
        <f t="shared" si="38"/>
        <v/>
      </c>
      <c r="DB26" s="320" t="str">
        <f t="shared" si="72"/>
        <v/>
      </c>
      <c r="DD26" s="320" t="str">
        <f>IF(CA26="","",CA26+('RAPPORT-XYZ'!$E$37*ROW(26:26)))</f>
        <v/>
      </c>
      <c r="DF26" s="345" t="str">
        <f t="shared" ref="DF26" si="345">IF(AND(CZ26=0,CY26=0),0,IF(AND(CZ26=0,CY26&gt;0),NORD,IF(AND(CZ26&gt;0,CY26=0),EST,IF(AND(CZ26=0,CY26&lt;0),SUD,IF(AND(CZ26&lt;0,CY26=0),OUEST,"")))))</f>
        <v/>
      </c>
      <c r="DG26" s="345" t="str">
        <f t="shared" ref="DG26" si="346">IF(CY26="","",IF(DF26="",MOD(DEGREES(ATAN(ABS(CZ26)/(ABS(CY26))))/24,CERCLE),DF26))</f>
        <v/>
      </c>
      <c r="DH26" s="345" t="str">
        <f t="shared" ref="DH26" si="347">IF(DG26="","",MOD(IF(AND(CZ26&gt;0,CY26&gt;0),DG26,IF(AND(CZ26&gt;0,CY26&lt;0),SUD-DG26,IF(AND(CZ26&lt;0,CY26&lt;0),SUD+DG26,IF(AND(CZ26&lt;0,CY26&gt;0),NORD-DG26,DG26)))),CERCLE))</f>
        <v/>
      </c>
      <c r="DI26" s="322" t="str">
        <f t="shared" ref="DI26" si="348">IF(CG26="","",MOD(CG26-DH26,CERCLE))</f>
        <v/>
      </c>
      <c r="DJ26" s="322" t="str">
        <f t="shared" si="42"/>
        <v/>
      </c>
      <c r="DK26" s="322" t="str">
        <f>IF(XYZ!$F$15=OUI,'CALCUL-XYZ'!DJ26,'CALCUL-XYZ'!DH26)</f>
        <v/>
      </c>
      <c r="DL26" s="345" t="str">
        <f t="shared" si="77"/>
        <v/>
      </c>
      <c r="DN26" s="320" t="str">
        <f t="shared" si="43"/>
        <v/>
      </c>
      <c r="DO26" s="320" t="str">
        <f t="shared" si="44"/>
        <v/>
      </c>
      <c r="DP26" s="320" t="str">
        <f t="shared" si="259"/>
        <v/>
      </c>
      <c r="DQ26" s="320" t="str">
        <f t="shared" si="259"/>
        <v/>
      </c>
      <c r="DS26" s="320" t="str">
        <f t="shared" si="45"/>
        <v/>
      </c>
      <c r="DT26" s="320" t="str">
        <f ca="1">IF(XYZ!AJ50="","",IF(XYZ!$AO$23='CALCUL-XY'!$E$56," "&amp;SUBSTITUTE(XYZ!AJ50,",","."),","&amp;SUBSTITUTE(XYZ!AJ50,",",".")))</f>
        <v/>
      </c>
      <c r="DU26" s="320" t="str">
        <f ca="1">IF(XYZ!AK50="","",IF(XYZ!$AO$23='CALCUL-XY'!$E$56," "&amp;SUBSTITUTE(XYZ!AK50,",","."),","&amp;SUBSTITUTE(XYZ!AK50,",",".")))</f>
        <v/>
      </c>
      <c r="DV26" s="320" t="str">
        <f>IF(DD26="","",IF(XYZ!$AO$23='CALCUL-XY'!$E$56," "&amp;SUBSTITUTE(DD26,",","."),","&amp;SUBSTITUTE(DD26,",",".")))</f>
        <v/>
      </c>
      <c r="DW26" s="320" t="str">
        <f>IF(DS26="","",IF(XYZ!$AO$23='CALCUL-XY'!$E$56,IF(XYZ!AM50=""," ST"," "&amp;XYZ!AM50),IF(XYZ!AM50="",",ST",","&amp;XYZ!AM50)))</f>
        <v/>
      </c>
      <c r="DY26" s="319">
        <f t="shared" si="46"/>
        <v>26</v>
      </c>
      <c r="DZ26" s="320" t="str">
        <f t="shared" si="47"/>
        <v/>
      </c>
      <c r="EA26" s="322" t="str">
        <f t="shared" si="48"/>
        <v/>
      </c>
      <c r="EB26" s="345" t="str">
        <f t="shared" si="79"/>
        <v/>
      </c>
      <c r="EC26" s="320" t="str">
        <f t="shared" si="49"/>
        <v/>
      </c>
      <c r="ED26" s="320" t="str">
        <f t="shared" si="92"/>
        <v/>
      </c>
      <c r="EE26" s="320" t="str">
        <f t="shared" si="93"/>
        <v/>
      </c>
      <c r="EF26" s="320" t="str">
        <f ca="1">IF(EA26="","",IF(NC&lt;DY26,"",SUM(ED26:OFFSET(ED26,(NC-1),0))))</f>
        <v/>
      </c>
      <c r="EG26" s="320" t="str">
        <f ca="1">IF(EA26="","",IF(NC&lt;DY26,"",SUM(EE26:OFFSET(EE26,(NC-1),0))))</f>
        <v/>
      </c>
      <c r="EH26" s="320" t="str">
        <f t="shared" si="50"/>
        <v/>
      </c>
      <c r="EI26" s="320" t="str">
        <f>IF(EH26="","",'RAPPORT-XYZ'!$E$9/'CALCUL-XYZ'!EH26)</f>
        <v/>
      </c>
    </row>
    <row r="27" spans="1:139" x14ac:dyDescent="0.15">
      <c r="A27" s="320" t="str">
        <f>IF(XYZ!B51="","",XYZ!B51)</f>
        <v/>
      </c>
      <c r="B27" s="320" t="str">
        <f>IF(XYZ!C51="","",IF(XYZ!C51='RAPPORT-XYZ'!$A$6,'RAPPORT-XYZ'!$A$6,IF(OR(XYZ!C51='RAPPORT-XYZ'!$A$7,XYZ!C51='RAPPORT-XYZ'!$B$7),'RAPPORT-XYZ'!$A$7)))</f>
        <v/>
      </c>
      <c r="C27" s="320" t="str">
        <f>IF(XYZ!D51="","",XYZ!D51)</f>
        <v/>
      </c>
      <c r="D27" s="320" t="str">
        <f>IF(XYZ!E51="","",XYZ!E51)</f>
        <v/>
      </c>
      <c r="E27" s="320" t="str">
        <f>IF(XYZ!F51="","",XYZ!F51)</f>
        <v/>
      </c>
      <c r="F27" s="322" t="str">
        <f>IF(XYZ!G51="","",MOD(XYZ!G51,CERCLE))</f>
        <v/>
      </c>
      <c r="G27" s="322" t="str">
        <f>IF(XYZ!H51="","",MOD(XYZ!H51,CERCLE))</f>
        <v/>
      </c>
      <c r="H27" s="320">
        <f>IFERROR(IF(ECHELLE3="",XYZ!I51*1,XYZ!I51*ECHELLE3),"")</f>
        <v>0</v>
      </c>
      <c r="I27" s="320" t="str">
        <f>IF(XYZ!J51="","",XYZ!J51)</f>
        <v/>
      </c>
      <c r="K27" s="320" t="str">
        <f t="shared" si="51"/>
        <v/>
      </c>
      <c r="L27" s="320" t="str">
        <f>IF(K27="","",COUNT($K$1:K27))</f>
        <v/>
      </c>
      <c r="M27" s="320" t="str">
        <f t="shared" si="0"/>
        <v/>
      </c>
      <c r="N27" s="320" t="str">
        <f t="shared" si="1"/>
        <v/>
      </c>
      <c r="O27" s="320" t="str">
        <f t="shared" si="2"/>
        <v/>
      </c>
      <c r="P27" s="320" t="str">
        <f t="shared" si="3"/>
        <v/>
      </c>
      <c r="Q27" s="322" t="str">
        <f t="shared" si="4"/>
        <v/>
      </c>
      <c r="R27" s="322" t="str">
        <f t="shared" si="5"/>
        <v/>
      </c>
      <c r="S27" s="320" t="str">
        <f t="shared" si="6"/>
        <v/>
      </c>
      <c r="T27" s="320" t="str">
        <f t="shared" si="7"/>
        <v/>
      </c>
      <c r="V27" s="322" t="str">
        <f t="shared" ref="V27" si="349">IF(Q27="","",IF(M27="R",MOD(Q27-SUD,CERCLE),Q27))</f>
        <v/>
      </c>
      <c r="W27" s="331" t="str">
        <f t="shared" si="53"/>
        <v/>
      </c>
      <c r="X27" s="331" t="str">
        <f t="shared" si="54"/>
        <v/>
      </c>
      <c r="Y27" s="352"/>
      <c r="Z27" s="322" t="str">
        <f t="shared" ref="Z27" si="350">IF(R27="","",IF(M27="R",MOD(CERCLE-R27,CERCLE),R27))</f>
        <v/>
      </c>
      <c r="AA27" s="320" t="str">
        <f t="shared" ref="AA27" si="351">IF(S27="","",ABS(COS(RADIANS(Z27-EST)*24))*S27)</f>
        <v/>
      </c>
      <c r="AC27" s="320" t="str">
        <f t="shared" ref="AC27" si="352">IF(S27="","",SIN(RADIANS(Z27-EST)*24)*S27)</f>
        <v/>
      </c>
      <c r="AD27" s="320" t="str">
        <f t="shared" si="10"/>
        <v/>
      </c>
      <c r="AF27" s="320" t="str">
        <f t="shared" si="11"/>
        <v/>
      </c>
      <c r="AG27" s="320" t="str">
        <f t="shared" si="11"/>
        <v/>
      </c>
      <c r="AH27" s="320" t="str">
        <f t="shared" si="12"/>
        <v/>
      </c>
      <c r="AI27" s="320" t="str">
        <f t="shared" si="13"/>
        <v/>
      </c>
      <c r="AJ27" s="320" t="str">
        <f>IF(AH27="","",IF(ISNA(MATCH(AH27,$AH$1:AH26,0)),"N","Y"))</f>
        <v/>
      </c>
      <c r="AK27" s="320" t="str">
        <f t="shared" si="14"/>
        <v/>
      </c>
      <c r="AL27" s="320" t="str">
        <f t="shared" si="15"/>
        <v/>
      </c>
      <c r="AM27" s="320" t="str">
        <f t="shared" si="16"/>
        <v/>
      </c>
      <c r="AN27" s="320" t="str">
        <f t="shared" si="17"/>
        <v/>
      </c>
      <c r="AO27" s="334" t="str">
        <f t="array" ref="AO27">IF(AM27="","",AVERAGE(IF(AH$1:AH$200=AM27,W$1:W$200)))</f>
        <v/>
      </c>
      <c r="AP27" s="334" t="str">
        <f t="array" ref="AP27">IF(AM27="","",AVERAGE(IF(AH$1:AH$200=AM27,X$1:X$200)))</f>
        <v/>
      </c>
      <c r="AQ27" s="334" t="str">
        <f t="shared" si="58"/>
        <v/>
      </c>
      <c r="AR27" s="335" t="str">
        <f t="array" ref="AR27">IF(AQ27="","",MOD(DEGREES(AQ27/24),CERCLE))</f>
        <v/>
      </c>
      <c r="AS27" s="336" t="str">
        <f t="array" ref="AS27">IF(AM27="","",AVERAGE(IF(AH$1:AH$200=AM27,AA$1:AA$200)))</f>
        <v/>
      </c>
      <c r="AT27" s="336" t="str">
        <f t="shared" si="18"/>
        <v/>
      </c>
      <c r="AU27" s="336" t="str">
        <f t="shared" si="59"/>
        <v/>
      </c>
      <c r="AV27" s="337" t="str">
        <f t="array" ref="AV27">IF(AM27="","",AVERAGE(IF(AH$1:AH$200=AM27,AD$1:AD$200)))</f>
        <v/>
      </c>
      <c r="AW27" s="337" t="str">
        <f t="array" ref="AW27">IF(AN27="","",AVERAGE(IF(AH$1:AH$200=AN27,AD$1:AD$200)))</f>
        <v/>
      </c>
      <c r="AX27" s="337" t="str">
        <f t="shared" si="60"/>
        <v/>
      </c>
      <c r="AY27" s="320" t="str">
        <f t="shared" si="19"/>
        <v/>
      </c>
      <c r="AZ27" s="320" t="str">
        <f>IF(AY27="","",COUNT(AY$1:AY27))</f>
        <v/>
      </c>
      <c r="BB27" s="339" t="str">
        <f>IF(AF27="","",IF(ISNA(MATCH(AF27,$AF$1:AF26,0)),"N","Y"))</f>
        <v/>
      </c>
      <c r="BC27" s="339" t="str">
        <f t="shared" si="20"/>
        <v/>
      </c>
      <c r="BD27" s="339" t="str">
        <f>IF(BC27="","",COUNT($BC$1:BC27))</f>
        <v/>
      </c>
      <c r="BE27" s="339" t="str">
        <f t="shared" si="21"/>
        <v/>
      </c>
      <c r="BF27" s="340" t="str">
        <f>IF(AR27="","",IF(ISNA(MATCH(AF27,$AF$1:AF26,0)),-AR27,AR27))</f>
        <v/>
      </c>
      <c r="BG27" s="341" t="str">
        <f t="array" ref="BG27">IF(BE27="","",SUM(IF(AK$1:AK$200=BE27,BF$1:BF$200)))</f>
        <v/>
      </c>
      <c r="BH27" s="341" t="str">
        <f t="shared" ref="BH27" si="353">IF(BG27="","",MOD(BG27,CERCLE))</f>
        <v/>
      </c>
      <c r="BI27" s="342"/>
      <c r="BJ27" s="322"/>
      <c r="BK27" s="322"/>
      <c r="BL27" s="322"/>
      <c r="BM27" s="339" t="str">
        <f t="shared" si="62"/>
        <v/>
      </c>
      <c r="BN27" s="343" t="str">
        <f t="shared" si="23"/>
        <v/>
      </c>
      <c r="BO27" s="341" t="str">
        <f t="shared" ref="BO27" si="354">IF(BN27="","",CERCLE-BN27)</f>
        <v/>
      </c>
      <c r="BP27" s="341"/>
      <c r="BQ27" s="339" t="str">
        <f t="shared" si="25"/>
        <v/>
      </c>
      <c r="BR27" s="341" t="str">
        <f t="shared" si="64"/>
        <v/>
      </c>
      <c r="BS27" s="341" t="str">
        <f t="shared" si="65"/>
        <v/>
      </c>
      <c r="BT27" s="343" t="str">
        <f t="shared" si="26"/>
        <v/>
      </c>
      <c r="BU27" s="342"/>
      <c r="BV27" s="341" t="str">
        <f t="shared" si="66"/>
        <v/>
      </c>
      <c r="BW27" s="345" t="str">
        <f t="shared" si="67"/>
        <v/>
      </c>
      <c r="BX27" s="345" t="str">
        <f t="shared" si="27"/>
        <v/>
      </c>
      <c r="BY27" s="346" t="str">
        <f t="shared" si="28"/>
        <v/>
      </c>
      <c r="BZ27" s="346" t="str">
        <f t="shared" si="29"/>
        <v/>
      </c>
      <c r="CA27" s="339" t="str">
        <f t="shared" si="68"/>
        <v/>
      </c>
      <c r="CE27" s="320" t="str">
        <f t="shared" si="30"/>
        <v/>
      </c>
      <c r="CF27" s="320" t="str">
        <f t="shared" si="31"/>
        <v/>
      </c>
      <c r="CG27" s="322" t="str">
        <f t="shared" si="32"/>
        <v/>
      </c>
      <c r="CH27" s="322" t="str">
        <f t="shared" ref="CH27" si="355">IF(CG27="","",MOD(CG27-BX27,CERCLE))</f>
        <v/>
      </c>
      <c r="CI27" s="322" t="str">
        <f t="shared" si="34"/>
        <v/>
      </c>
      <c r="CJ27" s="349"/>
      <c r="CK27" s="350" t="str">
        <f t="shared" si="35"/>
        <v/>
      </c>
      <c r="CL27" s="350" t="str">
        <f t="shared" si="36"/>
        <v/>
      </c>
      <c r="CM27" s="320" t="str">
        <f t="shared" si="267"/>
        <v/>
      </c>
      <c r="CN27" s="320" t="str">
        <f t="shared" si="267"/>
        <v/>
      </c>
      <c r="CP27" s="322" t="str">
        <f>IF(BN27="","",MOD(BN27+'RAPPORT-XYZ'!$E$12,CERCLE))</f>
        <v/>
      </c>
      <c r="CQ27" s="345" t="str">
        <f t="shared" si="70"/>
        <v/>
      </c>
      <c r="CR27" s="320" t="str">
        <f t="shared" si="71"/>
        <v/>
      </c>
      <c r="CS27" s="320" t="str">
        <f t="shared" si="37"/>
        <v/>
      </c>
      <c r="CU27" s="320" t="str">
        <f>IF(CR27="","",BY27/'RAPPORT-XYZ'!$E$9)</f>
        <v/>
      </c>
      <c r="CV27" s="320" t="str">
        <f>IF(CU27="","",-'RAPPORT-XYZ'!$E$27*CU27)</f>
        <v/>
      </c>
      <c r="CW27" s="320" t="str">
        <f>IF(CV27="","",-'RAPPORT-XYZ'!$E$29*CU27)</f>
        <v/>
      </c>
      <c r="CY27" s="320" t="str">
        <f t="shared" si="38"/>
        <v/>
      </c>
      <c r="CZ27" s="320" t="str">
        <f t="shared" si="38"/>
        <v/>
      </c>
      <c r="DB27" s="320" t="str">
        <f t="shared" si="72"/>
        <v/>
      </c>
      <c r="DD27" s="320" t="str">
        <f>IF(CA27="","",CA27+('RAPPORT-XYZ'!$E$37*ROW(27:27)))</f>
        <v/>
      </c>
      <c r="DF27" s="345" t="str">
        <f t="shared" ref="DF27" si="356">IF(AND(CZ27=0,CY27=0),0,IF(AND(CZ27=0,CY27&gt;0),NORD,IF(AND(CZ27&gt;0,CY27=0),EST,IF(AND(CZ27=0,CY27&lt;0),SUD,IF(AND(CZ27&lt;0,CY27=0),OUEST,"")))))</f>
        <v/>
      </c>
      <c r="DG27" s="345" t="str">
        <f t="shared" ref="DG27" si="357">IF(CY27="","",IF(DF27="",MOD(DEGREES(ATAN(ABS(CZ27)/(ABS(CY27))))/24,CERCLE),DF27))</f>
        <v/>
      </c>
      <c r="DH27" s="345" t="str">
        <f t="shared" ref="DH27" si="358">IF(DG27="","",MOD(IF(AND(CZ27&gt;0,CY27&gt;0),DG27,IF(AND(CZ27&gt;0,CY27&lt;0),SUD-DG27,IF(AND(CZ27&lt;0,CY27&lt;0),SUD+DG27,IF(AND(CZ27&lt;0,CY27&gt;0),NORD-DG27,DG27)))),CERCLE))</f>
        <v/>
      </c>
      <c r="DI27" s="322" t="str">
        <f t="shared" ref="DI27" si="359">IF(CG27="","",MOD(CG27-DH27,CERCLE))</f>
        <v/>
      </c>
      <c r="DJ27" s="322" t="str">
        <f t="shared" si="42"/>
        <v/>
      </c>
      <c r="DK27" s="322" t="str">
        <f>IF(XYZ!$F$15=OUI,'CALCUL-XYZ'!DJ27,'CALCUL-XYZ'!DH27)</f>
        <v/>
      </c>
      <c r="DL27" s="345" t="str">
        <f t="shared" si="77"/>
        <v/>
      </c>
      <c r="DN27" s="320" t="str">
        <f t="shared" si="43"/>
        <v/>
      </c>
      <c r="DO27" s="320" t="str">
        <f t="shared" si="44"/>
        <v/>
      </c>
      <c r="DP27" s="320" t="str">
        <f t="shared" si="259"/>
        <v/>
      </c>
      <c r="DQ27" s="320" t="str">
        <f t="shared" si="259"/>
        <v/>
      </c>
      <c r="DS27" s="320" t="str">
        <f t="shared" si="45"/>
        <v/>
      </c>
      <c r="DT27" s="320" t="str">
        <f ca="1">IF(XYZ!AJ51="","",IF(XYZ!$AO$23='CALCUL-XY'!$E$56," "&amp;SUBSTITUTE(XYZ!AJ51,",","."),","&amp;SUBSTITUTE(XYZ!AJ51,",",".")))</f>
        <v/>
      </c>
      <c r="DU27" s="320" t="str">
        <f ca="1">IF(XYZ!AK51="","",IF(XYZ!$AO$23='CALCUL-XY'!$E$56," "&amp;SUBSTITUTE(XYZ!AK51,",","."),","&amp;SUBSTITUTE(XYZ!AK51,",",".")))</f>
        <v/>
      </c>
      <c r="DV27" s="320" t="str">
        <f>IF(DD27="","",IF(XYZ!$AO$23='CALCUL-XY'!$E$56," "&amp;SUBSTITUTE(DD27,",","."),","&amp;SUBSTITUTE(DD27,",",".")))</f>
        <v/>
      </c>
      <c r="DW27" s="320" t="str">
        <f>IF(DS27="","",IF(XYZ!$AO$23='CALCUL-XY'!$E$56,IF(XYZ!AM51=""," ST"," "&amp;XYZ!AM51),IF(XYZ!AM51="",",ST",","&amp;XYZ!AM51)))</f>
        <v/>
      </c>
      <c r="DY27" s="319">
        <f t="shared" si="46"/>
        <v>27</v>
      </c>
      <c r="DZ27" s="320" t="str">
        <f t="shared" si="47"/>
        <v/>
      </c>
      <c r="EA27" s="322" t="str">
        <f t="shared" si="48"/>
        <v/>
      </c>
      <c r="EB27" s="345" t="str">
        <f t="shared" si="79"/>
        <v/>
      </c>
      <c r="EC27" s="320" t="str">
        <f t="shared" si="49"/>
        <v/>
      </c>
      <c r="ED27" s="320" t="str">
        <f t="shared" si="92"/>
        <v/>
      </c>
      <c r="EE27" s="320" t="str">
        <f t="shared" si="93"/>
        <v/>
      </c>
      <c r="EF27" s="320" t="str">
        <f ca="1">IF(EA27="","",IF(NC&lt;DY27,"",SUM(ED27:OFFSET(ED27,(NC-1),0))))</f>
        <v/>
      </c>
      <c r="EG27" s="320" t="str">
        <f ca="1">IF(EA27="","",IF(NC&lt;DY27,"",SUM(EE27:OFFSET(EE27,(NC-1),0))))</f>
        <v/>
      </c>
      <c r="EH27" s="320" t="str">
        <f t="shared" si="50"/>
        <v/>
      </c>
      <c r="EI27" s="320" t="str">
        <f>IF(EH27="","",'RAPPORT-XYZ'!$E$9/'CALCUL-XYZ'!EH27)</f>
        <v/>
      </c>
    </row>
    <row r="28" spans="1:139" x14ac:dyDescent="0.15">
      <c r="A28" s="320" t="str">
        <f>IF(XYZ!B52="","",XYZ!B52)</f>
        <v/>
      </c>
      <c r="B28" s="320" t="str">
        <f>IF(XYZ!C52="","",IF(XYZ!C52='RAPPORT-XYZ'!$A$6,'RAPPORT-XYZ'!$A$6,IF(OR(XYZ!C52='RAPPORT-XYZ'!$A$7,XYZ!C52='RAPPORT-XYZ'!$B$7),'RAPPORT-XYZ'!$A$7)))</f>
        <v/>
      </c>
      <c r="C28" s="320" t="str">
        <f>IF(XYZ!D52="","",XYZ!D52)</f>
        <v/>
      </c>
      <c r="D28" s="320" t="str">
        <f>IF(XYZ!E52="","",XYZ!E52)</f>
        <v/>
      </c>
      <c r="E28" s="320" t="str">
        <f>IF(XYZ!F52="","",XYZ!F52)</f>
        <v/>
      </c>
      <c r="F28" s="322" t="str">
        <f>IF(XYZ!G52="","",MOD(XYZ!G52,CERCLE))</f>
        <v/>
      </c>
      <c r="G28" s="322" t="str">
        <f>IF(XYZ!H52="","",MOD(XYZ!H52,CERCLE))</f>
        <v/>
      </c>
      <c r="H28" s="320">
        <f>IFERROR(IF(ECHELLE3="",XYZ!I52*1,XYZ!I52*ECHELLE3),"")</f>
        <v>0</v>
      </c>
      <c r="I28" s="320" t="str">
        <f>IF(XYZ!J52="","",XYZ!J52)</f>
        <v/>
      </c>
      <c r="K28" s="320" t="str">
        <f t="shared" si="51"/>
        <v/>
      </c>
      <c r="L28" s="320" t="str">
        <f>IF(K28="","",COUNT($K$1:K28))</f>
        <v/>
      </c>
      <c r="M28" s="320" t="str">
        <f t="shared" si="0"/>
        <v/>
      </c>
      <c r="N28" s="320" t="str">
        <f t="shared" si="1"/>
        <v/>
      </c>
      <c r="O28" s="320" t="str">
        <f t="shared" si="2"/>
        <v/>
      </c>
      <c r="P28" s="320" t="str">
        <f t="shared" si="3"/>
        <v/>
      </c>
      <c r="Q28" s="322" t="str">
        <f t="shared" si="4"/>
        <v/>
      </c>
      <c r="R28" s="322" t="str">
        <f t="shared" si="5"/>
        <v/>
      </c>
      <c r="S28" s="320" t="str">
        <f t="shared" si="6"/>
        <v/>
      </c>
      <c r="T28" s="320" t="str">
        <f t="shared" si="7"/>
        <v/>
      </c>
      <c r="V28" s="322" t="str">
        <f t="shared" ref="V28" si="360">IF(Q28="","",IF(M28="R",MOD(Q28-SUD,CERCLE),Q28))</f>
        <v/>
      </c>
      <c r="W28" s="331" t="str">
        <f t="shared" si="53"/>
        <v/>
      </c>
      <c r="X28" s="331" t="str">
        <f t="shared" si="54"/>
        <v/>
      </c>
      <c r="Y28" s="352"/>
      <c r="Z28" s="322" t="str">
        <f t="shared" ref="Z28" si="361">IF(R28="","",IF(M28="R",MOD(CERCLE-R28,CERCLE),R28))</f>
        <v/>
      </c>
      <c r="AA28" s="320" t="str">
        <f t="shared" ref="AA28" si="362">IF(S28="","",ABS(COS(RADIANS(Z28-EST)*24))*S28)</f>
        <v/>
      </c>
      <c r="AC28" s="320" t="str">
        <f t="shared" ref="AC28" si="363">IF(S28="","",SIN(RADIANS(Z28-EST)*24)*S28)</f>
        <v/>
      </c>
      <c r="AD28" s="320" t="str">
        <f t="shared" si="10"/>
        <v/>
      </c>
      <c r="AF28" s="320" t="str">
        <f t="shared" si="11"/>
        <v/>
      </c>
      <c r="AG28" s="320" t="str">
        <f t="shared" si="11"/>
        <v/>
      </c>
      <c r="AH28" s="320" t="str">
        <f t="shared" si="12"/>
        <v/>
      </c>
      <c r="AI28" s="320" t="str">
        <f t="shared" si="13"/>
        <v/>
      </c>
      <c r="AJ28" s="320" t="str">
        <f>IF(AH28="","",IF(ISNA(MATCH(AH28,$AH$1:AH27,0)),"N","Y"))</f>
        <v/>
      </c>
      <c r="AK28" s="320" t="str">
        <f t="shared" si="14"/>
        <v/>
      </c>
      <c r="AL28" s="320" t="str">
        <f t="shared" si="15"/>
        <v/>
      </c>
      <c r="AM28" s="320" t="str">
        <f t="shared" si="16"/>
        <v/>
      </c>
      <c r="AN28" s="320" t="str">
        <f t="shared" si="17"/>
        <v/>
      </c>
      <c r="AO28" s="334" t="str">
        <f t="array" ref="AO28">IF(AM28="","",AVERAGE(IF(AH$1:AH$200=AM28,W$1:W$200)))</f>
        <v/>
      </c>
      <c r="AP28" s="334" t="str">
        <f t="array" ref="AP28">IF(AM28="","",AVERAGE(IF(AH$1:AH$200=AM28,X$1:X$200)))</f>
        <v/>
      </c>
      <c r="AQ28" s="334" t="str">
        <f t="shared" si="58"/>
        <v/>
      </c>
      <c r="AR28" s="335" t="str">
        <f t="array" ref="AR28">IF(AQ28="","",MOD(DEGREES(AQ28/24),CERCLE))</f>
        <v/>
      </c>
      <c r="AS28" s="336" t="str">
        <f t="array" ref="AS28">IF(AM28="","",AVERAGE(IF(AH$1:AH$200=AM28,AA$1:AA$200)))</f>
        <v/>
      </c>
      <c r="AT28" s="336" t="str">
        <f t="shared" si="18"/>
        <v/>
      </c>
      <c r="AU28" s="336" t="str">
        <f t="shared" si="59"/>
        <v/>
      </c>
      <c r="AV28" s="337" t="str">
        <f t="array" ref="AV28">IF(AM28="","",AVERAGE(IF(AH$1:AH$200=AM28,AD$1:AD$200)))</f>
        <v/>
      </c>
      <c r="AW28" s="337" t="str">
        <f t="array" ref="AW28">IF(AN28="","",AVERAGE(IF(AH$1:AH$200=AN28,AD$1:AD$200)))</f>
        <v/>
      </c>
      <c r="AX28" s="337" t="str">
        <f t="shared" si="60"/>
        <v/>
      </c>
      <c r="AY28" s="320" t="str">
        <f t="shared" si="19"/>
        <v/>
      </c>
      <c r="AZ28" s="320" t="str">
        <f>IF(AY28="","",COUNT(AY$1:AY28))</f>
        <v/>
      </c>
      <c r="BB28" s="339" t="str">
        <f>IF(AF28="","",IF(ISNA(MATCH(AF28,$AF$1:AF27,0)),"N","Y"))</f>
        <v/>
      </c>
      <c r="BC28" s="339" t="str">
        <f t="shared" si="20"/>
        <v/>
      </c>
      <c r="BD28" s="339" t="str">
        <f>IF(BC28="","",COUNT($BC$1:BC28))</f>
        <v/>
      </c>
      <c r="BE28" s="339" t="str">
        <f t="shared" si="21"/>
        <v/>
      </c>
      <c r="BF28" s="340" t="str">
        <f>IF(AR28="","",IF(ISNA(MATCH(AF28,$AF$1:AF27,0)),-AR28,AR28))</f>
        <v/>
      </c>
      <c r="BG28" s="341" t="str">
        <f t="array" ref="BG28">IF(BE28="","",SUM(IF(AK$1:AK$200=BE28,BF$1:BF$200)))</f>
        <v/>
      </c>
      <c r="BH28" s="341" t="str">
        <f t="shared" ref="BH28" si="364">IF(BG28="","",MOD(BG28,CERCLE))</f>
        <v/>
      </c>
      <c r="BI28" s="342"/>
      <c r="BJ28" s="322"/>
      <c r="BK28" s="322"/>
      <c r="BL28" s="322"/>
      <c r="BM28" s="339" t="str">
        <f t="shared" si="62"/>
        <v/>
      </c>
      <c r="BN28" s="343" t="str">
        <f t="shared" si="23"/>
        <v/>
      </c>
      <c r="BO28" s="341" t="str">
        <f t="shared" ref="BO28" si="365">IF(BN28="","",CERCLE-BN28)</f>
        <v/>
      </c>
      <c r="BP28" s="341"/>
      <c r="BQ28" s="339" t="str">
        <f t="shared" si="25"/>
        <v/>
      </c>
      <c r="BR28" s="341" t="str">
        <f t="shared" si="64"/>
        <v/>
      </c>
      <c r="BS28" s="341" t="str">
        <f t="shared" si="65"/>
        <v/>
      </c>
      <c r="BT28" s="343" t="str">
        <f t="shared" si="26"/>
        <v/>
      </c>
      <c r="BU28" s="342"/>
      <c r="BV28" s="341" t="str">
        <f t="shared" si="66"/>
        <v/>
      </c>
      <c r="BW28" s="345" t="str">
        <f t="shared" si="67"/>
        <v/>
      </c>
      <c r="BX28" s="345" t="str">
        <f t="shared" si="27"/>
        <v/>
      </c>
      <c r="BY28" s="346" t="str">
        <f t="shared" si="28"/>
        <v/>
      </c>
      <c r="BZ28" s="346" t="str">
        <f t="shared" si="29"/>
        <v/>
      </c>
      <c r="CA28" s="339" t="str">
        <f t="shared" si="68"/>
        <v/>
      </c>
      <c r="CE28" s="320" t="str">
        <f t="shared" si="30"/>
        <v/>
      </c>
      <c r="CF28" s="320" t="str">
        <f t="shared" si="31"/>
        <v/>
      </c>
      <c r="CG28" s="322" t="str">
        <f t="shared" si="32"/>
        <v/>
      </c>
      <c r="CH28" s="322" t="str">
        <f t="shared" ref="CH28" si="366">IF(CG28="","",MOD(CG28-BX28,CERCLE))</f>
        <v/>
      </c>
      <c r="CI28" s="322" t="str">
        <f t="shared" si="34"/>
        <v/>
      </c>
      <c r="CJ28" s="349"/>
      <c r="CK28" s="350" t="str">
        <f t="shared" si="35"/>
        <v/>
      </c>
      <c r="CL28" s="350" t="str">
        <f t="shared" si="36"/>
        <v/>
      </c>
      <c r="CM28" s="320" t="str">
        <f t="shared" si="267"/>
        <v/>
      </c>
      <c r="CN28" s="320" t="str">
        <f t="shared" si="267"/>
        <v/>
      </c>
      <c r="CP28" s="322" t="str">
        <f>IF(BN28="","",MOD(BN28+'RAPPORT-XYZ'!$E$12,CERCLE))</f>
        <v/>
      </c>
      <c r="CQ28" s="345" t="str">
        <f t="shared" si="70"/>
        <v/>
      </c>
      <c r="CR28" s="320" t="str">
        <f t="shared" si="71"/>
        <v/>
      </c>
      <c r="CS28" s="320" t="str">
        <f t="shared" si="37"/>
        <v/>
      </c>
      <c r="CU28" s="320" t="str">
        <f>IF(CR28="","",BY28/'RAPPORT-XYZ'!$E$9)</f>
        <v/>
      </c>
      <c r="CV28" s="320" t="str">
        <f>IF(CU28="","",-'RAPPORT-XYZ'!$E$27*CU28)</f>
        <v/>
      </c>
      <c r="CW28" s="320" t="str">
        <f>IF(CV28="","",-'RAPPORT-XYZ'!$E$29*CU28)</f>
        <v/>
      </c>
      <c r="CY28" s="320" t="str">
        <f t="shared" si="38"/>
        <v/>
      </c>
      <c r="CZ28" s="320" t="str">
        <f t="shared" si="38"/>
        <v/>
      </c>
      <c r="DB28" s="320" t="str">
        <f t="shared" si="72"/>
        <v/>
      </c>
      <c r="DD28" s="320" t="str">
        <f>IF(CA28="","",CA28+('RAPPORT-XYZ'!$E$37*ROW(28:28)))</f>
        <v/>
      </c>
      <c r="DF28" s="345" t="str">
        <f t="shared" ref="DF28" si="367">IF(AND(CZ28=0,CY28=0),0,IF(AND(CZ28=0,CY28&gt;0),NORD,IF(AND(CZ28&gt;0,CY28=0),EST,IF(AND(CZ28=0,CY28&lt;0),SUD,IF(AND(CZ28&lt;0,CY28=0),OUEST,"")))))</f>
        <v/>
      </c>
      <c r="DG28" s="345" t="str">
        <f t="shared" ref="DG28" si="368">IF(CY28="","",IF(DF28="",MOD(DEGREES(ATAN(ABS(CZ28)/(ABS(CY28))))/24,CERCLE),DF28))</f>
        <v/>
      </c>
      <c r="DH28" s="345" t="str">
        <f t="shared" ref="DH28" si="369">IF(DG28="","",MOD(IF(AND(CZ28&gt;0,CY28&gt;0),DG28,IF(AND(CZ28&gt;0,CY28&lt;0),SUD-DG28,IF(AND(CZ28&lt;0,CY28&lt;0),SUD+DG28,IF(AND(CZ28&lt;0,CY28&gt;0),NORD-DG28,DG28)))),CERCLE))</f>
        <v/>
      </c>
      <c r="DI28" s="322" t="str">
        <f t="shared" ref="DI28" si="370">IF(CG28="","",MOD(CG28-DH28,CERCLE))</f>
        <v/>
      </c>
      <c r="DJ28" s="322" t="str">
        <f t="shared" si="42"/>
        <v/>
      </c>
      <c r="DK28" s="322" t="str">
        <f>IF(XYZ!$F$15=OUI,'CALCUL-XYZ'!DJ28,'CALCUL-XYZ'!DH28)</f>
        <v/>
      </c>
      <c r="DL28" s="345" t="str">
        <f t="shared" si="77"/>
        <v/>
      </c>
      <c r="DN28" s="320" t="str">
        <f t="shared" si="43"/>
        <v/>
      </c>
      <c r="DO28" s="320" t="str">
        <f t="shared" si="44"/>
        <v/>
      </c>
      <c r="DP28" s="320" t="str">
        <f t="shared" si="259"/>
        <v/>
      </c>
      <c r="DQ28" s="320" t="str">
        <f t="shared" si="259"/>
        <v/>
      </c>
      <c r="DS28" s="320" t="str">
        <f t="shared" si="45"/>
        <v/>
      </c>
      <c r="DT28" s="320" t="str">
        <f ca="1">IF(XYZ!AJ52="","",IF(XYZ!$AO$23='CALCUL-XY'!$E$56," "&amp;SUBSTITUTE(XYZ!AJ52,",","."),","&amp;SUBSTITUTE(XYZ!AJ52,",",".")))</f>
        <v/>
      </c>
      <c r="DU28" s="320" t="str">
        <f ca="1">IF(XYZ!AK52="","",IF(XYZ!$AO$23='CALCUL-XY'!$E$56," "&amp;SUBSTITUTE(XYZ!AK52,",","."),","&amp;SUBSTITUTE(XYZ!AK52,",",".")))</f>
        <v/>
      </c>
      <c r="DV28" s="320" t="str">
        <f>IF(DD28="","",IF(XYZ!$AO$23='CALCUL-XY'!$E$56," "&amp;SUBSTITUTE(DD28,",","."),","&amp;SUBSTITUTE(DD28,",",".")))</f>
        <v/>
      </c>
      <c r="DW28" s="320" t="str">
        <f>IF(DS28="","",IF(XYZ!$AO$23='CALCUL-XY'!$E$56,IF(XYZ!AM52=""," ST"," "&amp;XYZ!AM52),IF(XYZ!AM52="",",ST",","&amp;XYZ!AM52)))</f>
        <v/>
      </c>
      <c r="DY28" s="319">
        <f t="shared" si="46"/>
        <v>28</v>
      </c>
      <c r="DZ28" s="320" t="str">
        <f t="shared" si="47"/>
        <v/>
      </c>
      <c r="EA28" s="322" t="str">
        <f t="shared" si="48"/>
        <v/>
      </c>
      <c r="EB28" s="345" t="str">
        <f t="shared" si="79"/>
        <v/>
      </c>
      <c r="EC28" s="320" t="str">
        <f t="shared" si="49"/>
        <v/>
      </c>
      <c r="ED28" s="320" t="str">
        <f t="shared" si="92"/>
        <v/>
      </c>
      <c r="EE28" s="320" t="str">
        <f t="shared" si="93"/>
        <v/>
      </c>
      <c r="EF28" s="320" t="str">
        <f ca="1">IF(EA28="","",IF(NC&lt;DY28,"",SUM(ED28:OFFSET(ED28,(NC-1),0))))</f>
        <v/>
      </c>
      <c r="EG28" s="320" t="str">
        <f ca="1">IF(EA28="","",IF(NC&lt;DY28,"",SUM(EE28:OFFSET(EE28,(NC-1),0))))</f>
        <v/>
      </c>
      <c r="EH28" s="320" t="str">
        <f t="shared" si="50"/>
        <v/>
      </c>
      <c r="EI28" s="320" t="str">
        <f>IF(EH28="","",'RAPPORT-XYZ'!$E$9/'CALCUL-XYZ'!EH28)</f>
        <v/>
      </c>
    </row>
    <row r="29" spans="1:139" x14ac:dyDescent="0.15">
      <c r="A29" s="320" t="str">
        <f>IF(XYZ!B53="","",XYZ!B53)</f>
        <v/>
      </c>
      <c r="B29" s="320" t="str">
        <f>IF(XYZ!C53="","",IF(XYZ!C53='RAPPORT-XYZ'!$A$6,'RAPPORT-XYZ'!$A$6,IF(OR(XYZ!C53='RAPPORT-XYZ'!$A$7,XYZ!C53='RAPPORT-XYZ'!$B$7),'RAPPORT-XYZ'!$A$7)))</f>
        <v/>
      </c>
      <c r="C29" s="320" t="str">
        <f>IF(XYZ!D53="","",XYZ!D53)</f>
        <v/>
      </c>
      <c r="D29" s="320" t="str">
        <f>IF(XYZ!E53="","",XYZ!E53)</f>
        <v/>
      </c>
      <c r="E29" s="320" t="str">
        <f>IF(XYZ!F53="","",XYZ!F53)</f>
        <v/>
      </c>
      <c r="F29" s="322" t="str">
        <f>IF(XYZ!G53="","",MOD(XYZ!G53,CERCLE))</f>
        <v/>
      </c>
      <c r="G29" s="322" t="str">
        <f>IF(XYZ!H53="","",MOD(XYZ!H53,CERCLE))</f>
        <v/>
      </c>
      <c r="H29" s="320">
        <f>IFERROR(IF(ECHELLE3="",XYZ!I53*1,XYZ!I53*ECHELLE3),"")</f>
        <v>0</v>
      </c>
      <c r="I29" s="320" t="str">
        <f>IF(XYZ!J53="","",XYZ!J53)</f>
        <v/>
      </c>
      <c r="K29" s="320" t="str">
        <f t="shared" si="51"/>
        <v/>
      </c>
      <c r="L29" s="320" t="str">
        <f>IF(K29="","",COUNT($K$1:K29))</f>
        <v/>
      </c>
      <c r="M29" s="320" t="str">
        <f t="shared" si="0"/>
        <v/>
      </c>
      <c r="N29" s="320" t="str">
        <f t="shared" si="1"/>
        <v/>
      </c>
      <c r="O29" s="320" t="str">
        <f t="shared" si="2"/>
        <v/>
      </c>
      <c r="P29" s="320" t="str">
        <f t="shared" si="3"/>
        <v/>
      </c>
      <c r="Q29" s="322" t="str">
        <f t="shared" si="4"/>
        <v/>
      </c>
      <c r="R29" s="322" t="str">
        <f t="shared" si="5"/>
        <v/>
      </c>
      <c r="S29" s="320" t="str">
        <f t="shared" si="6"/>
        <v/>
      </c>
      <c r="T29" s="320" t="str">
        <f t="shared" si="7"/>
        <v/>
      </c>
      <c r="V29" s="322" t="str">
        <f t="shared" ref="V29" si="371">IF(Q29="","",IF(M29="R",MOD(Q29-SUD,CERCLE),Q29))</f>
        <v/>
      </c>
      <c r="W29" s="331" t="str">
        <f t="shared" si="53"/>
        <v/>
      </c>
      <c r="X29" s="331" t="str">
        <f t="shared" si="54"/>
        <v/>
      </c>
      <c r="Y29" s="352"/>
      <c r="Z29" s="322" t="str">
        <f t="shared" ref="Z29" si="372">IF(R29="","",IF(M29="R",MOD(CERCLE-R29,CERCLE),R29))</f>
        <v/>
      </c>
      <c r="AA29" s="320" t="str">
        <f t="shared" ref="AA29" si="373">IF(S29="","",ABS(COS(RADIANS(Z29-EST)*24))*S29)</f>
        <v/>
      </c>
      <c r="AC29" s="320" t="str">
        <f t="shared" ref="AC29" si="374">IF(S29="","",SIN(RADIANS(Z29-EST)*24)*S29)</f>
        <v/>
      </c>
      <c r="AD29" s="320" t="str">
        <f t="shared" si="10"/>
        <v/>
      </c>
      <c r="AF29" s="320" t="str">
        <f t="shared" si="11"/>
        <v/>
      </c>
      <c r="AG29" s="320" t="str">
        <f t="shared" si="11"/>
        <v/>
      </c>
      <c r="AH29" s="320" t="str">
        <f t="shared" si="12"/>
        <v/>
      </c>
      <c r="AI29" s="320" t="str">
        <f t="shared" si="13"/>
        <v/>
      </c>
      <c r="AJ29" s="320" t="str">
        <f>IF(AH29="","",IF(ISNA(MATCH(AH29,$AH$1:AH28,0)),"N","Y"))</f>
        <v/>
      </c>
      <c r="AK29" s="320" t="str">
        <f t="shared" si="14"/>
        <v/>
      </c>
      <c r="AL29" s="320" t="str">
        <f t="shared" si="15"/>
        <v/>
      </c>
      <c r="AM29" s="320" t="str">
        <f t="shared" si="16"/>
        <v/>
      </c>
      <c r="AN29" s="320" t="str">
        <f t="shared" si="17"/>
        <v/>
      </c>
      <c r="AO29" s="334" t="str">
        <f t="array" ref="AO29">IF(AM29="","",AVERAGE(IF(AH$1:AH$200=AM29,W$1:W$200)))</f>
        <v/>
      </c>
      <c r="AP29" s="334" t="str">
        <f t="array" ref="AP29">IF(AM29="","",AVERAGE(IF(AH$1:AH$200=AM29,X$1:X$200)))</f>
        <v/>
      </c>
      <c r="AQ29" s="334" t="str">
        <f t="shared" si="58"/>
        <v/>
      </c>
      <c r="AR29" s="335" t="str">
        <f t="array" ref="AR29">IF(AQ29="","",MOD(DEGREES(AQ29/24),CERCLE))</f>
        <v/>
      </c>
      <c r="AS29" s="336" t="str">
        <f t="array" ref="AS29">IF(AM29="","",AVERAGE(IF(AH$1:AH$200=AM29,AA$1:AA$200)))</f>
        <v/>
      </c>
      <c r="AT29" s="336" t="str">
        <f t="shared" si="18"/>
        <v/>
      </c>
      <c r="AU29" s="336" t="str">
        <f t="shared" si="59"/>
        <v/>
      </c>
      <c r="AV29" s="337" t="str">
        <f t="array" ref="AV29">IF(AM29="","",AVERAGE(IF(AH$1:AH$200=AM29,AD$1:AD$200)))</f>
        <v/>
      </c>
      <c r="AW29" s="337" t="str">
        <f t="array" ref="AW29">IF(AN29="","",AVERAGE(IF(AH$1:AH$200=AN29,AD$1:AD$200)))</f>
        <v/>
      </c>
      <c r="AX29" s="337" t="str">
        <f t="shared" si="60"/>
        <v/>
      </c>
      <c r="AY29" s="320" t="str">
        <f t="shared" si="19"/>
        <v/>
      </c>
      <c r="AZ29" s="320" t="str">
        <f>IF(AY29="","",COUNT(AY$1:AY29))</f>
        <v/>
      </c>
      <c r="BB29" s="339" t="str">
        <f>IF(AF29="","",IF(ISNA(MATCH(AF29,$AF$1:AF28,0)),"N","Y"))</f>
        <v/>
      </c>
      <c r="BC29" s="339" t="str">
        <f t="shared" si="20"/>
        <v/>
      </c>
      <c r="BD29" s="339" t="str">
        <f>IF(BC29="","",COUNT($BC$1:BC29))</f>
        <v/>
      </c>
      <c r="BE29" s="339" t="str">
        <f t="shared" si="21"/>
        <v/>
      </c>
      <c r="BF29" s="340" t="str">
        <f>IF(AR29="","",IF(ISNA(MATCH(AF29,$AF$1:AF28,0)),-AR29,AR29))</f>
        <v/>
      </c>
      <c r="BG29" s="341" t="str">
        <f t="array" ref="BG29">IF(BE29="","",SUM(IF(AK$1:AK$200=BE29,BF$1:BF$200)))</f>
        <v/>
      </c>
      <c r="BH29" s="341" t="str">
        <f t="shared" ref="BH29" si="375">IF(BG29="","",MOD(BG29,CERCLE))</f>
        <v/>
      </c>
      <c r="BI29" s="342"/>
      <c r="BJ29" s="322"/>
      <c r="BK29" s="322"/>
      <c r="BL29" s="322"/>
      <c r="BM29" s="339" t="str">
        <f t="shared" si="62"/>
        <v/>
      </c>
      <c r="BN29" s="343" t="str">
        <f t="shared" si="23"/>
        <v/>
      </c>
      <c r="BO29" s="341" t="str">
        <f t="shared" ref="BO29" si="376">IF(BN29="","",CERCLE-BN29)</f>
        <v/>
      </c>
      <c r="BP29" s="341"/>
      <c r="BQ29" s="339" t="str">
        <f t="shared" si="25"/>
        <v/>
      </c>
      <c r="BR29" s="341" t="str">
        <f t="shared" si="64"/>
        <v/>
      </c>
      <c r="BS29" s="341" t="str">
        <f t="shared" si="65"/>
        <v/>
      </c>
      <c r="BT29" s="343" t="str">
        <f t="shared" si="26"/>
        <v/>
      </c>
      <c r="BU29" s="342"/>
      <c r="BV29" s="341" t="str">
        <f t="shared" si="66"/>
        <v/>
      </c>
      <c r="BW29" s="345" t="str">
        <f t="shared" si="67"/>
        <v/>
      </c>
      <c r="BX29" s="345" t="str">
        <f t="shared" si="27"/>
        <v/>
      </c>
      <c r="BY29" s="346" t="str">
        <f t="shared" si="28"/>
        <v/>
      </c>
      <c r="BZ29" s="346" t="str">
        <f t="shared" si="29"/>
        <v/>
      </c>
      <c r="CA29" s="339" t="str">
        <f t="shared" si="68"/>
        <v/>
      </c>
      <c r="CE29" s="320" t="str">
        <f t="shared" si="30"/>
        <v/>
      </c>
      <c r="CF29" s="320" t="str">
        <f t="shared" si="31"/>
        <v/>
      </c>
      <c r="CG29" s="322" t="str">
        <f t="shared" si="32"/>
        <v/>
      </c>
      <c r="CH29" s="322" t="str">
        <f t="shared" ref="CH29" si="377">IF(CG29="","",MOD(CG29-BX29,CERCLE))</f>
        <v/>
      </c>
      <c r="CI29" s="322" t="str">
        <f t="shared" si="34"/>
        <v/>
      </c>
      <c r="CJ29" s="349"/>
      <c r="CK29" s="350" t="str">
        <f t="shared" si="35"/>
        <v/>
      </c>
      <c r="CL29" s="350" t="str">
        <f t="shared" si="36"/>
        <v/>
      </c>
      <c r="CM29" s="320" t="str">
        <f t="shared" si="267"/>
        <v/>
      </c>
      <c r="CN29" s="320" t="str">
        <f t="shared" si="267"/>
        <v/>
      </c>
      <c r="CP29" s="322" t="str">
        <f>IF(BN29="","",MOD(BN29+'RAPPORT-XYZ'!$E$12,CERCLE))</f>
        <v/>
      </c>
      <c r="CQ29" s="345" t="str">
        <f t="shared" si="70"/>
        <v/>
      </c>
      <c r="CR29" s="320" t="str">
        <f t="shared" si="71"/>
        <v/>
      </c>
      <c r="CS29" s="320" t="str">
        <f t="shared" si="37"/>
        <v/>
      </c>
      <c r="CU29" s="320" t="str">
        <f>IF(CR29="","",BY29/'RAPPORT-XYZ'!$E$9)</f>
        <v/>
      </c>
      <c r="CV29" s="320" t="str">
        <f>IF(CU29="","",-'RAPPORT-XYZ'!$E$27*CU29)</f>
        <v/>
      </c>
      <c r="CW29" s="320" t="str">
        <f>IF(CV29="","",-'RAPPORT-XYZ'!$E$29*CU29)</f>
        <v/>
      </c>
      <c r="CY29" s="320" t="str">
        <f t="shared" si="38"/>
        <v/>
      </c>
      <c r="CZ29" s="320" t="str">
        <f t="shared" si="38"/>
        <v/>
      </c>
      <c r="DB29" s="320" t="str">
        <f t="shared" si="72"/>
        <v/>
      </c>
      <c r="DD29" s="320" t="str">
        <f>IF(CA29="","",CA29+('RAPPORT-XYZ'!$E$37*ROW(29:29)))</f>
        <v/>
      </c>
      <c r="DF29" s="345" t="str">
        <f t="shared" ref="DF29" si="378">IF(AND(CZ29=0,CY29=0),0,IF(AND(CZ29=0,CY29&gt;0),NORD,IF(AND(CZ29&gt;0,CY29=0),EST,IF(AND(CZ29=0,CY29&lt;0),SUD,IF(AND(CZ29&lt;0,CY29=0),OUEST,"")))))</f>
        <v/>
      </c>
      <c r="DG29" s="345" t="str">
        <f t="shared" ref="DG29" si="379">IF(CY29="","",IF(DF29="",MOD(DEGREES(ATAN(ABS(CZ29)/(ABS(CY29))))/24,CERCLE),DF29))</f>
        <v/>
      </c>
      <c r="DH29" s="345" t="str">
        <f t="shared" ref="DH29" si="380">IF(DG29="","",MOD(IF(AND(CZ29&gt;0,CY29&gt;0),DG29,IF(AND(CZ29&gt;0,CY29&lt;0),SUD-DG29,IF(AND(CZ29&lt;0,CY29&lt;0),SUD+DG29,IF(AND(CZ29&lt;0,CY29&gt;0),NORD-DG29,DG29)))),CERCLE))</f>
        <v/>
      </c>
      <c r="DI29" s="322" t="str">
        <f t="shared" ref="DI29" si="381">IF(CG29="","",MOD(CG29-DH29,CERCLE))</f>
        <v/>
      </c>
      <c r="DJ29" s="322" t="str">
        <f t="shared" si="42"/>
        <v/>
      </c>
      <c r="DK29" s="322" t="str">
        <f>IF(XYZ!$F$15=OUI,'CALCUL-XYZ'!DJ29,'CALCUL-XYZ'!DH29)</f>
        <v/>
      </c>
      <c r="DL29" s="345" t="str">
        <f t="shared" si="77"/>
        <v/>
      </c>
      <c r="DN29" s="320" t="str">
        <f t="shared" si="43"/>
        <v/>
      </c>
      <c r="DO29" s="320" t="str">
        <f t="shared" si="44"/>
        <v/>
      </c>
      <c r="DP29" s="320" t="str">
        <f t="shared" si="259"/>
        <v/>
      </c>
      <c r="DQ29" s="320" t="str">
        <f t="shared" si="259"/>
        <v/>
      </c>
      <c r="DS29" s="320" t="str">
        <f t="shared" si="45"/>
        <v/>
      </c>
      <c r="DT29" s="320" t="str">
        <f ca="1">IF(XYZ!AJ53="","",IF(XYZ!$AO$23='CALCUL-XY'!$E$56," "&amp;SUBSTITUTE(XYZ!AJ53,",","."),","&amp;SUBSTITUTE(XYZ!AJ53,",",".")))</f>
        <v/>
      </c>
      <c r="DU29" s="320" t="str">
        <f ca="1">IF(XYZ!AK53="","",IF(XYZ!$AO$23='CALCUL-XY'!$E$56," "&amp;SUBSTITUTE(XYZ!AK53,",","."),","&amp;SUBSTITUTE(XYZ!AK53,",",".")))</f>
        <v/>
      </c>
      <c r="DV29" s="320" t="str">
        <f>IF(DD29="","",IF(XYZ!$AO$23='CALCUL-XY'!$E$56," "&amp;SUBSTITUTE(DD29,",","."),","&amp;SUBSTITUTE(DD29,",",".")))</f>
        <v/>
      </c>
      <c r="DW29" s="320" t="str">
        <f>IF(DS29="","",IF(XYZ!$AO$23='CALCUL-XY'!$E$56,IF(XYZ!AM53=""," ST"," "&amp;XYZ!AM53),IF(XYZ!AM53="",",ST",","&amp;XYZ!AM53)))</f>
        <v/>
      </c>
      <c r="DY29" s="319">
        <f t="shared" si="46"/>
        <v>29</v>
      </c>
      <c r="DZ29" s="320" t="str">
        <f t="shared" si="47"/>
        <v/>
      </c>
      <c r="EA29" s="322" t="str">
        <f t="shared" si="48"/>
        <v/>
      </c>
      <c r="EB29" s="345" t="str">
        <f t="shared" si="79"/>
        <v/>
      </c>
      <c r="EC29" s="320" t="str">
        <f t="shared" si="49"/>
        <v/>
      </c>
      <c r="ED29" s="320" t="str">
        <f t="shared" si="92"/>
        <v/>
      </c>
      <c r="EE29" s="320" t="str">
        <f t="shared" si="93"/>
        <v/>
      </c>
      <c r="EF29" s="320" t="str">
        <f ca="1">IF(EA29="","",IF(NC&lt;DY29,"",SUM(ED29:OFFSET(ED29,(NC-1),0))))</f>
        <v/>
      </c>
      <c r="EG29" s="320" t="str">
        <f ca="1">IF(EA29="","",IF(NC&lt;DY29,"",SUM(EE29:OFFSET(EE29,(NC-1),0))))</f>
        <v/>
      </c>
      <c r="EH29" s="320" t="str">
        <f t="shared" si="50"/>
        <v/>
      </c>
      <c r="EI29" s="320" t="str">
        <f>IF(EH29="","",'RAPPORT-XYZ'!$E$9/'CALCUL-XYZ'!EH29)</f>
        <v/>
      </c>
    </row>
    <row r="30" spans="1:139" x14ac:dyDescent="0.15">
      <c r="A30" s="320" t="str">
        <f>IF(XYZ!B54="","",XYZ!B54)</f>
        <v/>
      </c>
      <c r="B30" s="320" t="str">
        <f>IF(XYZ!C54="","",IF(XYZ!C54='RAPPORT-XYZ'!$A$6,'RAPPORT-XYZ'!$A$6,IF(OR(XYZ!C54='RAPPORT-XYZ'!$A$7,XYZ!C54='RAPPORT-XYZ'!$B$7),'RAPPORT-XYZ'!$A$7)))</f>
        <v/>
      </c>
      <c r="C30" s="320" t="str">
        <f>IF(XYZ!D54="","",XYZ!D54)</f>
        <v/>
      </c>
      <c r="D30" s="320" t="str">
        <f>IF(XYZ!E54="","",XYZ!E54)</f>
        <v/>
      </c>
      <c r="E30" s="320" t="str">
        <f>IF(XYZ!F54="","",XYZ!F54)</f>
        <v/>
      </c>
      <c r="F30" s="322" t="str">
        <f>IF(XYZ!G54="","",MOD(XYZ!G54,CERCLE))</f>
        <v/>
      </c>
      <c r="G30" s="322" t="str">
        <f>IF(XYZ!H54="","",MOD(XYZ!H54,CERCLE))</f>
        <v/>
      </c>
      <c r="H30" s="320">
        <f>IFERROR(IF(ECHELLE3="",XYZ!I54*1,XYZ!I54*ECHELLE3),"")</f>
        <v>0</v>
      </c>
      <c r="I30" s="320" t="str">
        <f>IF(XYZ!J54="","",XYZ!J54)</f>
        <v/>
      </c>
      <c r="K30" s="320" t="str">
        <f t="shared" si="51"/>
        <v/>
      </c>
      <c r="L30" s="320" t="str">
        <f>IF(K30="","",COUNT($K$1:K30))</f>
        <v/>
      </c>
      <c r="M30" s="320" t="str">
        <f t="shared" si="0"/>
        <v/>
      </c>
      <c r="N30" s="320" t="str">
        <f t="shared" si="1"/>
        <v/>
      </c>
      <c r="O30" s="320" t="str">
        <f t="shared" si="2"/>
        <v/>
      </c>
      <c r="P30" s="320" t="str">
        <f t="shared" si="3"/>
        <v/>
      </c>
      <c r="Q30" s="322" t="str">
        <f t="shared" si="4"/>
        <v/>
      </c>
      <c r="R30" s="322" t="str">
        <f t="shared" si="5"/>
        <v/>
      </c>
      <c r="S30" s="320" t="str">
        <f t="shared" si="6"/>
        <v/>
      </c>
      <c r="T30" s="320" t="str">
        <f t="shared" si="7"/>
        <v/>
      </c>
      <c r="V30" s="322" t="str">
        <f t="shared" ref="V30" si="382">IF(Q30="","",IF(M30="R",MOD(Q30-SUD,CERCLE),Q30))</f>
        <v/>
      </c>
      <c r="W30" s="331" t="str">
        <f t="shared" si="53"/>
        <v/>
      </c>
      <c r="X30" s="331" t="str">
        <f t="shared" si="54"/>
        <v/>
      </c>
      <c r="Y30" s="352"/>
      <c r="Z30" s="322" t="str">
        <f t="shared" ref="Z30" si="383">IF(R30="","",IF(M30="R",MOD(CERCLE-R30,CERCLE),R30))</f>
        <v/>
      </c>
      <c r="AA30" s="320" t="str">
        <f t="shared" ref="AA30" si="384">IF(S30="","",ABS(COS(RADIANS(Z30-EST)*24))*S30)</f>
        <v/>
      </c>
      <c r="AC30" s="320" t="str">
        <f t="shared" ref="AC30" si="385">IF(S30="","",SIN(RADIANS(Z30-EST)*24)*S30)</f>
        <v/>
      </c>
      <c r="AD30" s="320" t="str">
        <f t="shared" si="10"/>
        <v/>
      </c>
      <c r="AF30" s="320" t="str">
        <f t="shared" si="11"/>
        <v/>
      </c>
      <c r="AG30" s="320" t="str">
        <f t="shared" si="11"/>
        <v/>
      </c>
      <c r="AH30" s="320" t="str">
        <f t="shared" si="12"/>
        <v/>
      </c>
      <c r="AI30" s="320" t="str">
        <f t="shared" si="13"/>
        <v/>
      </c>
      <c r="AJ30" s="320" t="str">
        <f>IF(AH30="","",IF(ISNA(MATCH(AH30,$AH$1:AH29,0)),"N","Y"))</f>
        <v/>
      </c>
      <c r="AK30" s="320" t="str">
        <f t="shared" si="14"/>
        <v/>
      </c>
      <c r="AL30" s="320" t="str">
        <f t="shared" si="15"/>
        <v/>
      </c>
      <c r="AM30" s="320" t="str">
        <f t="shared" si="16"/>
        <v/>
      </c>
      <c r="AN30" s="320" t="str">
        <f t="shared" si="17"/>
        <v/>
      </c>
      <c r="AO30" s="334" t="str">
        <f t="array" ref="AO30">IF(AM30="","",AVERAGE(IF(AH$1:AH$200=AM30,W$1:W$200)))</f>
        <v/>
      </c>
      <c r="AP30" s="334" t="str">
        <f t="array" ref="AP30">IF(AM30="","",AVERAGE(IF(AH$1:AH$200=AM30,X$1:X$200)))</f>
        <v/>
      </c>
      <c r="AQ30" s="334" t="str">
        <f t="shared" si="58"/>
        <v/>
      </c>
      <c r="AR30" s="335" t="str">
        <f t="array" ref="AR30">IF(AQ30="","",MOD(DEGREES(AQ30/24),CERCLE))</f>
        <v/>
      </c>
      <c r="AS30" s="336" t="str">
        <f t="array" ref="AS30">IF(AM30="","",AVERAGE(IF(AH$1:AH$200=AM30,AA$1:AA$200)))</f>
        <v/>
      </c>
      <c r="AT30" s="336" t="str">
        <f t="shared" si="18"/>
        <v/>
      </c>
      <c r="AU30" s="336" t="str">
        <f t="shared" si="59"/>
        <v/>
      </c>
      <c r="AV30" s="337" t="str">
        <f t="array" ref="AV30">IF(AM30="","",AVERAGE(IF(AH$1:AH$200=AM30,AD$1:AD$200)))</f>
        <v/>
      </c>
      <c r="AW30" s="337" t="str">
        <f t="array" ref="AW30">IF(AN30="","",AVERAGE(IF(AH$1:AH$200=AN30,AD$1:AD$200)))</f>
        <v/>
      </c>
      <c r="AX30" s="337" t="str">
        <f t="shared" si="60"/>
        <v/>
      </c>
      <c r="AY30" s="320" t="str">
        <f t="shared" si="19"/>
        <v/>
      </c>
      <c r="AZ30" s="320" t="str">
        <f>IF(AY30="","",COUNT(AY$1:AY30))</f>
        <v/>
      </c>
      <c r="BB30" s="339" t="str">
        <f>IF(AF30="","",IF(ISNA(MATCH(AF30,$AF$1:AF29,0)),"N","Y"))</f>
        <v/>
      </c>
      <c r="BC30" s="339" t="str">
        <f t="shared" si="20"/>
        <v/>
      </c>
      <c r="BD30" s="339" t="str">
        <f>IF(BC30="","",COUNT($BC$1:BC30))</f>
        <v/>
      </c>
      <c r="BE30" s="339" t="str">
        <f t="shared" si="21"/>
        <v/>
      </c>
      <c r="BF30" s="340" t="str">
        <f>IF(AR30="","",IF(ISNA(MATCH(AF30,$AF$1:AF29,0)),-AR30,AR30))</f>
        <v/>
      </c>
      <c r="BG30" s="341" t="str">
        <f t="array" ref="BG30">IF(BE30="","",SUM(IF(AK$1:AK$200=BE30,BF$1:BF$200)))</f>
        <v/>
      </c>
      <c r="BH30" s="341" t="str">
        <f t="shared" ref="BH30" si="386">IF(BG30="","",MOD(BG30,CERCLE))</f>
        <v/>
      </c>
      <c r="BI30" s="342"/>
      <c r="BJ30" s="322"/>
      <c r="BK30" s="322"/>
      <c r="BL30" s="322"/>
      <c r="BM30" s="339" t="str">
        <f t="shared" si="62"/>
        <v/>
      </c>
      <c r="BN30" s="343" t="str">
        <f t="shared" si="23"/>
        <v/>
      </c>
      <c r="BO30" s="341" t="str">
        <f t="shared" ref="BO30" si="387">IF(BN30="","",CERCLE-BN30)</f>
        <v/>
      </c>
      <c r="BP30" s="341"/>
      <c r="BQ30" s="339" t="str">
        <f t="shared" si="25"/>
        <v/>
      </c>
      <c r="BR30" s="341" t="str">
        <f t="shared" si="64"/>
        <v/>
      </c>
      <c r="BS30" s="341" t="str">
        <f t="shared" si="65"/>
        <v/>
      </c>
      <c r="BT30" s="343" t="str">
        <f t="shared" si="26"/>
        <v/>
      </c>
      <c r="BU30" s="342"/>
      <c r="BV30" s="341" t="str">
        <f t="shared" si="66"/>
        <v/>
      </c>
      <c r="BW30" s="345" t="str">
        <f t="shared" si="67"/>
        <v/>
      </c>
      <c r="BX30" s="345" t="str">
        <f t="shared" si="27"/>
        <v/>
      </c>
      <c r="BY30" s="346" t="str">
        <f t="shared" si="28"/>
        <v/>
      </c>
      <c r="BZ30" s="346" t="str">
        <f t="shared" si="29"/>
        <v/>
      </c>
      <c r="CA30" s="339" t="str">
        <f t="shared" si="68"/>
        <v/>
      </c>
      <c r="CE30" s="320" t="str">
        <f t="shared" si="30"/>
        <v/>
      </c>
      <c r="CF30" s="320" t="str">
        <f t="shared" si="31"/>
        <v/>
      </c>
      <c r="CG30" s="322" t="str">
        <f t="shared" si="32"/>
        <v/>
      </c>
      <c r="CH30" s="322" t="str">
        <f t="shared" ref="CH30" si="388">IF(CG30="","",MOD(CG30-BX30,CERCLE))</f>
        <v/>
      </c>
      <c r="CI30" s="322" t="str">
        <f t="shared" si="34"/>
        <v/>
      </c>
      <c r="CJ30" s="349"/>
      <c r="CK30" s="350" t="str">
        <f t="shared" si="35"/>
        <v/>
      </c>
      <c r="CL30" s="350" t="str">
        <f t="shared" si="36"/>
        <v/>
      </c>
      <c r="CM30" s="320" t="str">
        <f t="shared" si="267"/>
        <v/>
      </c>
      <c r="CN30" s="320" t="str">
        <f t="shared" si="267"/>
        <v/>
      </c>
      <c r="CP30" s="322" t="str">
        <f>IF(BN30="","",MOD(BN30+'RAPPORT-XYZ'!$E$12,CERCLE))</f>
        <v/>
      </c>
      <c r="CQ30" s="345" t="str">
        <f t="shared" si="70"/>
        <v/>
      </c>
      <c r="CR30" s="320" t="str">
        <f t="shared" si="71"/>
        <v/>
      </c>
      <c r="CS30" s="320" t="str">
        <f t="shared" si="37"/>
        <v/>
      </c>
      <c r="CU30" s="320" t="str">
        <f>IF(CR30="","",BY30/'RAPPORT-XYZ'!$E$9)</f>
        <v/>
      </c>
      <c r="CV30" s="320" t="str">
        <f>IF(CU30="","",-'RAPPORT-XYZ'!$E$27*CU30)</f>
        <v/>
      </c>
      <c r="CW30" s="320" t="str">
        <f>IF(CV30="","",-'RAPPORT-XYZ'!$E$29*CU30)</f>
        <v/>
      </c>
      <c r="CY30" s="320" t="str">
        <f t="shared" si="38"/>
        <v/>
      </c>
      <c r="CZ30" s="320" t="str">
        <f t="shared" si="38"/>
        <v/>
      </c>
      <c r="DB30" s="320" t="str">
        <f t="shared" si="72"/>
        <v/>
      </c>
      <c r="DD30" s="320" t="str">
        <f>IF(CA30="","",CA30+('RAPPORT-XYZ'!$E$37*ROW(30:30)))</f>
        <v/>
      </c>
      <c r="DF30" s="345" t="str">
        <f t="shared" ref="DF30" si="389">IF(AND(CZ30=0,CY30=0),0,IF(AND(CZ30=0,CY30&gt;0),NORD,IF(AND(CZ30&gt;0,CY30=0),EST,IF(AND(CZ30=0,CY30&lt;0),SUD,IF(AND(CZ30&lt;0,CY30=0),OUEST,"")))))</f>
        <v/>
      </c>
      <c r="DG30" s="345" t="str">
        <f t="shared" ref="DG30" si="390">IF(CY30="","",IF(DF30="",MOD(DEGREES(ATAN(ABS(CZ30)/(ABS(CY30))))/24,CERCLE),DF30))</f>
        <v/>
      </c>
      <c r="DH30" s="345" t="str">
        <f t="shared" ref="DH30" si="391">IF(DG30="","",MOD(IF(AND(CZ30&gt;0,CY30&gt;0),DG30,IF(AND(CZ30&gt;0,CY30&lt;0),SUD-DG30,IF(AND(CZ30&lt;0,CY30&lt;0),SUD+DG30,IF(AND(CZ30&lt;0,CY30&gt;0),NORD-DG30,DG30)))),CERCLE))</f>
        <v/>
      </c>
      <c r="DI30" s="322" t="str">
        <f t="shared" ref="DI30" si="392">IF(CG30="","",MOD(CG30-DH30,CERCLE))</f>
        <v/>
      </c>
      <c r="DJ30" s="322" t="str">
        <f t="shared" si="42"/>
        <v/>
      </c>
      <c r="DK30" s="322" t="str">
        <f>IF(XYZ!$F$15=OUI,'CALCUL-XYZ'!DJ30,'CALCUL-XYZ'!DH30)</f>
        <v/>
      </c>
      <c r="DL30" s="345" t="str">
        <f t="shared" si="77"/>
        <v/>
      </c>
      <c r="DN30" s="320" t="str">
        <f t="shared" si="43"/>
        <v/>
      </c>
      <c r="DO30" s="320" t="str">
        <f t="shared" si="44"/>
        <v/>
      </c>
      <c r="DP30" s="320" t="str">
        <f t="shared" si="259"/>
        <v/>
      </c>
      <c r="DQ30" s="320" t="str">
        <f t="shared" si="259"/>
        <v/>
      </c>
      <c r="DS30" s="320" t="str">
        <f t="shared" si="45"/>
        <v/>
      </c>
      <c r="DT30" s="320" t="str">
        <f ca="1">IF(XYZ!AJ54="","",IF(XYZ!$AO$23='CALCUL-XY'!$E$56," "&amp;SUBSTITUTE(XYZ!AJ54,",","."),","&amp;SUBSTITUTE(XYZ!AJ54,",",".")))</f>
        <v/>
      </c>
      <c r="DU30" s="320" t="str">
        <f ca="1">IF(XYZ!AK54="","",IF(XYZ!$AO$23='CALCUL-XY'!$E$56," "&amp;SUBSTITUTE(XYZ!AK54,",","."),","&amp;SUBSTITUTE(XYZ!AK54,",",".")))</f>
        <v/>
      </c>
      <c r="DV30" s="320" t="str">
        <f>IF(DD30="","",IF(XYZ!$AO$23='CALCUL-XY'!$E$56," "&amp;SUBSTITUTE(DD30,",","."),","&amp;SUBSTITUTE(DD30,",",".")))</f>
        <v/>
      </c>
      <c r="DW30" s="320" t="str">
        <f>IF(DS30="","",IF(XYZ!$AO$23='CALCUL-XY'!$E$56,IF(XYZ!AM54=""," ST"," "&amp;XYZ!AM54),IF(XYZ!AM54="",",ST",","&amp;XYZ!AM54)))</f>
        <v/>
      </c>
      <c r="DY30" s="319">
        <f t="shared" si="46"/>
        <v>30</v>
      </c>
      <c r="DZ30" s="320" t="str">
        <f t="shared" si="47"/>
        <v/>
      </c>
      <c r="EA30" s="322" t="str">
        <f t="shared" si="48"/>
        <v/>
      </c>
      <c r="EB30" s="345" t="str">
        <f t="shared" si="79"/>
        <v/>
      </c>
      <c r="EC30" s="320" t="str">
        <f t="shared" si="49"/>
        <v/>
      </c>
      <c r="ED30" s="320" t="str">
        <f t="shared" si="92"/>
        <v/>
      </c>
      <c r="EE30" s="320" t="str">
        <f t="shared" si="93"/>
        <v/>
      </c>
      <c r="EF30" s="320" t="str">
        <f ca="1">IF(EA30="","",IF(NC&lt;DY30,"",SUM(ED30:OFFSET(ED30,(NC-1),0))))</f>
        <v/>
      </c>
      <c r="EG30" s="320" t="str">
        <f ca="1">IF(EA30="","",IF(NC&lt;DY30,"",SUM(EE30:OFFSET(EE30,(NC-1),0))))</f>
        <v/>
      </c>
      <c r="EH30" s="320" t="str">
        <f t="shared" si="50"/>
        <v/>
      </c>
      <c r="EI30" s="320" t="str">
        <f>IF(EH30="","",'RAPPORT-XYZ'!$E$9/'CALCUL-XYZ'!EH30)</f>
        <v/>
      </c>
    </row>
    <row r="31" spans="1:139" x14ac:dyDescent="0.15">
      <c r="A31" s="320" t="str">
        <f>IF(XYZ!B55="","",XYZ!B55)</f>
        <v/>
      </c>
      <c r="B31" s="320" t="str">
        <f>IF(XYZ!C55="","",IF(XYZ!C55='RAPPORT-XYZ'!$A$6,'RAPPORT-XYZ'!$A$6,IF(OR(XYZ!C55='RAPPORT-XYZ'!$A$7,XYZ!C55='RAPPORT-XYZ'!$B$7),'RAPPORT-XYZ'!$A$7)))</f>
        <v/>
      </c>
      <c r="C31" s="320" t="str">
        <f>IF(XYZ!D55="","",XYZ!D55)</f>
        <v/>
      </c>
      <c r="D31" s="320" t="str">
        <f>IF(XYZ!E55="","",XYZ!E55)</f>
        <v/>
      </c>
      <c r="E31" s="320" t="str">
        <f>IF(XYZ!F55="","",XYZ!F55)</f>
        <v/>
      </c>
      <c r="F31" s="322" t="str">
        <f>IF(XYZ!G55="","",MOD(XYZ!G55,CERCLE))</f>
        <v/>
      </c>
      <c r="G31" s="322" t="str">
        <f>IF(XYZ!H55="","",MOD(XYZ!H55,CERCLE))</f>
        <v/>
      </c>
      <c r="H31" s="320">
        <f>IFERROR(IF(ECHELLE3="",XYZ!I55*1,XYZ!I55*ECHELLE3),"")</f>
        <v>0</v>
      </c>
      <c r="I31" s="320" t="str">
        <f>IF(XYZ!J55="","",XYZ!J55)</f>
        <v/>
      </c>
      <c r="K31" s="320" t="str">
        <f t="shared" si="51"/>
        <v/>
      </c>
      <c r="L31" s="320" t="str">
        <f>IF(K31="","",COUNT($K$1:K31))</f>
        <v/>
      </c>
      <c r="M31" s="320" t="str">
        <f t="shared" si="0"/>
        <v/>
      </c>
      <c r="N31" s="320" t="str">
        <f t="shared" si="1"/>
        <v/>
      </c>
      <c r="O31" s="320" t="str">
        <f t="shared" si="2"/>
        <v/>
      </c>
      <c r="P31" s="320" t="str">
        <f t="shared" si="3"/>
        <v/>
      </c>
      <c r="Q31" s="322" t="str">
        <f t="shared" si="4"/>
        <v/>
      </c>
      <c r="R31" s="322" t="str">
        <f t="shared" si="5"/>
        <v/>
      </c>
      <c r="S31" s="320" t="str">
        <f t="shared" si="6"/>
        <v/>
      </c>
      <c r="T31" s="320" t="str">
        <f t="shared" si="7"/>
        <v/>
      </c>
      <c r="V31" s="322" t="str">
        <f t="shared" ref="V31" si="393">IF(Q31="","",IF(M31="R",MOD(Q31-SUD,CERCLE),Q31))</f>
        <v/>
      </c>
      <c r="W31" s="331" t="str">
        <f t="shared" si="53"/>
        <v/>
      </c>
      <c r="X31" s="331" t="str">
        <f t="shared" si="54"/>
        <v/>
      </c>
      <c r="Y31" s="352"/>
      <c r="Z31" s="322" t="str">
        <f t="shared" ref="Z31" si="394">IF(R31="","",IF(M31="R",MOD(CERCLE-R31,CERCLE),R31))</f>
        <v/>
      </c>
      <c r="AA31" s="320" t="str">
        <f t="shared" ref="AA31" si="395">IF(S31="","",ABS(COS(RADIANS(Z31-EST)*24))*S31)</f>
        <v/>
      </c>
      <c r="AC31" s="320" t="str">
        <f t="shared" ref="AC31" si="396">IF(S31="","",SIN(RADIANS(Z31-EST)*24)*S31)</f>
        <v/>
      </c>
      <c r="AD31" s="320" t="str">
        <f t="shared" si="10"/>
        <v/>
      </c>
      <c r="AF31" s="320" t="str">
        <f t="shared" si="11"/>
        <v/>
      </c>
      <c r="AG31" s="320" t="str">
        <f t="shared" si="11"/>
        <v/>
      </c>
      <c r="AH31" s="320" t="str">
        <f t="shared" si="12"/>
        <v/>
      </c>
      <c r="AI31" s="320" t="str">
        <f t="shared" si="13"/>
        <v/>
      </c>
      <c r="AJ31" s="320" t="str">
        <f>IF(AH31="","",IF(ISNA(MATCH(AH31,$AH$1:AH30,0)),"N","Y"))</f>
        <v/>
      </c>
      <c r="AK31" s="320" t="str">
        <f t="shared" si="14"/>
        <v/>
      </c>
      <c r="AL31" s="320" t="str">
        <f t="shared" si="15"/>
        <v/>
      </c>
      <c r="AM31" s="320" t="str">
        <f t="shared" si="16"/>
        <v/>
      </c>
      <c r="AN31" s="320" t="str">
        <f t="shared" si="17"/>
        <v/>
      </c>
      <c r="AO31" s="334" t="str">
        <f t="array" ref="AO31">IF(AM31="","",AVERAGE(IF(AH$1:AH$200=AM31,W$1:W$200)))</f>
        <v/>
      </c>
      <c r="AP31" s="334" t="str">
        <f t="array" ref="AP31">IF(AM31="","",AVERAGE(IF(AH$1:AH$200=AM31,X$1:X$200)))</f>
        <v/>
      </c>
      <c r="AQ31" s="334" t="str">
        <f t="shared" si="58"/>
        <v/>
      </c>
      <c r="AR31" s="335" t="str">
        <f t="array" ref="AR31">IF(AQ31="","",MOD(DEGREES(AQ31/24),CERCLE))</f>
        <v/>
      </c>
      <c r="AS31" s="336" t="str">
        <f t="array" ref="AS31">IF(AM31="","",AVERAGE(IF(AH$1:AH$200=AM31,AA$1:AA$200)))</f>
        <v/>
      </c>
      <c r="AT31" s="336" t="str">
        <f t="shared" si="18"/>
        <v/>
      </c>
      <c r="AU31" s="336" t="str">
        <f t="shared" si="59"/>
        <v/>
      </c>
      <c r="AV31" s="337" t="str">
        <f t="array" ref="AV31">IF(AM31="","",AVERAGE(IF(AH$1:AH$200=AM31,AD$1:AD$200)))</f>
        <v/>
      </c>
      <c r="AW31" s="337" t="str">
        <f t="array" ref="AW31">IF(AN31="","",AVERAGE(IF(AH$1:AH$200=AN31,AD$1:AD$200)))</f>
        <v/>
      </c>
      <c r="AX31" s="337" t="str">
        <f t="shared" si="60"/>
        <v/>
      </c>
      <c r="AY31" s="320" t="str">
        <f t="shared" si="19"/>
        <v/>
      </c>
      <c r="AZ31" s="320" t="str">
        <f>IF(AY31="","",COUNT(AY$1:AY31))</f>
        <v/>
      </c>
      <c r="BB31" s="339" t="str">
        <f>IF(AF31="","",IF(ISNA(MATCH(AF31,$AF$1:AF30,0)),"N","Y"))</f>
        <v/>
      </c>
      <c r="BC31" s="339" t="str">
        <f t="shared" si="20"/>
        <v/>
      </c>
      <c r="BD31" s="339" t="str">
        <f>IF(BC31="","",COUNT($BC$1:BC31))</f>
        <v/>
      </c>
      <c r="BE31" s="339" t="str">
        <f t="shared" si="21"/>
        <v/>
      </c>
      <c r="BF31" s="340" t="str">
        <f>IF(AR31="","",IF(ISNA(MATCH(AF31,$AF$1:AF30,0)),-AR31,AR31))</f>
        <v/>
      </c>
      <c r="BG31" s="341" t="str">
        <f t="array" ref="BG31">IF(BE31="","",SUM(IF(AK$1:AK$200=BE31,BF$1:BF$200)))</f>
        <v/>
      </c>
      <c r="BH31" s="341" t="str">
        <f t="shared" ref="BH31" si="397">IF(BG31="","",MOD(BG31,CERCLE))</f>
        <v/>
      </c>
      <c r="BI31" s="342"/>
      <c r="BJ31" s="322"/>
      <c r="BK31" s="322"/>
      <c r="BL31" s="322"/>
      <c r="BM31" s="339" t="str">
        <f t="shared" si="62"/>
        <v/>
      </c>
      <c r="BN31" s="343" t="str">
        <f t="shared" si="23"/>
        <v/>
      </c>
      <c r="BO31" s="341" t="str">
        <f t="shared" ref="BO31" si="398">IF(BN31="","",CERCLE-BN31)</f>
        <v/>
      </c>
      <c r="BP31" s="341"/>
      <c r="BQ31" s="339" t="str">
        <f t="shared" si="25"/>
        <v/>
      </c>
      <c r="BR31" s="341" t="str">
        <f t="shared" si="64"/>
        <v/>
      </c>
      <c r="BS31" s="341" t="str">
        <f t="shared" si="65"/>
        <v/>
      </c>
      <c r="BT31" s="343" t="str">
        <f t="shared" si="26"/>
        <v/>
      </c>
      <c r="BU31" s="342"/>
      <c r="BV31" s="341" t="str">
        <f t="shared" si="66"/>
        <v/>
      </c>
      <c r="BW31" s="345" t="str">
        <f t="shared" si="67"/>
        <v/>
      </c>
      <c r="BX31" s="345" t="str">
        <f t="shared" si="27"/>
        <v/>
      </c>
      <c r="BY31" s="346" t="str">
        <f t="shared" si="28"/>
        <v/>
      </c>
      <c r="BZ31" s="346" t="str">
        <f t="shared" si="29"/>
        <v/>
      </c>
      <c r="CA31" s="339" t="str">
        <f t="shared" si="68"/>
        <v/>
      </c>
      <c r="CE31" s="320" t="str">
        <f t="shared" si="30"/>
        <v/>
      </c>
      <c r="CF31" s="320" t="str">
        <f t="shared" si="31"/>
        <v/>
      </c>
      <c r="CG31" s="322" t="str">
        <f t="shared" si="32"/>
        <v/>
      </c>
      <c r="CH31" s="322" t="str">
        <f t="shared" ref="CH31" si="399">IF(CG31="","",MOD(CG31-BX31,CERCLE))</f>
        <v/>
      </c>
      <c r="CI31" s="322" t="str">
        <f t="shared" si="34"/>
        <v/>
      </c>
      <c r="CJ31" s="349"/>
      <c r="CK31" s="350" t="str">
        <f t="shared" si="35"/>
        <v/>
      </c>
      <c r="CL31" s="350" t="str">
        <f t="shared" si="36"/>
        <v/>
      </c>
      <c r="CM31" s="320" t="str">
        <f t="shared" si="267"/>
        <v/>
      </c>
      <c r="CN31" s="320" t="str">
        <f t="shared" si="267"/>
        <v/>
      </c>
      <c r="CP31" s="322" t="str">
        <f>IF(BN31="","",MOD(BN31+'RAPPORT-XYZ'!$E$12,CERCLE))</f>
        <v/>
      </c>
      <c r="CQ31" s="345" t="str">
        <f t="shared" si="70"/>
        <v/>
      </c>
      <c r="CR31" s="320" t="str">
        <f t="shared" si="71"/>
        <v/>
      </c>
      <c r="CS31" s="320" t="str">
        <f t="shared" si="37"/>
        <v/>
      </c>
      <c r="CU31" s="320" t="str">
        <f>IF(CR31="","",BY31/'RAPPORT-XYZ'!$E$9)</f>
        <v/>
      </c>
      <c r="CV31" s="320" t="str">
        <f>IF(CU31="","",-'RAPPORT-XYZ'!$E$27*CU31)</f>
        <v/>
      </c>
      <c r="CW31" s="320" t="str">
        <f>IF(CV31="","",-'RAPPORT-XYZ'!$E$29*CU31)</f>
        <v/>
      </c>
      <c r="CY31" s="320" t="str">
        <f t="shared" si="38"/>
        <v/>
      </c>
      <c r="CZ31" s="320" t="str">
        <f t="shared" si="38"/>
        <v/>
      </c>
      <c r="DB31" s="320" t="str">
        <f t="shared" si="72"/>
        <v/>
      </c>
      <c r="DD31" s="320" t="str">
        <f>IF(CA31="","",CA31+('RAPPORT-XYZ'!$E$37*ROW(31:31)))</f>
        <v/>
      </c>
      <c r="DF31" s="345" t="str">
        <f t="shared" ref="DF31" si="400">IF(AND(CZ31=0,CY31=0),0,IF(AND(CZ31=0,CY31&gt;0),NORD,IF(AND(CZ31&gt;0,CY31=0),EST,IF(AND(CZ31=0,CY31&lt;0),SUD,IF(AND(CZ31&lt;0,CY31=0),OUEST,"")))))</f>
        <v/>
      </c>
      <c r="DG31" s="345" t="str">
        <f t="shared" ref="DG31" si="401">IF(CY31="","",IF(DF31="",MOD(DEGREES(ATAN(ABS(CZ31)/(ABS(CY31))))/24,CERCLE),DF31))</f>
        <v/>
      </c>
      <c r="DH31" s="345" t="str">
        <f t="shared" ref="DH31" si="402">IF(DG31="","",MOD(IF(AND(CZ31&gt;0,CY31&gt;0),DG31,IF(AND(CZ31&gt;0,CY31&lt;0),SUD-DG31,IF(AND(CZ31&lt;0,CY31&lt;0),SUD+DG31,IF(AND(CZ31&lt;0,CY31&gt;0),NORD-DG31,DG31)))),CERCLE))</f>
        <v/>
      </c>
      <c r="DI31" s="322" t="str">
        <f t="shared" ref="DI31" si="403">IF(CG31="","",MOD(CG31-DH31,CERCLE))</f>
        <v/>
      </c>
      <c r="DJ31" s="322" t="str">
        <f t="shared" si="42"/>
        <v/>
      </c>
      <c r="DK31" s="322" t="str">
        <f>IF(XYZ!$F$15=OUI,'CALCUL-XYZ'!DJ31,'CALCUL-XYZ'!DH31)</f>
        <v/>
      </c>
      <c r="DL31" s="345" t="str">
        <f t="shared" si="77"/>
        <v/>
      </c>
      <c r="DN31" s="320" t="str">
        <f t="shared" si="43"/>
        <v/>
      </c>
      <c r="DO31" s="320" t="str">
        <f t="shared" si="44"/>
        <v/>
      </c>
      <c r="DP31" s="320" t="str">
        <f t="shared" si="259"/>
        <v/>
      </c>
      <c r="DQ31" s="320" t="str">
        <f t="shared" si="259"/>
        <v/>
      </c>
      <c r="DS31" s="320" t="str">
        <f t="shared" si="45"/>
        <v/>
      </c>
      <c r="DT31" s="320" t="str">
        <f ca="1">IF(XYZ!AJ55="","",IF(XYZ!$AO$23='CALCUL-XY'!$E$56," "&amp;SUBSTITUTE(XYZ!AJ55,",","."),","&amp;SUBSTITUTE(XYZ!AJ55,",",".")))</f>
        <v/>
      </c>
      <c r="DU31" s="320" t="str">
        <f ca="1">IF(XYZ!AK55="","",IF(XYZ!$AO$23='CALCUL-XY'!$E$56," "&amp;SUBSTITUTE(XYZ!AK55,",","."),","&amp;SUBSTITUTE(XYZ!AK55,",",".")))</f>
        <v/>
      </c>
      <c r="DV31" s="320" t="str">
        <f>IF(DD31="","",IF(XYZ!$AO$23='CALCUL-XY'!$E$56," "&amp;SUBSTITUTE(DD31,",","."),","&amp;SUBSTITUTE(DD31,",",".")))</f>
        <v/>
      </c>
      <c r="DW31" s="320" t="str">
        <f>IF(DS31="","",IF(XYZ!$AO$23='CALCUL-XY'!$E$56,IF(XYZ!AM55=""," ST"," "&amp;XYZ!AM55),IF(XYZ!AM55="",",ST",","&amp;XYZ!AM55)))</f>
        <v/>
      </c>
      <c r="DY31" s="319">
        <f t="shared" si="46"/>
        <v>31</v>
      </c>
      <c r="DZ31" s="320" t="str">
        <f t="shared" si="47"/>
        <v/>
      </c>
      <c r="EA31" s="322" t="str">
        <f t="shared" si="48"/>
        <v/>
      </c>
      <c r="EB31" s="345" t="str">
        <f t="shared" si="79"/>
        <v/>
      </c>
      <c r="EC31" s="320" t="str">
        <f t="shared" si="49"/>
        <v/>
      </c>
      <c r="ED31" s="320" t="str">
        <f t="shared" si="92"/>
        <v/>
      </c>
      <c r="EE31" s="320" t="str">
        <f t="shared" si="93"/>
        <v/>
      </c>
      <c r="EF31" s="320" t="str">
        <f ca="1">IF(EA31="","",IF(NC&lt;DY31,"",SUM(ED31:OFFSET(ED31,(NC-1),0))))</f>
        <v/>
      </c>
      <c r="EG31" s="320" t="str">
        <f ca="1">IF(EA31="","",IF(NC&lt;DY31,"",SUM(EE31:OFFSET(EE31,(NC-1),0))))</f>
        <v/>
      </c>
      <c r="EH31" s="320" t="str">
        <f t="shared" si="50"/>
        <v/>
      </c>
      <c r="EI31" s="320" t="str">
        <f>IF(EH31="","",'RAPPORT-XYZ'!$E$9/'CALCUL-XYZ'!EH31)</f>
        <v/>
      </c>
    </row>
    <row r="32" spans="1:139" x14ac:dyDescent="0.15">
      <c r="A32" s="320" t="str">
        <f>IF(XYZ!B56="","",XYZ!B56)</f>
        <v/>
      </c>
      <c r="B32" s="320" t="str">
        <f>IF(XYZ!C56="","",IF(XYZ!C56='RAPPORT-XYZ'!$A$6,'RAPPORT-XYZ'!$A$6,IF(OR(XYZ!C56='RAPPORT-XYZ'!$A$7,XYZ!C56='RAPPORT-XYZ'!$B$7),'RAPPORT-XYZ'!$A$7)))</f>
        <v/>
      </c>
      <c r="C32" s="320" t="str">
        <f>IF(XYZ!D56="","",XYZ!D56)</f>
        <v/>
      </c>
      <c r="D32" s="320" t="str">
        <f>IF(XYZ!E56="","",XYZ!E56)</f>
        <v/>
      </c>
      <c r="E32" s="320" t="str">
        <f>IF(XYZ!F56="","",XYZ!F56)</f>
        <v/>
      </c>
      <c r="F32" s="322" t="str">
        <f>IF(XYZ!G56="","",MOD(XYZ!G56,CERCLE))</f>
        <v/>
      </c>
      <c r="G32" s="322" t="str">
        <f>IF(XYZ!H56="","",MOD(XYZ!H56,CERCLE))</f>
        <v/>
      </c>
      <c r="H32" s="320">
        <f>IFERROR(IF(ECHELLE3="",XYZ!I56*1,XYZ!I56*ECHELLE3),"")</f>
        <v>0</v>
      </c>
      <c r="I32" s="320" t="str">
        <f>IF(XYZ!J56="","",XYZ!J56)</f>
        <v/>
      </c>
      <c r="K32" s="320" t="str">
        <f t="shared" si="51"/>
        <v/>
      </c>
      <c r="L32" s="320" t="str">
        <f>IF(K32="","",COUNT($K$1:K32))</f>
        <v/>
      </c>
      <c r="M32" s="320" t="str">
        <f t="shared" si="0"/>
        <v/>
      </c>
      <c r="N32" s="320" t="str">
        <f t="shared" si="1"/>
        <v/>
      </c>
      <c r="O32" s="320" t="str">
        <f t="shared" si="2"/>
        <v/>
      </c>
      <c r="P32" s="320" t="str">
        <f t="shared" si="3"/>
        <v/>
      </c>
      <c r="Q32" s="322" t="str">
        <f t="shared" si="4"/>
        <v/>
      </c>
      <c r="R32" s="322" t="str">
        <f t="shared" si="5"/>
        <v/>
      </c>
      <c r="S32" s="320" t="str">
        <f t="shared" si="6"/>
        <v/>
      </c>
      <c r="T32" s="320" t="str">
        <f t="shared" si="7"/>
        <v/>
      </c>
      <c r="V32" s="322" t="str">
        <f t="shared" ref="V32" si="404">IF(Q32="","",IF(M32="R",MOD(Q32-SUD,CERCLE),Q32))</f>
        <v/>
      </c>
      <c r="W32" s="331" t="str">
        <f t="shared" si="53"/>
        <v/>
      </c>
      <c r="X32" s="331" t="str">
        <f t="shared" si="54"/>
        <v/>
      </c>
      <c r="Y32" s="352"/>
      <c r="Z32" s="322" t="str">
        <f t="shared" ref="Z32" si="405">IF(R32="","",IF(M32="R",MOD(CERCLE-R32,CERCLE),R32))</f>
        <v/>
      </c>
      <c r="AA32" s="320" t="str">
        <f t="shared" ref="AA32" si="406">IF(S32="","",ABS(COS(RADIANS(Z32-EST)*24))*S32)</f>
        <v/>
      </c>
      <c r="AC32" s="320" t="str">
        <f t="shared" ref="AC32" si="407">IF(S32="","",SIN(RADIANS(Z32-EST)*24)*S32)</f>
        <v/>
      </c>
      <c r="AD32" s="320" t="str">
        <f t="shared" si="10"/>
        <v/>
      </c>
      <c r="AF32" s="320" t="str">
        <f t="shared" si="11"/>
        <v/>
      </c>
      <c r="AG32" s="320" t="str">
        <f t="shared" si="11"/>
        <v/>
      </c>
      <c r="AH32" s="320" t="str">
        <f t="shared" si="12"/>
        <v/>
      </c>
      <c r="AI32" s="320" t="str">
        <f t="shared" si="13"/>
        <v/>
      </c>
      <c r="AJ32" s="320" t="str">
        <f>IF(AH32="","",IF(ISNA(MATCH(AH32,$AH$1:AH31,0)),"N","Y"))</f>
        <v/>
      </c>
      <c r="AK32" s="320" t="str">
        <f t="shared" si="14"/>
        <v/>
      </c>
      <c r="AL32" s="320" t="str">
        <f t="shared" si="15"/>
        <v/>
      </c>
      <c r="AM32" s="320" t="str">
        <f t="shared" si="16"/>
        <v/>
      </c>
      <c r="AN32" s="320" t="str">
        <f t="shared" si="17"/>
        <v/>
      </c>
      <c r="AO32" s="334" t="str">
        <f t="array" ref="AO32">IF(AM32="","",AVERAGE(IF(AH$1:AH$200=AM32,W$1:W$200)))</f>
        <v/>
      </c>
      <c r="AP32" s="334" t="str">
        <f t="array" ref="AP32">IF(AM32="","",AVERAGE(IF(AH$1:AH$200=AM32,X$1:X$200)))</f>
        <v/>
      </c>
      <c r="AQ32" s="334" t="str">
        <f t="shared" si="58"/>
        <v/>
      </c>
      <c r="AR32" s="335" t="str">
        <f t="array" ref="AR32">IF(AQ32="","",MOD(DEGREES(AQ32/24),CERCLE))</f>
        <v/>
      </c>
      <c r="AS32" s="336" t="str">
        <f t="array" ref="AS32">IF(AM32="","",AVERAGE(IF(AH$1:AH$200=AM32,AA$1:AA$200)))</f>
        <v/>
      </c>
      <c r="AT32" s="336" t="str">
        <f t="shared" si="18"/>
        <v/>
      </c>
      <c r="AU32" s="336" t="str">
        <f t="shared" si="59"/>
        <v/>
      </c>
      <c r="AV32" s="337" t="str">
        <f t="array" ref="AV32">IF(AM32="","",AVERAGE(IF(AH$1:AH$200=AM32,AD$1:AD$200)))</f>
        <v/>
      </c>
      <c r="AW32" s="337" t="str">
        <f t="array" ref="AW32">IF(AN32="","",AVERAGE(IF(AH$1:AH$200=AN32,AD$1:AD$200)))</f>
        <v/>
      </c>
      <c r="AX32" s="337" t="str">
        <f t="shared" si="60"/>
        <v/>
      </c>
      <c r="AY32" s="320" t="str">
        <f t="shared" si="19"/>
        <v/>
      </c>
      <c r="AZ32" s="320" t="str">
        <f>IF(AY32="","",COUNT(AY$1:AY32))</f>
        <v/>
      </c>
      <c r="BB32" s="339" t="str">
        <f>IF(AF32="","",IF(ISNA(MATCH(AF32,$AF$1:AF31,0)),"N","Y"))</f>
        <v/>
      </c>
      <c r="BC32" s="339" t="str">
        <f t="shared" si="20"/>
        <v/>
      </c>
      <c r="BD32" s="339" t="str">
        <f>IF(BC32="","",COUNT($BC$1:BC32))</f>
        <v/>
      </c>
      <c r="BE32" s="339" t="str">
        <f t="shared" si="21"/>
        <v/>
      </c>
      <c r="BF32" s="340" t="str">
        <f>IF(AR32="","",IF(ISNA(MATCH(AF32,$AF$1:AF31,0)),-AR32,AR32))</f>
        <v/>
      </c>
      <c r="BG32" s="341" t="str">
        <f t="array" ref="BG32">IF(BE32="","",SUM(IF(AK$1:AK$200=BE32,BF$1:BF$200)))</f>
        <v/>
      </c>
      <c r="BH32" s="341" t="str">
        <f t="shared" ref="BH32" si="408">IF(BG32="","",MOD(BG32,CERCLE))</f>
        <v/>
      </c>
      <c r="BI32" s="342"/>
      <c r="BJ32" s="322"/>
      <c r="BK32" s="322"/>
      <c r="BL32" s="322"/>
      <c r="BM32" s="339" t="str">
        <f t="shared" si="62"/>
        <v/>
      </c>
      <c r="BN32" s="343" t="str">
        <f t="shared" si="23"/>
        <v/>
      </c>
      <c r="BO32" s="341" t="str">
        <f t="shared" ref="BO32" si="409">IF(BN32="","",CERCLE-BN32)</f>
        <v/>
      </c>
      <c r="BP32" s="341"/>
      <c r="BQ32" s="339" t="str">
        <f t="shared" si="25"/>
        <v/>
      </c>
      <c r="BR32" s="341" t="str">
        <f t="shared" si="64"/>
        <v/>
      </c>
      <c r="BS32" s="341" t="str">
        <f t="shared" si="65"/>
        <v/>
      </c>
      <c r="BT32" s="343" t="str">
        <f t="shared" si="26"/>
        <v/>
      </c>
      <c r="BU32" s="342"/>
      <c r="BV32" s="341" t="str">
        <f t="shared" si="66"/>
        <v/>
      </c>
      <c r="BW32" s="345" t="str">
        <f t="shared" si="67"/>
        <v/>
      </c>
      <c r="BX32" s="345" t="str">
        <f t="shared" si="27"/>
        <v/>
      </c>
      <c r="BY32" s="346" t="str">
        <f t="shared" si="28"/>
        <v/>
      </c>
      <c r="BZ32" s="346" t="str">
        <f t="shared" si="29"/>
        <v/>
      </c>
      <c r="CA32" s="339" t="str">
        <f t="shared" si="68"/>
        <v/>
      </c>
      <c r="CE32" s="320" t="str">
        <f t="shared" si="30"/>
        <v/>
      </c>
      <c r="CF32" s="320" t="str">
        <f t="shared" si="31"/>
        <v/>
      </c>
      <c r="CG32" s="322" t="str">
        <f t="shared" si="32"/>
        <v/>
      </c>
      <c r="CH32" s="322" t="str">
        <f t="shared" ref="CH32" si="410">IF(CG32="","",MOD(CG32-BX32,CERCLE))</f>
        <v/>
      </c>
      <c r="CI32" s="322" t="str">
        <f t="shared" si="34"/>
        <v/>
      </c>
      <c r="CJ32" s="349"/>
      <c r="CK32" s="350" t="str">
        <f t="shared" si="35"/>
        <v/>
      </c>
      <c r="CL32" s="350" t="str">
        <f t="shared" si="36"/>
        <v/>
      </c>
      <c r="CM32" s="320" t="str">
        <f t="shared" si="267"/>
        <v/>
      </c>
      <c r="CN32" s="320" t="str">
        <f t="shared" si="267"/>
        <v/>
      </c>
      <c r="CP32" s="322" t="str">
        <f>IF(BN32="","",MOD(BN32+'RAPPORT-XYZ'!$E$12,CERCLE))</f>
        <v/>
      </c>
      <c r="CQ32" s="345" t="str">
        <f t="shared" si="70"/>
        <v/>
      </c>
      <c r="CR32" s="320" t="str">
        <f t="shared" si="71"/>
        <v/>
      </c>
      <c r="CS32" s="320" t="str">
        <f t="shared" si="37"/>
        <v/>
      </c>
      <c r="CU32" s="320" t="str">
        <f>IF(CR32="","",BY32/'RAPPORT-XYZ'!$E$9)</f>
        <v/>
      </c>
      <c r="CV32" s="320" t="str">
        <f>IF(CU32="","",-'RAPPORT-XYZ'!$E$27*CU32)</f>
        <v/>
      </c>
      <c r="CW32" s="320" t="str">
        <f>IF(CV32="","",-'RAPPORT-XYZ'!$E$29*CU32)</f>
        <v/>
      </c>
      <c r="CY32" s="320" t="str">
        <f t="shared" si="38"/>
        <v/>
      </c>
      <c r="CZ32" s="320" t="str">
        <f t="shared" si="38"/>
        <v/>
      </c>
      <c r="DB32" s="320" t="str">
        <f t="shared" si="72"/>
        <v/>
      </c>
      <c r="DD32" s="320" t="str">
        <f>IF(CA32="","",CA32+('RAPPORT-XYZ'!$E$37*ROW(32:32)))</f>
        <v/>
      </c>
      <c r="DF32" s="345" t="str">
        <f t="shared" ref="DF32" si="411">IF(AND(CZ32=0,CY32=0),0,IF(AND(CZ32=0,CY32&gt;0),NORD,IF(AND(CZ32&gt;0,CY32=0),EST,IF(AND(CZ32=0,CY32&lt;0),SUD,IF(AND(CZ32&lt;0,CY32=0),OUEST,"")))))</f>
        <v/>
      </c>
      <c r="DG32" s="345" t="str">
        <f t="shared" ref="DG32" si="412">IF(CY32="","",IF(DF32="",MOD(DEGREES(ATAN(ABS(CZ32)/(ABS(CY32))))/24,CERCLE),DF32))</f>
        <v/>
      </c>
      <c r="DH32" s="345" t="str">
        <f t="shared" ref="DH32" si="413">IF(DG32="","",MOD(IF(AND(CZ32&gt;0,CY32&gt;0),DG32,IF(AND(CZ32&gt;0,CY32&lt;0),SUD-DG32,IF(AND(CZ32&lt;0,CY32&lt;0),SUD+DG32,IF(AND(CZ32&lt;0,CY32&gt;0),NORD-DG32,DG32)))),CERCLE))</f>
        <v/>
      </c>
      <c r="DI32" s="322" t="str">
        <f t="shared" ref="DI32" si="414">IF(CG32="","",MOD(CG32-DH32,CERCLE))</f>
        <v/>
      </c>
      <c r="DJ32" s="322" t="str">
        <f t="shared" si="42"/>
        <v/>
      </c>
      <c r="DK32" s="322" t="str">
        <f>IF(XYZ!$F$15=OUI,'CALCUL-XYZ'!DJ32,'CALCUL-XYZ'!DH32)</f>
        <v/>
      </c>
      <c r="DL32" s="345" t="str">
        <f t="shared" si="77"/>
        <v/>
      </c>
      <c r="DN32" s="320" t="str">
        <f t="shared" si="43"/>
        <v/>
      </c>
      <c r="DO32" s="320" t="str">
        <f t="shared" si="44"/>
        <v/>
      </c>
      <c r="DP32" s="320" t="str">
        <f t="shared" si="259"/>
        <v/>
      </c>
      <c r="DQ32" s="320" t="str">
        <f t="shared" si="259"/>
        <v/>
      </c>
      <c r="DS32" s="320" t="str">
        <f t="shared" si="45"/>
        <v/>
      </c>
      <c r="DT32" s="320" t="str">
        <f ca="1">IF(XYZ!AJ56="","",IF(XYZ!$AO$23='CALCUL-XY'!$E$56," "&amp;SUBSTITUTE(XYZ!AJ56,",","."),","&amp;SUBSTITUTE(XYZ!AJ56,",",".")))</f>
        <v/>
      </c>
      <c r="DU32" s="320" t="str">
        <f ca="1">IF(XYZ!AK56="","",IF(XYZ!$AO$23='CALCUL-XY'!$E$56," "&amp;SUBSTITUTE(XYZ!AK56,",","."),","&amp;SUBSTITUTE(XYZ!AK56,",",".")))</f>
        <v/>
      </c>
      <c r="DV32" s="320" t="str">
        <f>IF(DD32="","",IF(XYZ!$AO$23='CALCUL-XY'!$E$56," "&amp;SUBSTITUTE(DD32,",","."),","&amp;SUBSTITUTE(DD32,",",".")))</f>
        <v/>
      </c>
      <c r="DW32" s="320" t="str">
        <f>IF(DS32="","",IF(XYZ!$AO$23='CALCUL-XY'!$E$56,IF(XYZ!AM56=""," ST"," "&amp;XYZ!AM56),IF(XYZ!AM56="",",ST",","&amp;XYZ!AM56)))</f>
        <v/>
      </c>
      <c r="DY32" s="319">
        <f t="shared" si="46"/>
        <v>32</v>
      </c>
      <c r="DZ32" s="320" t="str">
        <f t="shared" si="47"/>
        <v/>
      </c>
      <c r="EA32" s="322" t="str">
        <f t="shared" si="48"/>
        <v/>
      </c>
      <c r="EB32" s="345" t="str">
        <f t="shared" si="79"/>
        <v/>
      </c>
      <c r="EC32" s="320" t="str">
        <f t="shared" si="49"/>
        <v/>
      </c>
      <c r="ED32" s="320" t="str">
        <f t="shared" si="92"/>
        <v/>
      </c>
      <c r="EE32" s="320" t="str">
        <f t="shared" si="93"/>
        <v/>
      </c>
      <c r="EF32" s="320" t="str">
        <f ca="1">IF(EA32="","",IF(NC&lt;DY32,"",SUM(ED32:OFFSET(ED32,(NC-1),0))))</f>
        <v/>
      </c>
      <c r="EG32" s="320" t="str">
        <f ca="1">IF(EA32="","",IF(NC&lt;DY32,"",SUM(EE32:OFFSET(EE32,(NC-1),0))))</f>
        <v/>
      </c>
      <c r="EH32" s="320" t="str">
        <f t="shared" si="50"/>
        <v/>
      </c>
      <c r="EI32" s="320" t="str">
        <f>IF(EH32="","",'RAPPORT-XYZ'!$E$9/'CALCUL-XYZ'!EH32)</f>
        <v/>
      </c>
    </row>
    <row r="33" spans="1:139" x14ac:dyDescent="0.15">
      <c r="A33" s="320" t="str">
        <f>IF(XYZ!B57="","",XYZ!B57)</f>
        <v/>
      </c>
      <c r="B33" s="320" t="str">
        <f>IF(XYZ!C57="","",IF(XYZ!C57='RAPPORT-XYZ'!$A$6,'RAPPORT-XYZ'!$A$6,IF(OR(XYZ!C57='RAPPORT-XYZ'!$A$7,XYZ!C57='RAPPORT-XYZ'!$B$7),'RAPPORT-XYZ'!$A$7)))</f>
        <v/>
      </c>
      <c r="C33" s="320" t="str">
        <f>IF(XYZ!D57="","",XYZ!D57)</f>
        <v/>
      </c>
      <c r="D33" s="320" t="str">
        <f>IF(XYZ!E57="","",XYZ!E57)</f>
        <v/>
      </c>
      <c r="E33" s="320" t="str">
        <f>IF(XYZ!F57="","",XYZ!F57)</f>
        <v/>
      </c>
      <c r="F33" s="322" t="str">
        <f>IF(XYZ!G57="","",MOD(XYZ!G57,CERCLE))</f>
        <v/>
      </c>
      <c r="G33" s="322" t="str">
        <f>IF(XYZ!H57="","",MOD(XYZ!H57,CERCLE))</f>
        <v/>
      </c>
      <c r="H33" s="320">
        <f>IFERROR(IF(ECHELLE3="",XYZ!I57*1,XYZ!I57*ECHELLE3),"")</f>
        <v>0</v>
      </c>
      <c r="I33" s="320" t="str">
        <f>IF(XYZ!J57="","",XYZ!J57)</f>
        <v/>
      </c>
      <c r="K33" s="320" t="str">
        <f t="shared" si="51"/>
        <v/>
      </c>
      <c r="L33" s="320" t="str">
        <f>IF(K33="","",COUNT($K$1:K33))</f>
        <v/>
      </c>
      <c r="M33" s="320" t="str">
        <f t="shared" ref="M33:M64" si="415">IF(ROW(33:33)&gt;COUNT($K:$K),"",INDEX(B:B,MATCH(ROW(33:33),$L:$L)))</f>
        <v/>
      </c>
      <c r="N33" s="320" t="str">
        <f t="shared" ref="N33:N64" si="416">IF(ROW(33:33)&gt;COUNT($K:$K),"",INDEX(C:C,MATCH(ROW(33:33),$L:$L)))</f>
        <v/>
      </c>
      <c r="O33" s="320" t="str">
        <f t="shared" ref="O33:O64" si="417">IF(ROW(33:33)&gt;COUNT($K:$K),"",INDEX(D:D,MATCH(ROW(33:33),$L:$L)))</f>
        <v/>
      </c>
      <c r="P33" s="320" t="str">
        <f t="shared" ref="P33:P64" si="418">IF(ROW(33:33)&gt;COUNT($K:$K),"",INDEX(E:E,MATCH(ROW(33:33),$L:$L)))</f>
        <v/>
      </c>
      <c r="Q33" s="322" t="str">
        <f t="shared" ref="Q33:Q64" si="419">IF(ROW(33:33)&gt;COUNT($K:$K),"",INDEX(F:F,MATCH(ROW(33:33),$L:$L)))</f>
        <v/>
      </c>
      <c r="R33" s="322" t="str">
        <f t="shared" ref="R33:R64" si="420">IF(ROW(33:33)&gt;COUNT($K:$K),"",INDEX(G:G,MATCH(ROW(33:33),$L:$L)))</f>
        <v/>
      </c>
      <c r="S33" s="320" t="str">
        <f t="shared" ref="S33:S64" si="421">IF(ROW(33:33)&gt;COUNT($K:$K),"",INDEX(H:H,MATCH(ROW(33:33),$L:$L)))</f>
        <v/>
      </c>
      <c r="T33" s="320" t="str">
        <f t="shared" ref="T33:T64" si="422">IF(ROW(33:33)&gt;COUNT($K:$K),"",INDEX(I:I,MATCH(ROW(33:33),$L:$L)))</f>
        <v/>
      </c>
      <c r="V33" s="322" t="str">
        <f t="shared" ref="V33" si="423">IF(Q33="","",IF(M33="R",MOD(Q33-SUD,CERCLE),Q33))</f>
        <v/>
      </c>
      <c r="W33" s="331" t="str">
        <f t="shared" si="53"/>
        <v/>
      </c>
      <c r="X33" s="331" t="str">
        <f t="shared" si="54"/>
        <v/>
      </c>
      <c r="Y33" s="352"/>
      <c r="Z33" s="322" t="str">
        <f t="shared" ref="Z33" si="424">IF(R33="","",IF(M33="R",MOD(CERCLE-R33,CERCLE),R33))</f>
        <v/>
      </c>
      <c r="AA33" s="320" t="str">
        <f t="shared" ref="AA33" si="425">IF(S33="","",ABS(COS(RADIANS(Z33-EST)*24))*S33)</f>
        <v/>
      </c>
      <c r="AC33" s="320" t="str">
        <f t="shared" ref="AC33" si="426">IF(S33="","",SIN(RADIANS(Z33-EST)*24)*S33)</f>
        <v/>
      </c>
      <c r="AD33" s="320" t="str">
        <f t="shared" si="10"/>
        <v/>
      </c>
      <c r="AF33" s="320" t="str">
        <f t="shared" ref="AF33:AG64" si="427">IF(N33="","",N33)</f>
        <v/>
      </c>
      <c r="AG33" s="320" t="str">
        <f t="shared" si="427"/>
        <v/>
      </c>
      <c r="AH33" s="320" t="str">
        <f t="shared" si="12"/>
        <v/>
      </c>
      <c r="AI33" s="320" t="str">
        <f t="shared" si="13"/>
        <v/>
      </c>
      <c r="AJ33" s="320" t="str">
        <f>IF(AH33="","",IF(ISNA(MATCH(AH33,$AH$1:AH32,0)),"N","Y"))</f>
        <v/>
      </c>
      <c r="AK33" s="320" t="str">
        <f t="shared" si="14"/>
        <v/>
      </c>
      <c r="AL33" s="320" t="str">
        <f t="shared" si="15"/>
        <v/>
      </c>
      <c r="AM33" s="320" t="str">
        <f t="shared" si="16"/>
        <v/>
      </c>
      <c r="AN33" s="320" t="str">
        <f t="shared" si="17"/>
        <v/>
      </c>
      <c r="AO33" s="334" t="str">
        <f t="array" ref="AO33">IF(AM33="","",AVERAGE(IF(AH$1:AH$200=AM33,W$1:W$200)))</f>
        <v/>
      </c>
      <c r="AP33" s="334" t="str">
        <f t="array" ref="AP33">IF(AM33="","",AVERAGE(IF(AH$1:AH$200=AM33,X$1:X$200)))</f>
        <v/>
      </c>
      <c r="AQ33" s="334" t="str">
        <f t="shared" si="58"/>
        <v/>
      </c>
      <c r="AR33" s="335" t="str">
        <f t="array" ref="AR33">IF(AQ33="","",MOD(DEGREES(AQ33/24),CERCLE))</f>
        <v/>
      </c>
      <c r="AS33" s="336" t="str">
        <f t="array" ref="AS33">IF(AM33="","",AVERAGE(IF(AH$1:AH$200=AM33,AA$1:AA$200)))</f>
        <v/>
      </c>
      <c r="AT33" s="336" t="str">
        <f t="shared" ref="AT33:AT64" si="428">INDEX(AS:AS,MATCH(AM33,AN:AN,0))</f>
        <v/>
      </c>
      <c r="AU33" s="336" t="str">
        <f t="shared" si="59"/>
        <v/>
      </c>
      <c r="AV33" s="337" t="str">
        <f t="array" ref="AV33">IF(AM33="","",AVERAGE(IF(AH$1:AH$200=AM33,AD$1:AD$200)))</f>
        <v/>
      </c>
      <c r="AW33" s="337" t="str">
        <f t="array" ref="AW33">IF(AN33="","",AVERAGE(IF(AH$1:AH$200=AN33,AD$1:AD$200)))</f>
        <v/>
      </c>
      <c r="AX33" s="337" t="str">
        <f t="shared" si="60"/>
        <v/>
      </c>
      <c r="AY33" s="320" t="str">
        <f t="shared" si="19"/>
        <v/>
      </c>
      <c r="AZ33" s="320" t="str">
        <f>IF(AY33="","",COUNT(AY$1:AY33))</f>
        <v/>
      </c>
      <c r="BB33" s="339" t="str">
        <f>IF(AF33="","",IF(ISNA(MATCH(AF33,$AF$1:AF32,0)),"N","Y"))</f>
        <v/>
      </c>
      <c r="BC33" s="339" t="str">
        <f t="shared" si="20"/>
        <v/>
      </c>
      <c r="BD33" s="339" t="str">
        <f>IF(BC33="","",COUNT($BC$1:BC33))</f>
        <v/>
      </c>
      <c r="BE33" s="339" t="str">
        <f t="shared" ref="BE33:BE64" si="429">IF(COUNT(BC:BC)&lt;ROW(33:33),"",INDEX(AF:AF,MATCH(ROW(33:33),BD:BD)))</f>
        <v/>
      </c>
      <c r="BF33" s="340" t="str">
        <f>IF(AR33="","",IF(ISNA(MATCH(AF33,$AF$1:AF32,0)),-AR33,AR33))</f>
        <v/>
      </c>
      <c r="BG33" s="341" t="str">
        <f t="array" ref="BG33">IF(BE33="","",SUM(IF(AK$1:AK$200=BE33,BF$1:BF$200)))</f>
        <v/>
      </c>
      <c r="BH33" s="341" t="str">
        <f t="shared" ref="BH33" si="430">IF(BG33="","",MOD(BG33,CERCLE))</f>
        <v/>
      </c>
      <c r="BI33" s="342"/>
      <c r="BJ33" s="322"/>
      <c r="BK33" s="322"/>
      <c r="BL33" s="322"/>
      <c r="BM33" s="339" t="str">
        <f t="shared" si="62"/>
        <v/>
      </c>
      <c r="BN33" s="343" t="str">
        <f t="shared" ref="BN33:BN64" si="431">VLOOKUP(BM33,$BE$1:$BH$200,4,FALSE)</f>
        <v/>
      </c>
      <c r="BO33" s="341" t="str">
        <f t="shared" ref="BO33" si="432">IF(BN33="","",CERCLE-BN33)</f>
        <v/>
      </c>
      <c r="BP33" s="341"/>
      <c r="BQ33" s="339" t="str">
        <f t="shared" ref="BQ33:BQ64" si="433">IF(BM33="","",IF(BM34="",$BM$1,BM34))</f>
        <v/>
      </c>
      <c r="BR33" s="341" t="str">
        <f t="shared" si="64"/>
        <v/>
      </c>
      <c r="BS33" s="341" t="str">
        <f t="shared" si="65"/>
        <v/>
      </c>
      <c r="BT33" s="343" t="str">
        <f t="shared" ref="BT33:BT64" si="434">VLOOKUP(BR33,$AM$1:$AR$200,6,FALSE)</f>
        <v/>
      </c>
      <c r="BU33" s="342"/>
      <c r="BV33" s="341" t="str">
        <f t="shared" si="66"/>
        <v/>
      </c>
      <c r="BW33" s="345" t="str">
        <f t="shared" si="67"/>
        <v/>
      </c>
      <c r="BX33" s="345" t="str">
        <f t="shared" ref="BX33:BX64" si="435">IF(CHEMINEMENTC=ANTIC,BV33,BW33)</f>
        <v/>
      </c>
      <c r="BY33" s="346" t="str">
        <f t="shared" ref="BY33:BY64" si="436">VLOOKUP(BR33,$AM$1:$AU$200,9,FALSE)</f>
        <v/>
      </c>
      <c r="BZ33" s="346" t="str">
        <f t="shared" ref="BZ33:BZ64" si="437">VLOOKUP(BR33,$AM$1:$AX$200,12,FALSE)</f>
        <v/>
      </c>
      <c r="CA33" s="339" t="str">
        <f t="shared" si="68"/>
        <v/>
      </c>
      <c r="CE33" s="320" t="str">
        <f t="shared" ref="CE33:CE64" si="438">IF($CC$1=BR33,1,"")</f>
        <v/>
      </c>
      <c r="CF33" s="320" t="str">
        <f t="shared" ref="CF33:CF64" si="439">IF($CC$1=BS33,1,"")</f>
        <v/>
      </c>
      <c r="CG33" s="322" t="str">
        <f t="shared" ref="CG33:CG64" si="440">IF(SUM(CE33:CF33)=1,IF(SUM($CE$1:$CE$200)=1,$CD$1,$CD$1+SUD),"")</f>
        <v/>
      </c>
      <c r="CH33" s="322" t="str">
        <f t="shared" ref="CH33" si="441">IF(CG33="","",MOD(CG33-BX33,CERCLE))</f>
        <v/>
      </c>
      <c r="CI33" s="322" t="str">
        <f t="shared" ref="CI33:CI64" si="442">IF(BX33="","",MOD(BX33+SUM($CH$1:$CH$200),CERCLE))</f>
        <v/>
      </c>
      <c r="CJ33" s="349"/>
      <c r="CK33" s="350" t="str">
        <f t="shared" si="35"/>
        <v/>
      </c>
      <c r="CL33" s="350" t="str">
        <f t="shared" si="36"/>
        <v/>
      </c>
      <c r="CM33" s="320" t="str">
        <f t="shared" si="267"/>
        <v/>
      </c>
      <c r="CN33" s="320" t="str">
        <f t="shared" si="267"/>
        <v/>
      </c>
      <c r="CP33" s="322" t="str">
        <f>IF(BN33="","",MOD(BN33+'RAPPORT-XYZ'!$E$12,CERCLE))</f>
        <v/>
      </c>
      <c r="CQ33" s="345" t="str">
        <f t="shared" si="70"/>
        <v/>
      </c>
      <c r="CR33" s="320" t="str">
        <f t="shared" si="71"/>
        <v/>
      </c>
      <c r="CS33" s="320" t="str">
        <f t="shared" si="37"/>
        <v/>
      </c>
      <c r="CU33" s="320" t="str">
        <f>IF(CR33="","",BY33/'RAPPORT-XYZ'!$E$9)</f>
        <v/>
      </c>
      <c r="CV33" s="320" t="str">
        <f>IF(CU33="","",-'RAPPORT-XYZ'!$E$27*CU33)</f>
        <v/>
      </c>
      <c r="CW33" s="320" t="str">
        <f>IF(CV33="","",-'RAPPORT-XYZ'!$E$29*CU33)</f>
        <v/>
      </c>
      <c r="CY33" s="320" t="str">
        <f t="shared" ref="CY33:CZ64" si="443">IF(CR33="","",CR33+CV33)</f>
        <v/>
      </c>
      <c r="CZ33" s="320" t="str">
        <f t="shared" si="443"/>
        <v/>
      </c>
      <c r="DB33" s="320" t="str">
        <f t="shared" si="72"/>
        <v/>
      </c>
      <c r="DD33" s="320" t="str">
        <f>IF(CA33="","",CA33+('RAPPORT-XYZ'!$E$37*ROW(33:33)))</f>
        <v/>
      </c>
      <c r="DF33" s="345" t="str">
        <f t="shared" ref="DF33" si="444">IF(AND(CZ33=0,CY33=0),0,IF(AND(CZ33=0,CY33&gt;0),NORD,IF(AND(CZ33&gt;0,CY33=0),EST,IF(AND(CZ33=0,CY33&lt;0),SUD,IF(AND(CZ33&lt;0,CY33=0),OUEST,"")))))</f>
        <v/>
      </c>
      <c r="DG33" s="345" t="str">
        <f t="shared" ref="DG33" si="445">IF(CY33="","",IF(DF33="",MOD(DEGREES(ATAN(ABS(CZ33)/(ABS(CY33))))/24,CERCLE),DF33))</f>
        <v/>
      </c>
      <c r="DH33" s="345" t="str">
        <f t="shared" ref="DH33" si="446">IF(DG33="","",MOD(IF(AND(CZ33&gt;0,CY33&gt;0),DG33,IF(AND(CZ33&gt;0,CY33&lt;0),SUD-DG33,IF(AND(CZ33&lt;0,CY33&lt;0),SUD+DG33,IF(AND(CZ33&lt;0,CY33&gt;0),NORD-DG33,DG33)))),CERCLE))</f>
        <v/>
      </c>
      <c r="DI33" s="322" t="str">
        <f t="shared" ref="DI33" si="447">IF(CG33="","",MOD(CG33-DH33,CERCLE))</f>
        <v/>
      </c>
      <c r="DJ33" s="322" t="str">
        <f t="shared" ref="DJ33:DJ64" si="448">IF(DH33="","",MOD(DH33+SUM($DI$1:$DI$200),CERCLE))</f>
        <v/>
      </c>
      <c r="DK33" s="322" t="str">
        <f>IF(XYZ!$F$15=OUI,'CALCUL-XYZ'!DJ33,'CALCUL-XYZ'!DH33)</f>
        <v/>
      </c>
      <c r="DL33" s="345" t="str">
        <f t="shared" si="77"/>
        <v/>
      </c>
      <c r="DN33" s="320" t="str">
        <f t="shared" si="43"/>
        <v/>
      </c>
      <c r="DO33" s="320" t="str">
        <f t="shared" si="44"/>
        <v/>
      </c>
      <c r="DP33" s="320" t="str">
        <f t="shared" si="259"/>
        <v/>
      </c>
      <c r="DQ33" s="320" t="str">
        <f t="shared" si="259"/>
        <v/>
      </c>
      <c r="DS33" s="320" t="str">
        <f t="shared" si="45"/>
        <v/>
      </c>
      <c r="DT33" s="320" t="str">
        <f ca="1">IF(XYZ!AJ57="","",IF(XYZ!$AO$23='CALCUL-XY'!$E$56," "&amp;SUBSTITUTE(XYZ!AJ57,",","."),","&amp;SUBSTITUTE(XYZ!AJ57,",",".")))</f>
        <v/>
      </c>
      <c r="DU33" s="320" t="str">
        <f ca="1">IF(XYZ!AK57="","",IF(XYZ!$AO$23='CALCUL-XY'!$E$56," "&amp;SUBSTITUTE(XYZ!AK57,",","."),","&amp;SUBSTITUTE(XYZ!AK57,",",".")))</f>
        <v/>
      </c>
      <c r="DV33" s="320" t="str">
        <f>IF(DD33="","",IF(XYZ!$AO$23='CALCUL-XY'!$E$56," "&amp;SUBSTITUTE(DD33,",","."),","&amp;SUBSTITUTE(DD33,",",".")))</f>
        <v/>
      </c>
      <c r="DW33" s="320" t="str">
        <f>IF(DS33="","",IF(XYZ!$AO$23='CALCUL-XY'!$E$56,IF(XYZ!AM57=""," ST"," "&amp;XYZ!AM57),IF(XYZ!AM57="",",ST",","&amp;XYZ!AM57)))</f>
        <v/>
      </c>
      <c r="DY33" s="319">
        <f t="shared" si="46"/>
        <v>33</v>
      </c>
      <c r="DZ33" s="320" t="str">
        <f t="shared" si="47"/>
        <v/>
      </c>
      <c r="EA33" s="322" t="str">
        <f t="shared" si="48"/>
        <v/>
      </c>
      <c r="EB33" s="345" t="str">
        <f t="shared" si="79"/>
        <v/>
      </c>
      <c r="EC33" s="320" t="str">
        <f t="shared" si="49"/>
        <v/>
      </c>
      <c r="ED33" s="320" t="str">
        <f t="shared" si="92"/>
        <v/>
      </c>
      <c r="EE33" s="320" t="str">
        <f t="shared" si="93"/>
        <v/>
      </c>
      <c r="EF33" s="320" t="str">
        <f ca="1">IF(EA33="","",IF(NC&lt;DY33,"",SUM(ED33:OFFSET(ED33,(NC-1),0))))</f>
        <v/>
      </c>
      <c r="EG33" s="320" t="str">
        <f ca="1">IF(EA33="","",IF(NC&lt;DY33,"",SUM(EE33:OFFSET(EE33,(NC-1),0))))</f>
        <v/>
      </c>
      <c r="EH33" s="320" t="str">
        <f t="shared" si="50"/>
        <v/>
      </c>
      <c r="EI33" s="320" t="str">
        <f>IF(EH33="","",'RAPPORT-XYZ'!$E$9/'CALCUL-XYZ'!EH33)</f>
        <v/>
      </c>
    </row>
    <row r="34" spans="1:139" x14ac:dyDescent="0.15">
      <c r="A34" s="320" t="str">
        <f>IF(XYZ!B58="","",XYZ!B58)</f>
        <v/>
      </c>
      <c r="B34" s="320" t="str">
        <f>IF(XYZ!C58="","",IF(XYZ!C58='RAPPORT-XYZ'!$A$6,'RAPPORT-XYZ'!$A$6,IF(OR(XYZ!C58='RAPPORT-XYZ'!$A$7,XYZ!C58='RAPPORT-XYZ'!$B$7),'RAPPORT-XYZ'!$A$7)))</f>
        <v/>
      </c>
      <c r="C34" s="320" t="str">
        <f>IF(XYZ!D58="","",XYZ!D58)</f>
        <v/>
      </c>
      <c r="D34" s="320" t="str">
        <f>IF(XYZ!E58="","",XYZ!E58)</f>
        <v/>
      </c>
      <c r="E34" s="320" t="str">
        <f>IF(XYZ!F58="","",XYZ!F58)</f>
        <v/>
      </c>
      <c r="F34" s="322" t="str">
        <f>IF(XYZ!G58="","",MOD(XYZ!G58,CERCLE))</f>
        <v/>
      </c>
      <c r="G34" s="322" t="str">
        <f>IF(XYZ!H58="","",MOD(XYZ!H58,CERCLE))</f>
        <v/>
      </c>
      <c r="H34" s="320">
        <f>IFERROR(IF(ECHELLE3="",XYZ!I58*1,XYZ!I58*ECHELLE3),"")</f>
        <v>0</v>
      </c>
      <c r="I34" s="320" t="str">
        <f>IF(XYZ!J58="","",XYZ!J58)</f>
        <v/>
      </c>
      <c r="K34" s="320" t="str">
        <f t="shared" si="51"/>
        <v/>
      </c>
      <c r="L34" s="320" t="str">
        <f>IF(K34="","",COUNT($K$1:K34))</f>
        <v/>
      </c>
      <c r="M34" s="320" t="str">
        <f t="shared" si="415"/>
        <v/>
      </c>
      <c r="N34" s="320" t="str">
        <f t="shared" si="416"/>
        <v/>
      </c>
      <c r="O34" s="320" t="str">
        <f t="shared" si="417"/>
        <v/>
      </c>
      <c r="P34" s="320" t="str">
        <f t="shared" si="418"/>
        <v/>
      </c>
      <c r="Q34" s="322" t="str">
        <f t="shared" si="419"/>
        <v/>
      </c>
      <c r="R34" s="322" t="str">
        <f t="shared" si="420"/>
        <v/>
      </c>
      <c r="S34" s="320" t="str">
        <f t="shared" si="421"/>
        <v/>
      </c>
      <c r="T34" s="320" t="str">
        <f t="shared" si="422"/>
        <v/>
      </c>
      <c r="V34" s="322" t="str">
        <f t="shared" ref="V34" si="449">IF(Q34="","",IF(M34="R",MOD(Q34-SUD,CERCLE),Q34))</f>
        <v/>
      </c>
      <c r="W34" s="331" t="str">
        <f t="shared" si="53"/>
        <v/>
      </c>
      <c r="X34" s="331" t="str">
        <f t="shared" si="54"/>
        <v/>
      </c>
      <c r="Y34" s="352"/>
      <c r="Z34" s="322" t="str">
        <f t="shared" ref="Z34" si="450">IF(R34="","",IF(M34="R",MOD(CERCLE-R34,CERCLE),R34))</f>
        <v/>
      </c>
      <c r="AA34" s="320" t="str">
        <f t="shared" ref="AA34" si="451">IF(S34="","",ABS(COS(RADIANS(Z34-EST)*24))*S34)</f>
        <v/>
      </c>
      <c r="AC34" s="320" t="str">
        <f t="shared" ref="AC34" si="452">IF(S34="","",SIN(RADIANS(Z34-EST)*24)*S34)</f>
        <v/>
      </c>
      <c r="AD34" s="320" t="str">
        <f t="shared" si="10"/>
        <v/>
      </c>
      <c r="AF34" s="320" t="str">
        <f t="shared" si="427"/>
        <v/>
      </c>
      <c r="AG34" s="320" t="str">
        <f t="shared" si="427"/>
        <v/>
      </c>
      <c r="AH34" s="320" t="str">
        <f t="shared" si="12"/>
        <v/>
      </c>
      <c r="AI34" s="320" t="str">
        <f t="shared" si="13"/>
        <v/>
      </c>
      <c r="AJ34" s="320" t="str">
        <f>IF(AH34="","",IF(ISNA(MATCH(AH34,$AH$1:AH33,0)),"N","Y"))</f>
        <v/>
      </c>
      <c r="AK34" s="320" t="str">
        <f t="shared" si="14"/>
        <v/>
      </c>
      <c r="AL34" s="320" t="str">
        <f t="shared" si="15"/>
        <v/>
      </c>
      <c r="AM34" s="320" t="str">
        <f t="shared" si="16"/>
        <v/>
      </c>
      <c r="AN34" s="320" t="str">
        <f t="shared" si="17"/>
        <v/>
      </c>
      <c r="AO34" s="334" t="str">
        <f t="array" ref="AO34">IF(AM34="","",AVERAGE(IF(AH$1:AH$200=AM34,W$1:W$200)))</f>
        <v/>
      </c>
      <c r="AP34" s="334" t="str">
        <f t="array" ref="AP34">IF(AM34="","",AVERAGE(IF(AH$1:AH$200=AM34,X$1:X$200)))</f>
        <v/>
      </c>
      <c r="AQ34" s="334" t="str">
        <f t="shared" si="58"/>
        <v/>
      </c>
      <c r="AR34" s="335" t="str">
        <f t="array" ref="AR34">IF(AQ34="","",MOD(DEGREES(AQ34/24),CERCLE))</f>
        <v/>
      </c>
      <c r="AS34" s="336" t="str">
        <f t="array" ref="AS34">IF(AM34="","",AVERAGE(IF(AH$1:AH$200=AM34,AA$1:AA$200)))</f>
        <v/>
      </c>
      <c r="AT34" s="336" t="str">
        <f t="shared" si="428"/>
        <v/>
      </c>
      <c r="AU34" s="336" t="str">
        <f t="shared" si="59"/>
        <v/>
      </c>
      <c r="AV34" s="337" t="str">
        <f t="array" ref="AV34">IF(AM34="","",AVERAGE(IF(AH$1:AH$200=AM34,AD$1:AD$200)))</f>
        <v/>
      </c>
      <c r="AW34" s="337" t="str">
        <f t="array" ref="AW34">IF(AN34="","",AVERAGE(IF(AH$1:AH$200=AN34,AD$1:AD$200)))</f>
        <v/>
      </c>
      <c r="AX34" s="337" t="str">
        <f t="shared" si="60"/>
        <v/>
      </c>
      <c r="AY34" s="320" t="str">
        <f t="shared" si="19"/>
        <v/>
      </c>
      <c r="AZ34" s="320" t="str">
        <f>IF(AY34="","",COUNT(AY$1:AY34))</f>
        <v/>
      </c>
      <c r="BB34" s="339" t="str">
        <f>IF(AF34="","",IF(ISNA(MATCH(AF34,$AF$1:AF33,0)),"N","Y"))</f>
        <v/>
      </c>
      <c r="BC34" s="339" t="str">
        <f t="shared" si="20"/>
        <v/>
      </c>
      <c r="BD34" s="339" t="str">
        <f>IF(BC34="","",COUNT($BC$1:BC34))</f>
        <v/>
      </c>
      <c r="BE34" s="339" t="str">
        <f t="shared" si="429"/>
        <v/>
      </c>
      <c r="BF34" s="340" t="str">
        <f>IF(AR34="","",IF(ISNA(MATCH(AF34,$AF$1:AF33,0)),-AR34,AR34))</f>
        <v/>
      </c>
      <c r="BG34" s="341" t="str">
        <f t="array" ref="BG34">IF(BE34="","",SUM(IF(AK$1:AK$200=BE34,BF$1:BF$200)))</f>
        <v/>
      </c>
      <c r="BH34" s="341" t="str">
        <f t="shared" ref="BH34" si="453">IF(BG34="","",MOD(BG34,CERCLE))</f>
        <v/>
      </c>
      <c r="BI34" s="342"/>
      <c r="BJ34" s="322"/>
      <c r="BK34" s="322"/>
      <c r="BL34" s="322"/>
      <c r="BM34" s="339" t="str">
        <f t="shared" si="62"/>
        <v/>
      </c>
      <c r="BN34" s="343" t="str">
        <f t="shared" si="431"/>
        <v/>
      </c>
      <c r="BO34" s="341" t="str">
        <f t="shared" ref="BO34" si="454">IF(BN34="","",CERCLE-BN34)</f>
        <v/>
      </c>
      <c r="BP34" s="341"/>
      <c r="BQ34" s="339" t="str">
        <f t="shared" si="433"/>
        <v/>
      </c>
      <c r="BR34" s="341" t="str">
        <f t="shared" si="64"/>
        <v/>
      </c>
      <c r="BS34" s="341" t="str">
        <f t="shared" si="65"/>
        <v/>
      </c>
      <c r="BT34" s="343" t="str">
        <f t="shared" si="434"/>
        <v/>
      </c>
      <c r="BU34" s="342"/>
      <c r="BV34" s="341" t="str">
        <f t="shared" ref="BV34:BV65" si="455">IF(BN34="","",IF(ANGLEC="interieur",MOD(BV33+SUD+BN34,CERCLE),MOD(BV33+SUD-BN34,CERCLE)))</f>
        <v/>
      </c>
      <c r="BW34" s="345" t="str">
        <f t="shared" ref="BW34:BW65" si="456">IF(BN34="","",IF(ANGLEC="exterieur",MOD(BW33+SUD+BN34,CERCLE),MOD(BW33+SUD-BN34,CERCLE)))</f>
        <v/>
      </c>
      <c r="BX34" s="345" t="str">
        <f t="shared" si="435"/>
        <v/>
      </c>
      <c r="BY34" s="346" t="str">
        <f t="shared" si="436"/>
        <v/>
      </c>
      <c r="BZ34" s="346" t="str">
        <f t="shared" si="437"/>
        <v/>
      </c>
      <c r="CA34" s="339" t="str">
        <f t="shared" si="68"/>
        <v/>
      </c>
      <c r="CE34" s="320" t="str">
        <f t="shared" si="438"/>
        <v/>
      </c>
      <c r="CF34" s="320" t="str">
        <f t="shared" si="439"/>
        <v/>
      </c>
      <c r="CG34" s="322" t="str">
        <f t="shared" si="440"/>
        <v/>
      </c>
      <c r="CH34" s="322" t="str">
        <f t="shared" ref="CH34" si="457">IF(CG34="","",MOD(CG34-BX34,CERCLE))</f>
        <v/>
      </c>
      <c r="CI34" s="322" t="str">
        <f t="shared" si="442"/>
        <v/>
      </c>
      <c r="CJ34" s="349"/>
      <c r="CK34" s="350" t="str">
        <f t="shared" si="35"/>
        <v/>
      </c>
      <c r="CL34" s="350" t="str">
        <f t="shared" si="36"/>
        <v/>
      </c>
      <c r="CM34" s="320" t="str">
        <f t="shared" si="267"/>
        <v/>
      </c>
      <c r="CN34" s="320" t="str">
        <f t="shared" si="267"/>
        <v/>
      </c>
      <c r="CP34" s="322" t="str">
        <f>IF(BN34="","",MOD(BN34+'RAPPORT-XYZ'!$E$12,CERCLE))</f>
        <v/>
      </c>
      <c r="CQ34" s="345" t="str">
        <f t="shared" ref="CQ34:CQ65" si="458">IF(CP34="","",IF(CHEMINEMENTC=ANTIC,IF(ANGLEC="INTERIEUR",MOD(CQ33+SUD+CP34,CERCLE),MOD(CQ33+SUD-CP34,CERCLE)),IF($BP$1="INTERIEUR",MOD(CQ33+SUD-CP34,CERCLE),MOD(CQ33+SUD+CP34,CERCLE))))</f>
        <v/>
      </c>
      <c r="CR34" s="320" t="str">
        <f t="shared" si="71"/>
        <v/>
      </c>
      <c r="CS34" s="320" t="str">
        <f t="shared" si="37"/>
        <v/>
      </c>
      <c r="CU34" s="320" t="str">
        <f>IF(CR34="","",BY34/'RAPPORT-XYZ'!$E$9)</f>
        <v/>
      </c>
      <c r="CV34" s="320" t="str">
        <f>IF(CU34="","",-'RAPPORT-XYZ'!$E$27*CU34)</f>
        <v/>
      </c>
      <c r="CW34" s="320" t="str">
        <f>IF(CV34="","",-'RAPPORT-XYZ'!$E$29*CU34)</f>
        <v/>
      </c>
      <c r="CY34" s="320" t="str">
        <f t="shared" si="443"/>
        <v/>
      </c>
      <c r="CZ34" s="320" t="str">
        <f t="shared" si="443"/>
        <v/>
      </c>
      <c r="DB34" s="320" t="str">
        <f t="shared" si="72"/>
        <v/>
      </c>
      <c r="DD34" s="320" t="str">
        <f>IF(CA34="","",CA34+('RAPPORT-XYZ'!$E$37*ROW(34:34)))</f>
        <v/>
      </c>
      <c r="DF34" s="345" t="str">
        <f t="shared" ref="DF34" si="459">IF(AND(CZ34=0,CY34=0),0,IF(AND(CZ34=0,CY34&gt;0),NORD,IF(AND(CZ34&gt;0,CY34=0),EST,IF(AND(CZ34=0,CY34&lt;0),SUD,IF(AND(CZ34&lt;0,CY34=0),OUEST,"")))))</f>
        <v/>
      </c>
      <c r="DG34" s="345" t="str">
        <f t="shared" ref="DG34" si="460">IF(CY34="","",IF(DF34="",MOD(DEGREES(ATAN(ABS(CZ34)/(ABS(CY34))))/24,CERCLE),DF34))</f>
        <v/>
      </c>
      <c r="DH34" s="345" t="str">
        <f t="shared" ref="DH34" si="461">IF(DG34="","",MOD(IF(AND(CZ34&gt;0,CY34&gt;0),DG34,IF(AND(CZ34&gt;0,CY34&lt;0),SUD-DG34,IF(AND(CZ34&lt;0,CY34&lt;0),SUD+DG34,IF(AND(CZ34&lt;0,CY34&gt;0),NORD-DG34,DG34)))),CERCLE))</f>
        <v/>
      </c>
      <c r="DI34" s="322" t="str">
        <f t="shared" ref="DI34" si="462">IF(CG34="","",MOD(CG34-DH34,CERCLE))</f>
        <v/>
      </c>
      <c r="DJ34" s="322" t="str">
        <f t="shared" si="448"/>
        <v/>
      </c>
      <c r="DK34" s="322" t="str">
        <f>IF(XYZ!$F$15=OUI,'CALCUL-XYZ'!DJ34,'CALCUL-XYZ'!DH34)</f>
        <v/>
      </c>
      <c r="DL34" s="345" t="str">
        <f t="shared" ref="DL34:DL65" si="463">IF(DK34="","",IF(CHEMINEMENTC=ANTIC,MOD(IF(ANGLEC="INTERIEUR",DK34-DK33-SUD,DK33-SUD-DK34),CERCLE),MOD(IF(ANGLEC="INTERIEUR",DK33-SUD-DK34,DK34-DK33-SUD),CERCLE)))</f>
        <v/>
      </c>
      <c r="DN34" s="320" t="str">
        <f t="shared" si="43"/>
        <v/>
      </c>
      <c r="DO34" s="320" t="str">
        <f t="shared" si="44"/>
        <v/>
      </c>
      <c r="DP34" s="320" t="str">
        <f t="shared" ref="DP34:DQ49" si="464">IF(DN34="","",DP33+DN34)</f>
        <v/>
      </c>
      <c r="DQ34" s="320" t="str">
        <f t="shared" si="464"/>
        <v/>
      </c>
      <c r="DS34" s="320" t="str">
        <f t="shared" si="45"/>
        <v/>
      </c>
      <c r="DT34" s="320" t="str">
        <f ca="1">IF(XYZ!AJ58="","",IF(XYZ!$AO$23='CALCUL-XY'!$E$56," "&amp;SUBSTITUTE(XYZ!AJ58,",","."),","&amp;SUBSTITUTE(XYZ!AJ58,",",".")))</f>
        <v/>
      </c>
      <c r="DU34" s="320" t="str">
        <f ca="1">IF(XYZ!AK58="","",IF(XYZ!$AO$23='CALCUL-XY'!$E$56," "&amp;SUBSTITUTE(XYZ!AK58,",","."),","&amp;SUBSTITUTE(XYZ!AK58,",",".")))</f>
        <v/>
      </c>
      <c r="DV34" s="320" t="str">
        <f>IF(DD34="","",IF(XYZ!$AO$23='CALCUL-XY'!$E$56," "&amp;SUBSTITUTE(DD34,",","."),","&amp;SUBSTITUTE(DD34,",",".")))</f>
        <v/>
      </c>
      <c r="DW34" s="320" t="str">
        <f>IF(DS34="","",IF(XYZ!$AO$23='CALCUL-XY'!$E$56,IF(XYZ!AM58=""," ST"," "&amp;XYZ!AM58),IF(XYZ!AM58="",",ST",","&amp;XYZ!AM58)))</f>
        <v/>
      </c>
      <c r="DY34" s="319">
        <f t="shared" si="46"/>
        <v>34</v>
      </c>
      <c r="DZ34" s="320" t="str">
        <f t="shared" si="47"/>
        <v/>
      </c>
      <c r="EA34" s="322" t="str">
        <f t="shared" si="48"/>
        <v/>
      </c>
      <c r="EB34" s="345" t="str">
        <f t="shared" si="79"/>
        <v/>
      </c>
      <c r="EC34" s="320" t="str">
        <f t="shared" si="49"/>
        <v/>
      </c>
      <c r="ED34" s="320" t="str">
        <f t="shared" si="92"/>
        <v/>
      </c>
      <c r="EE34" s="320" t="str">
        <f t="shared" si="93"/>
        <v/>
      </c>
      <c r="EF34" s="320" t="str">
        <f ca="1">IF(EA34="","",IF(NC&lt;DY34,"",SUM(ED34:OFFSET(ED34,(NC-1),0))))</f>
        <v/>
      </c>
      <c r="EG34" s="320" t="str">
        <f ca="1">IF(EA34="","",IF(NC&lt;DY34,"",SUM(EE34:OFFSET(EE34,(NC-1),0))))</f>
        <v/>
      </c>
      <c r="EH34" s="320" t="str">
        <f t="shared" si="50"/>
        <v/>
      </c>
      <c r="EI34" s="320" t="str">
        <f>IF(EH34="","",'RAPPORT-XYZ'!$E$9/'CALCUL-XYZ'!EH34)</f>
        <v/>
      </c>
    </row>
    <row r="35" spans="1:139" x14ac:dyDescent="0.15">
      <c r="A35" s="320" t="str">
        <f>IF(XYZ!B59="","",XYZ!B59)</f>
        <v/>
      </c>
      <c r="B35" s="320" t="str">
        <f>IF(XYZ!C59="","",IF(XYZ!C59='RAPPORT-XYZ'!$A$6,'RAPPORT-XYZ'!$A$6,IF(OR(XYZ!C59='RAPPORT-XYZ'!$A$7,XYZ!C59='RAPPORT-XYZ'!$B$7),'RAPPORT-XYZ'!$A$7)))</f>
        <v/>
      </c>
      <c r="C35" s="320" t="str">
        <f>IF(XYZ!D59="","",XYZ!D59)</f>
        <v/>
      </c>
      <c r="D35" s="320" t="str">
        <f>IF(XYZ!E59="","",XYZ!E59)</f>
        <v/>
      </c>
      <c r="E35" s="320" t="str">
        <f>IF(XYZ!F59="","",XYZ!F59)</f>
        <v/>
      </c>
      <c r="F35" s="322" t="str">
        <f>IF(XYZ!G59="","",MOD(XYZ!G59,CERCLE))</f>
        <v/>
      </c>
      <c r="G35" s="322" t="str">
        <f>IF(XYZ!H59="","",MOD(XYZ!H59,CERCLE))</f>
        <v/>
      </c>
      <c r="H35" s="320">
        <f>IFERROR(IF(ECHELLE3="",XYZ!I59*1,XYZ!I59*ECHELLE3),"")</f>
        <v>0</v>
      </c>
      <c r="I35" s="320" t="str">
        <f>IF(XYZ!J59="","",XYZ!J59)</f>
        <v/>
      </c>
      <c r="K35" s="320" t="str">
        <f t="shared" si="51"/>
        <v/>
      </c>
      <c r="L35" s="320" t="str">
        <f>IF(K35="","",COUNT($K$1:K35))</f>
        <v/>
      </c>
      <c r="M35" s="320" t="str">
        <f t="shared" si="415"/>
        <v/>
      </c>
      <c r="N35" s="320" t="str">
        <f t="shared" si="416"/>
        <v/>
      </c>
      <c r="O35" s="320" t="str">
        <f t="shared" si="417"/>
        <v/>
      </c>
      <c r="P35" s="320" t="str">
        <f t="shared" si="418"/>
        <v/>
      </c>
      <c r="Q35" s="322" t="str">
        <f t="shared" si="419"/>
        <v/>
      </c>
      <c r="R35" s="322" t="str">
        <f t="shared" si="420"/>
        <v/>
      </c>
      <c r="S35" s="320" t="str">
        <f t="shared" si="421"/>
        <v/>
      </c>
      <c r="T35" s="320" t="str">
        <f t="shared" si="422"/>
        <v/>
      </c>
      <c r="V35" s="322" t="str">
        <f t="shared" ref="V35" si="465">IF(Q35="","",IF(M35="R",MOD(Q35-SUD,CERCLE),Q35))</f>
        <v/>
      </c>
      <c r="W35" s="331" t="str">
        <f t="shared" si="53"/>
        <v/>
      </c>
      <c r="X35" s="331" t="str">
        <f t="shared" si="54"/>
        <v/>
      </c>
      <c r="Y35" s="352"/>
      <c r="Z35" s="322" t="str">
        <f t="shared" ref="Z35" si="466">IF(R35="","",IF(M35="R",MOD(CERCLE-R35,CERCLE),R35))</f>
        <v/>
      </c>
      <c r="AA35" s="320" t="str">
        <f t="shared" ref="AA35" si="467">IF(S35="","",ABS(COS(RADIANS(Z35-EST)*24))*S35)</f>
        <v/>
      </c>
      <c r="AC35" s="320" t="str">
        <f t="shared" ref="AC35" si="468">IF(S35="","",SIN(RADIANS(Z35-EST)*24)*S35)</f>
        <v/>
      </c>
      <c r="AD35" s="320" t="str">
        <f t="shared" si="10"/>
        <v/>
      </c>
      <c r="AF35" s="320" t="str">
        <f t="shared" si="427"/>
        <v/>
      </c>
      <c r="AG35" s="320" t="str">
        <f t="shared" si="427"/>
        <v/>
      </c>
      <c r="AH35" s="320" t="str">
        <f t="shared" si="12"/>
        <v/>
      </c>
      <c r="AI35" s="320" t="str">
        <f t="shared" si="13"/>
        <v/>
      </c>
      <c r="AJ35" s="320" t="str">
        <f>IF(AH35="","",IF(ISNA(MATCH(AH35,$AH$1:AH34,0)),"N","Y"))</f>
        <v/>
      </c>
      <c r="AK35" s="320" t="str">
        <f t="shared" si="14"/>
        <v/>
      </c>
      <c r="AL35" s="320" t="str">
        <f t="shared" si="15"/>
        <v/>
      </c>
      <c r="AM35" s="320" t="str">
        <f t="shared" si="16"/>
        <v/>
      </c>
      <c r="AN35" s="320" t="str">
        <f t="shared" si="17"/>
        <v/>
      </c>
      <c r="AO35" s="334" t="str">
        <f t="array" ref="AO35">IF(AM35="","",AVERAGE(IF(AH$1:AH$200=AM35,W$1:W$200)))</f>
        <v/>
      </c>
      <c r="AP35" s="334" t="str">
        <f t="array" ref="AP35">IF(AM35="","",AVERAGE(IF(AH$1:AH$200=AM35,X$1:X$200)))</f>
        <v/>
      </c>
      <c r="AQ35" s="334" t="str">
        <f t="shared" si="58"/>
        <v/>
      </c>
      <c r="AR35" s="335" t="str">
        <f t="array" ref="AR35">IF(AQ35="","",MOD(DEGREES(AQ35/24),CERCLE))</f>
        <v/>
      </c>
      <c r="AS35" s="336" t="str">
        <f t="array" ref="AS35">IF(AM35="","",AVERAGE(IF(AH$1:AH$200=AM35,AA$1:AA$200)))</f>
        <v/>
      </c>
      <c r="AT35" s="336" t="str">
        <f t="shared" si="428"/>
        <v/>
      </c>
      <c r="AU35" s="336" t="str">
        <f t="shared" si="59"/>
        <v/>
      </c>
      <c r="AV35" s="337" t="str">
        <f t="array" ref="AV35">IF(AM35="","",AVERAGE(IF(AH$1:AH$200=AM35,AD$1:AD$200)))</f>
        <v/>
      </c>
      <c r="AW35" s="337" t="str">
        <f t="array" ref="AW35">IF(AN35="","",AVERAGE(IF(AH$1:AH$200=AN35,AD$1:AD$200)))</f>
        <v/>
      </c>
      <c r="AX35" s="337" t="str">
        <f t="shared" si="60"/>
        <v/>
      </c>
      <c r="AY35" s="320" t="str">
        <f t="shared" si="19"/>
        <v/>
      </c>
      <c r="AZ35" s="320" t="str">
        <f>IF(AY35="","",COUNT(AY$1:AY35))</f>
        <v/>
      </c>
      <c r="BB35" s="339" t="str">
        <f>IF(AF35="","",IF(ISNA(MATCH(AF35,$AF$1:AF34,0)),"N","Y"))</f>
        <v/>
      </c>
      <c r="BC35" s="339" t="str">
        <f t="shared" si="20"/>
        <v/>
      </c>
      <c r="BD35" s="339" t="str">
        <f>IF(BC35="","",COUNT($BC$1:BC35))</f>
        <v/>
      </c>
      <c r="BE35" s="339" t="str">
        <f t="shared" si="429"/>
        <v/>
      </c>
      <c r="BF35" s="340" t="str">
        <f>IF(AR35="","",IF(ISNA(MATCH(AF35,$AF$1:AF34,0)),-AR35,AR35))</f>
        <v/>
      </c>
      <c r="BG35" s="341" t="str">
        <f t="array" ref="BG35">IF(BE35="","",SUM(IF(AK$1:AK$200=BE35,BF$1:BF$200)))</f>
        <v/>
      </c>
      <c r="BH35" s="341" t="str">
        <f t="shared" ref="BH35" si="469">IF(BG35="","",MOD(BG35,CERCLE))</f>
        <v/>
      </c>
      <c r="BI35" s="342"/>
      <c r="BJ35" s="322"/>
      <c r="BK35" s="322"/>
      <c r="BL35" s="322"/>
      <c r="BM35" s="339" t="str">
        <f t="shared" si="62"/>
        <v/>
      </c>
      <c r="BN35" s="343" t="str">
        <f t="shared" si="431"/>
        <v/>
      </c>
      <c r="BO35" s="341" t="str">
        <f t="shared" ref="BO35" si="470">IF(BN35="","",CERCLE-BN35)</f>
        <v/>
      </c>
      <c r="BP35" s="341"/>
      <c r="BQ35" s="339" t="str">
        <f t="shared" si="433"/>
        <v/>
      </c>
      <c r="BR35" s="341" t="str">
        <f t="shared" si="64"/>
        <v/>
      </c>
      <c r="BS35" s="341" t="str">
        <f t="shared" si="65"/>
        <v/>
      </c>
      <c r="BT35" s="343" t="str">
        <f t="shared" si="434"/>
        <v/>
      </c>
      <c r="BU35" s="342"/>
      <c r="BV35" s="341" t="str">
        <f t="shared" si="455"/>
        <v/>
      </c>
      <c r="BW35" s="345" t="str">
        <f t="shared" si="456"/>
        <v/>
      </c>
      <c r="BX35" s="345" t="str">
        <f t="shared" si="435"/>
        <v/>
      </c>
      <c r="BY35" s="346" t="str">
        <f t="shared" si="436"/>
        <v/>
      </c>
      <c r="BZ35" s="346" t="str">
        <f t="shared" si="437"/>
        <v/>
      </c>
      <c r="CA35" s="339" t="str">
        <f t="shared" si="68"/>
        <v/>
      </c>
      <c r="CE35" s="320" t="str">
        <f t="shared" si="438"/>
        <v/>
      </c>
      <c r="CF35" s="320" t="str">
        <f t="shared" si="439"/>
        <v/>
      </c>
      <c r="CG35" s="322" t="str">
        <f t="shared" si="440"/>
        <v/>
      </c>
      <c r="CH35" s="322" t="str">
        <f t="shared" ref="CH35" si="471">IF(CG35="","",MOD(CG35-BX35,CERCLE))</f>
        <v/>
      </c>
      <c r="CI35" s="322" t="str">
        <f t="shared" si="442"/>
        <v/>
      </c>
      <c r="CJ35" s="349"/>
      <c r="CK35" s="350" t="str">
        <f t="shared" si="35"/>
        <v/>
      </c>
      <c r="CL35" s="350" t="str">
        <f t="shared" si="36"/>
        <v/>
      </c>
      <c r="CM35" s="320" t="str">
        <f t="shared" ref="CM35:CN50" si="472">IF(CK35="","",CM34+CK35)</f>
        <v/>
      </c>
      <c r="CN35" s="320" t="str">
        <f t="shared" si="472"/>
        <v/>
      </c>
      <c r="CP35" s="322" t="str">
        <f>IF(BN35="","",MOD(BN35+'RAPPORT-XYZ'!$E$12,CERCLE))</f>
        <v/>
      </c>
      <c r="CQ35" s="345" t="str">
        <f t="shared" si="458"/>
        <v/>
      </c>
      <c r="CR35" s="320" t="str">
        <f t="shared" si="71"/>
        <v/>
      </c>
      <c r="CS35" s="320" t="str">
        <f t="shared" si="37"/>
        <v/>
      </c>
      <c r="CU35" s="320" t="str">
        <f>IF(CR35="","",BY35/'RAPPORT-XYZ'!$E$9)</f>
        <v/>
      </c>
      <c r="CV35" s="320" t="str">
        <f>IF(CU35="","",-'RAPPORT-XYZ'!$E$27*CU35)</f>
        <v/>
      </c>
      <c r="CW35" s="320" t="str">
        <f>IF(CV35="","",-'RAPPORT-XYZ'!$E$29*CU35)</f>
        <v/>
      </c>
      <c r="CY35" s="320" t="str">
        <f t="shared" si="443"/>
        <v/>
      </c>
      <c r="CZ35" s="320" t="str">
        <f t="shared" si="443"/>
        <v/>
      </c>
      <c r="DB35" s="320" t="str">
        <f t="shared" si="72"/>
        <v/>
      </c>
      <c r="DD35" s="320" t="str">
        <f>IF(CA35="","",CA35+('RAPPORT-XYZ'!$E$37*ROW(35:35)))</f>
        <v/>
      </c>
      <c r="DF35" s="345" t="str">
        <f t="shared" ref="DF35" si="473">IF(AND(CZ35=0,CY35=0),0,IF(AND(CZ35=0,CY35&gt;0),NORD,IF(AND(CZ35&gt;0,CY35=0),EST,IF(AND(CZ35=0,CY35&lt;0),SUD,IF(AND(CZ35&lt;0,CY35=0),OUEST,"")))))</f>
        <v/>
      </c>
      <c r="DG35" s="345" t="str">
        <f t="shared" ref="DG35" si="474">IF(CY35="","",IF(DF35="",MOD(DEGREES(ATAN(ABS(CZ35)/(ABS(CY35))))/24,CERCLE),DF35))</f>
        <v/>
      </c>
      <c r="DH35" s="345" t="str">
        <f t="shared" ref="DH35" si="475">IF(DG35="","",MOD(IF(AND(CZ35&gt;0,CY35&gt;0),DG35,IF(AND(CZ35&gt;0,CY35&lt;0),SUD-DG35,IF(AND(CZ35&lt;0,CY35&lt;0),SUD+DG35,IF(AND(CZ35&lt;0,CY35&gt;0),NORD-DG35,DG35)))),CERCLE))</f>
        <v/>
      </c>
      <c r="DI35" s="322" t="str">
        <f t="shared" ref="DI35" si="476">IF(CG35="","",MOD(CG35-DH35,CERCLE))</f>
        <v/>
      </c>
      <c r="DJ35" s="322" t="str">
        <f t="shared" si="448"/>
        <v/>
      </c>
      <c r="DK35" s="322" t="str">
        <f>IF(XYZ!$F$15=OUI,'CALCUL-XYZ'!DJ35,'CALCUL-XYZ'!DH35)</f>
        <v/>
      </c>
      <c r="DL35" s="345" t="str">
        <f t="shared" si="463"/>
        <v/>
      </c>
      <c r="DN35" s="320" t="str">
        <f t="shared" si="43"/>
        <v/>
      </c>
      <c r="DO35" s="320" t="str">
        <f t="shared" si="44"/>
        <v/>
      </c>
      <c r="DP35" s="320" t="str">
        <f t="shared" si="464"/>
        <v/>
      </c>
      <c r="DQ35" s="320" t="str">
        <f t="shared" si="464"/>
        <v/>
      </c>
      <c r="DS35" s="320" t="str">
        <f t="shared" si="45"/>
        <v/>
      </c>
      <c r="DT35" s="320" t="str">
        <f ca="1">IF(XYZ!AJ59="","",IF(XYZ!$AO$23='CALCUL-XY'!$E$56," "&amp;SUBSTITUTE(XYZ!AJ59,",","."),","&amp;SUBSTITUTE(XYZ!AJ59,",",".")))</f>
        <v/>
      </c>
      <c r="DU35" s="320" t="str">
        <f ca="1">IF(XYZ!AK59="","",IF(XYZ!$AO$23='CALCUL-XY'!$E$56," "&amp;SUBSTITUTE(XYZ!AK59,",","."),","&amp;SUBSTITUTE(XYZ!AK59,",",".")))</f>
        <v/>
      </c>
      <c r="DV35" s="320" t="str">
        <f>IF(DD35="","",IF(XYZ!$AO$23='CALCUL-XY'!$E$56," "&amp;SUBSTITUTE(DD35,",","."),","&amp;SUBSTITUTE(DD35,",",".")))</f>
        <v/>
      </c>
      <c r="DW35" s="320" t="str">
        <f>IF(DS35="","",IF(XYZ!$AO$23='CALCUL-XY'!$E$56,IF(XYZ!AM59=""," ST"," "&amp;XYZ!AM59),IF(XYZ!AM59="",",ST",","&amp;XYZ!AM59)))</f>
        <v/>
      </c>
      <c r="DY35" s="319">
        <f t="shared" si="46"/>
        <v>35</v>
      </c>
      <c r="DZ35" s="320" t="str">
        <f t="shared" si="47"/>
        <v/>
      </c>
      <c r="EA35" s="322" t="str">
        <f t="shared" si="48"/>
        <v/>
      </c>
      <c r="EB35" s="345" t="str">
        <f t="shared" si="79"/>
        <v/>
      </c>
      <c r="EC35" s="320" t="str">
        <f t="shared" si="49"/>
        <v/>
      </c>
      <c r="ED35" s="320" t="str">
        <f t="shared" si="92"/>
        <v/>
      </c>
      <c r="EE35" s="320" t="str">
        <f t="shared" si="93"/>
        <v/>
      </c>
      <c r="EF35" s="320" t="str">
        <f ca="1">IF(EA35="","",IF(NC&lt;DY35,"",SUM(ED35:OFFSET(ED35,(NC-1),0))))</f>
        <v/>
      </c>
      <c r="EG35" s="320" t="str">
        <f ca="1">IF(EA35="","",IF(NC&lt;DY35,"",SUM(EE35:OFFSET(EE35,(NC-1),0))))</f>
        <v/>
      </c>
      <c r="EH35" s="320" t="str">
        <f t="shared" si="50"/>
        <v/>
      </c>
      <c r="EI35" s="320" t="str">
        <f>IF(EH35="","",'RAPPORT-XYZ'!$E$9/'CALCUL-XYZ'!EH35)</f>
        <v/>
      </c>
    </row>
    <row r="36" spans="1:139" x14ac:dyDescent="0.15">
      <c r="A36" s="320" t="str">
        <f>IF(XYZ!B60="","",XYZ!B60)</f>
        <v/>
      </c>
      <c r="B36" s="320" t="str">
        <f>IF(XYZ!C60="","",IF(XYZ!C60='RAPPORT-XYZ'!$A$6,'RAPPORT-XYZ'!$A$6,IF(OR(XYZ!C60='RAPPORT-XYZ'!$A$7,XYZ!C60='RAPPORT-XYZ'!$B$7),'RAPPORT-XYZ'!$A$7)))</f>
        <v/>
      </c>
      <c r="C36" s="320" t="str">
        <f>IF(XYZ!D60="","",XYZ!D60)</f>
        <v/>
      </c>
      <c r="D36" s="320" t="str">
        <f>IF(XYZ!E60="","",XYZ!E60)</f>
        <v/>
      </c>
      <c r="E36" s="320" t="str">
        <f>IF(XYZ!F60="","",XYZ!F60)</f>
        <v/>
      </c>
      <c r="F36" s="322" t="str">
        <f>IF(XYZ!G60="","",MOD(XYZ!G60,CERCLE))</f>
        <v/>
      </c>
      <c r="G36" s="322" t="str">
        <f>IF(XYZ!H60="","",MOD(XYZ!H60,CERCLE))</f>
        <v/>
      </c>
      <c r="H36" s="320">
        <f>IFERROR(IF(ECHELLE3="",XYZ!I60*1,XYZ!I60*ECHELLE3),"")</f>
        <v>0</v>
      </c>
      <c r="I36" s="320" t="str">
        <f>IF(XYZ!J60="","",XYZ!J60)</f>
        <v/>
      </c>
      <c r="K36" s="320" t="str">
        <f t="shared" si="51"/>
        <v/>
      </c>
      <c r="L36" s="320" t="str">
        <f>IF(K36="","",COUNT($K$1:K36))</f>
        <v/>
      </c>
      <c r="M36" s="320" t="str">
        <f t="shared" si="415"/>
        <v/>
      </c>
      <c r="N36" s="320" t="str">
        <f t="shared" si="416"/>
        <v/>
      </c>
      <c r="O36" s="320" t="str">
        <f t="shared" si="417"/>
        <v/>
      </c>
      <c r="P36" s="320" t="str">
        <f t="shared" si="418"/>
        <v/>
      </c>
      <c r="Q36" s="322" t="str">
        <f t="shared" si="419"/>
        <v/>
      </c>
      <c r="R36" s="322" t="str">
        <f t="shared" si="420"/>
        <v/>
      </c>
      <c r="S36" s="320" t="str">
        <f t="shared" si="421"/>
        <v/>
      </c>
      <c r="T36" s="320" t="str">
        <f t="shared" si="422"/>
        <v/>
      </c>
      <c r="V36" s="322" t="str">
        <f t="shared" ref="V36" si="477">IF(Q36="","",IF(M36="R",MOD(Q36-SUD,CERCLE),Q36))</f>
        <v/>
      </c>
      <c r="W36" s="331" t="str">
        <f t="shared" si="53"/>
        <v/>
      </c>
      <c r="X36" s="331" t="str">
        <f t="shared" si="54"/>
        <v/>
      </c>
      <c r="Y36" s="352"/>
      <c r="Z36" s="322" t="str">
        <f t="shared" ref="Z36" si="478">IF(R36="","",IF(M36="R",MOD(CERCLE-R36,CERCLE),R36))</f>
        <v/>
      </c>
      <c r="AA36" s="320" t="str">
        <f t="shared" ref="AA36" si="479">IF(S36="","",ABS(COS(RADIANS(Z36-EST)*24))*S36)</f>
        <v/>
      </c>
      <c r="AC36" s="320" t="str">
        <f t="shared" ref="AC36" si="480">IF(S36="","",SIN(RADIANS(Z36-EST)*24)*S36)</f>
        <v/>
      </c>
      <c r="AD36" s="320" t="str">
        <f t="shared" si="10"/>
        <v/>
      </c>
      <c r="AF36" s="320" t="str">
        <f t="shared" si="427"/>
        <v/>
      </c>
      <c r="AG36" s="320" t="str">
        <f t="shared" si="427"/>
        <v/>
      </c>
      <c r="AH36" s="320" t="str">
        <f t="shared" si="12"/>
        <v/>
      </c>
      <c r="AI36" s="320" t="str">
        <f t="shared" si="13"/>
        <v/>
      </c>
      <c r="AJ36" s="320" t="str">
        <f>IF(AH36="","",IF(ISNA(MATCH(AH36,$AH$1:AH35,0)),"N","Y"))</f>
        <v/>
      </c>
      <c r="AK36" s="320" t="str">
        <f t="shared" si="14"/>
        <v/>
      </c>
      <c r="AL36" s="320" t="str">
        <f t="shared" si="15"/>
        <v/>
      </c>
      <c r="AM36" s="320" t="str">
        <f t="shared" si="16"/>
        <v/>
      </c>
      <c r="AN36" s="320" t="str">
        <f t="shared" si="17"/>
        <v/>
      </c>
      <c r="AO36" s="334" t="str">
        <f t="array" ref="AO36">IF(AM36="","",AVERAGE(IF(AH$1:AH$200=AM36,W$1:W$200)))</f>
        <v/>
      </c>
      <c r="AP36" s="334" t="str">
        <f t="array" ref="AP36">IF(AM36="","",AVERAGE(IF(AH$1:AH$200=AM36,X$1:X$200)))</f>
        <v/>
      </c>
      <c r="AQ36" s="334" t="str">
        <f t="shared" si="58"/>
        <v/>
      </c>
      <c r="AR36" s="335" t="str">
        <f t="array" ref="AR36">IF(AQ36="","",MOD(DEGREES(AQ36/24),CERCLE))</f>
        <v/>
      </c>
      <c r="AS36" s="336" t="str">
        <f t="array" ref="AS36">IF(AM36="","",AVERAGE(IF(AH$1:AH$200=AM36,AA$1:AA$200)))</f>
        <v/>
      </c>
      <c r="AT36" s="336" t="str">
        <f t="shared" si="428"/>
        <v/>
      </c>
      <c r="AU36" s="336" t="str">
        <f t="shared" si="59"/>
        <v/>
      </c>
      <c r="AV36" s="337" t="str">
        <f t="array" ref="AV36">IF(AM36="","",AVERAGE(IF(AH$1:AH$200=AM36,AD$1:AD$200)))</f>
        <v/>
      </c>
      <c r="AW36" s="337" t="str">
        <f t="array" ref="AW36">IF(AN36="","",AVERAGE(IF(AH$1:AH$200=AN36,AD$1:AD$200)))</f>
        <v/>
      </c>
      <c r="AX36" s="337" t="str">
        <f t="shared" si="60"/>
        <v/>
      </c>
      <c r="AY36" s="320" t="str">
        <f t="shared" si="19"/>
        <v/>
      </c>
      <c r="AZ36" s="320" t="str">
        <f>IF(AY36="","",COUNT(AY$1:AY36))</f>
        <v/>
      </c>
      <c r="BB36" s="339" t="str">
        <f>IF(AF36="","",IF(ISNA(MATCH(AF36,$AF$1:AF35,0)),"N","Y"))</f>
        <v/>
      </c>
      <c r="BC36" s="339" t="str">
        <f t="shared" si="20"/>
        <v/>
      </c>
      <c r="BD36" s="339" t="str">
        <f>IF(BC36="","",COUNT($BC$1:BC36))</f>
        <v/>
      </c>
      <c r="BE36" s="339" t="str">
        <f t="shared" si="429"/>
        <v/>
      </c>
      <c r="BF36" s="340" t="str">
        <f>IF(AR36="","",IF(ISNA(MATCH(AF36,$AF$1:AF35,0)),-AR36,AR36))</f>
        <v/>
      </c>
      <c r="BG36" s="341" t="str">
        <f t="array" ref="BG36">IF(BE36="","",SUM(IF(AK$1:AK$200=BE36,BF$1:BF$200)))</f>
        <v/>
      </c>
      <c r="BH36" s="341" t="str">
        <f t="shared" ref="BH36" si="481">IF(BG36="","",MOD(BG36,CERCLE))</f>
        <v/>
      </c>
      <c r="BI36" s="342"/>
      <c r="BJ36" s="322"/>
      <c r="BK36" s="322"/>
      <c r="BL36" s="322"/>
      <c r="BM36" s="339" t="str">
        <f t="shared" si="62"/>
        <v/>
      </c>
      <c r="BN36" s="343" t="str">
        <f t="shared" si="431"/>
        <v/>
      </c>
      <c r="BO36" s="341" t="str">
        <f t="shared" ref="BO36" si="482">IF(BN36="","",CERCLE-BN36)</f>
        <v/>
      </c>
      <c r="BP36" s="341"/>
      <c r="BQ36" s="339" t="str">
        <f t="shared" si="433"/>
        <v/>
      </c>
      <c r="BR36" s="341" t="str">
        <f t="shared" si="64"/>
        <v/>
      </c>
      <c r="BS36" s="341" t="str">
        <f t="shared" si="65"/>
        <v/>
      </c>
      <c r="BT36" s="343" t="str">
        <f t="shared" si="434"/>
        <v/>
      </c>
      <c r="BU36" s="342"/>
      <c r="BV36" s="341" t="str">
        <f t="shared" si="455"/>
        <v/>
      </c>
      <c r="BW36" s="345" t="str">
        <f t="shared" si="456"/>
        <v/>
      </c>
      <c r="BX36" s="345" t="str">
        <f t="shared" si="435"/>
        <v/>
      </c>
      <c r="BY36" s="346" t="str">
        <f t="shared" si="436"/>
        <v/>
      </c>
      <c r="BZ36" s="346" t="str">
        <f t="shared" si="437"/>
        <v/>
      </c>
      <c r="CA36" s="339" t="str">
        <f t="shared" si="68"/>
        <v/>
      </c>
      <c r="CE36" s="320" t="str">
        <f t="shared" si="438"/>
        <v/>
      </c>
      <c r="CF36" s="320" t="str">
        <f t="shared" si="439"/>
        <v/>
      </c>
      <c r="CG36" s="322" t="str">
        <f t="shared" si="440"/>
        <v/>
      </c>
      <c r="CH36" s="322" t="str">
        <f t="shared" ref="CH36" si="483">IF(CG36="","",MOD(CG36-BX36,CERCLE))</f>
        <v/>
      </c>
      <c r="CI36" s="322" t="str">
        <f t="shared" si="442"/>
        <v/>
      </c>
      <c r="CJ36" s="349"/>
      <c r="CK36" s="350" t="str">
        <f t="shared" si="35"/>
        <v/>
      </c>
      <c r="CL36" s="350" t="str">
        <f t="shared" si="36"/>
        <v/>
      </c>
      <c r="CM36" s="320" t="str">
        <f t="shared" si="472"/>
        <v/>
      </c>
      <c r="CN36" s="320" t="str">
        <f t="shared" si="472"/>
        <v/>
      </c>
      <c r="CP36" s="322" t="str">
        <f>IF(BN36="","",MOD(BN36+'RAPPORT-XYZ'!$E$12,CERCLE))</f>
        <v/>
      </c>
      <c r="CQ36" s="345" t="str">
        <f t="shared" si="458"/>
        <v/>
      </c>
      <c r="CR36" s="320" t="str">
        <f t="shared" si="71"/>
        <v/>
      </c>
      <c r="CS36" s="320" t="str">
        <f t="shared" si="37"/>
        <v/>
      </c>
      <c r="CU36" s="320" t="str">
        <f>IF(CR36="","",BY36/'RAPPORT-XYZ'!$E$9)</f>
        <v/>
      </c>
      <c r="CV36" s="320" t="str">
        <f>IF(CU36="","",-'RAPPORT-XYZ'!$E$27*CU36)</f>
        <v/>
      </c>
      <c r="CW36" s="320" t="str">
        <f>IF(CV36="","",-'RAPPORT-XYZ'!$E$29*CU36)</f>
        <v/>
      </c>
      <c r="CY36" s="320" t="str">
        <f t="shared" si="443"/>
        <v/>
      </c>
      <c r="CZ36" s="320" t="str">
        <f t="shared" si="443"/>
        <v/>
      </c>
      <c r="DB36" s="320" t="str">
        <f t="shared" si="72"/>
        <v/>
      </c>
      <c r="DD36" s="320" t="str">
        <f>IF(CA36="","",CA36+('RAPPORT-XYZ'!$E$37*ROW(36:36)))</f>
        <v/>
      </c>
      <c r="DF36" s="345" t="str">
        <f t="shared" ref="DF36" si="484">IF(AND(CZ36=0,CY36=0),0,IF(AND(CZ36=0,CY36&gt;0),NORD,IF(AND(CZ36&gt;0,CY36=0),EST,IF(AND(CZ36=0,CY36&lt;0),SUD,IF(AND(CZ36&lt;0,CY36=0),OUEST,"")))))</f>
        <v/>
      </c>
      <c r="DG36" s="345" t="str">
        <f t="shared" ref="DG36" si="485">IF(CY36="","",IF(DF36="",MOD(DEGREES(ATAN(ABS(CZ36)/(ABS(CY36))))/24,CERCLE),DF36))</f>
        <v/>
      </c>
      <c r="DH36" s="345" t="str">
        <f t="shared" ref="DH36" si="486">IF(DG36="","",MOD(IF(AND(CZ36&gt;0,CY36&gt;0),DG36,IF(AND(CZ36&gt;0,CY36&lt;0),SUD-DG36,IF(AND(CZ36&lt;0,CY36&lt;0),SUD+DG36,IF(AND(CZ36&lt;0,CY36&gt;0),NORD-DG36,DG36)))),CERCLE))</f>
        <v/>
      </c>
      <c r="DI36" s="322" t="str">
        <f t="shared" ref="DI36" si="487">IF(CG36="","",MOD(CG36-DH36,CERCLE))</f>
        <v/>
      </c>
      <c r="DJ36" s="322" t="str">
        <f t="shared" si="448"/>
        <v/>
      </c>
      <c r="DK36" s="322" t="str">
        <f>IF(XYZ!$F$15=OUI,'CALCUL-XYZ'!DJ36,'CALCUL-XYZ'!DH36)</f>
        <v/>
      </c>
      <c r="DL36" s="345" t="str">
        <f t="shared" si="463"/>
        <v/>
      </c>
      <c r="DN36" s="320" t="str">
        <f t="shared" si="43"/>
        <v/>
      </c>
      <c r="DO36" s="320" t="str">
        <f t="shared" si="44"/>
        <v/>
      </c>
      <c r="DP36" s="320" t="str">
        <f t="shared" si="464"/>
        <v/>
      </c>
      <c r="DQ36" s="320" t="str">
        <f t="shared" si="464"/>
        <v/>
      </c>
      <c r="DS36" s="320" t="str">
        <f t="shared" si="45"/>
        <v/>
      </c>
      <c r="DT36" s="320" t="str">
        <f ca="1">IF(XYZ!AJ60="","",IF(XYZ!$AO$23='CALCUL-XY'!$E$56," "&amp;SUBSTITUTE(XYZ!AJ60,",","."),","&amp;SUBSTITUTE(XYZ!AJ60,",",".")))</f>
        <v/>
      </c>
      <c r="DU36" s="320" t="str">
        <f ca="1">IF(XYZ!AK60="","",IF(XYZ!$AO$23='CALCUL-XY'!$E$56," "&amp;SUBSTITUTE(XYZ!AK60,",","."),","&amp;SUBSTITUTE(XYZ!AK60,",",".")))</f>
        <v/>
      </c>
      <c r="DV36" s="320" t="str">
        <f>IF(DD36="","",IF(XYZ!$AO$23='CALCUL-XY'!$E$56," "&amp;SUBSTITUTE(DD36,",","."),","&amp;SUBSTITUTE(DD36,",",".")))</f>
        <v/>
      </c>
      <c r="DW36" s="320" t="str">
        <f>IF(DS36="","",IF(XYZ!$AO$23='CALCUL-XY'!$E$56,IF(XYZ!AM60=""," ST"," "&amp;XYZ!AM60),IF(XYZ!AM60="",",ST",","&amp;XYZ!AM60)))</f>
        <v/>
      </c>
      <c r="DY36" s="319">
        <f t="shared" si="46"/>
        <v>36</v>
      </c>
      <c r="DZ36" s="320" t="str">
        <f t="shared" si="47"/>
        <v/>
      </c>
      <c r="EA36" s="322" t="str">
        <f t="shared" si="48"/>
        <v/>
      </c>
      <c r="EB36" s="345" t="str">
        <f t="shared" si="79"/>
        <v/>
      </c>
      <c r="EC36" s="320" t="str">
        <f t="shared" si="49"/>
        <v/>
      </c>
      <c r="ED36" s="320" t="str">
        <f t="shared" si="92"/>
        <v/>
      </c>
      <c r="EE36" s="320" t="str">
        <f t="shared" si="93"/>
        <v/>
      </c>
      <c r="EF36" s="320" t="str">
        <f ca="1">IF(EA36="","",IF(NC&lt;DY36,"",SUM(ED36:OFFSET(ED36,(NC-1),0))))</f>
        <v/>
      </c>
      <c r="EG36" s="320" t="str">
        <f ca="1">IF(EA36="","",IF(NC&lt;DY36,"",SUM(EE36:OFFSET(EE36,(NC-1),0))))</f>
        <v/>
      </c>
      <c r="EH36" s="320" t="str">
        <f t="shared" si="50"/>
        <v/>
      </c>
      <c r="EI36" s="320" t="str">
        <f>IF(EH36="","",'RAPPORT-XYZ'!$E$9/'CALCUL-XYZ'!EH36)</f>
        <v/>
      </c>
    </row>
    <row r="37" spans="1:139" x14ac:dyDescent="0.15">
      <c r="A37" s="320" t="str">
        <f>IF(XYZ!B61="","",XYZ!B61)</f>
        <v/>
      </c>
      <c r="B37" s="320" t="str">
        <f>IF(XYZ!C61="","",IF(XYZ!C61='RAPPORT-XYZ'!$A$6,'RAPPORT-XYZ'!$A$6,IF(OR(XYZ!C61='RAPPORT-XYZ'!$A$7,XYZ!C61='RAPPORT-XYZ'!$B$7),'RAPPORT-XYZ'!$A$7)))</f>
        <v/>
      </c>
      <c r="C37" s="320" t="str">
        <f>IF(XYZ!D61="","",XYZ!D61)</f>
        <v/>
      </c>
      <c r="D37" s="320" t="str">
        <f>IF(XYZ!E61="","",XYZ!E61)</f>
        <v/>
      </c>
      <c r="E37" s="320" t="str">
        <f>IF(XYZ!F61="","",XYZ!F61)</f>
        <v/>
      </c>
      <c r="F37" s="322" t="str">
        <f>IF(XYZ!G61="","",MOD(XYZ!G61,CERCLE))</f>
        <v/>
      </c>
      <c r="G37" s="322" t="str">
        <f>IF(XYZ!H61="","",MOD(XYZ!H61,CERCLE))</f>
        <v/>
      </c>
      <c r="H37" s="320">
        <f>IFERROR(IF(ECHELLE3="",XYZ!I61*1,XYZ!I61*ECHELLE3),"")</f>
        <v>0</v>
      </c>
      <c r="I37" s="320" t="str">
        <f>IF(XYZ!J61="","",XYZ!J61)</f>
        <v/>
      </c>
      <c r="K37" s="320" t="str">
        <f t="shared" si="51"/>
        <v/>
      </c>
      <c r="L37" s="320" t="str">
        <f>IF(K37="","",COUNT($K$1:K37))</f>
        <v/>
      </c>
      <c r="M37" s="320" t="str">
        <f t="shared" si="415"/>
        <v/>
      </c>
      <c r="N37" s="320" t="str">
        <f t="shared" si="416"/>
        <v/>
      </c>
      <c r="O37" s="320" t="str">
        <f t="shared" si="417"/>
        <v/>
      </c>
      <c r="P37" s="320" t="str">
        <f t="shared" si="418"/>
        <v/>
      </c>
      <c r="Q37" s="322" t="str">
        <f t="shared" si="419"/>
        <v/>
      </c>
      <c r="R37" s="322" t="str">
        <f t="shared" si="420"/>
        <v/>
      </c>
      <c r="S37" s="320" t="str">
        <f t="shared" si="421"/>
        <v/>
      </c>
      <c r="T37" s="320" t="str">
        <f t="shared" si="422"/>
        <v/>
      </c>
      <c r="V37" s="322" t="str">
        <f t="shared" ref="V37" si="488">IF(Q37="","",IF(M37="R",MOD(Q37-SUD,CERCLE),Q37))</f>
        <v/>
      </c>
      <c r="W37" s="331" t="str">
        <f t="shared" si="53"/>
        <v/>
      </c>
      <c r="X37" s="331" t="str">
        <f t="shared" si="54"/>
        <v/>
      </c>
      <c r="Y37" s="352"/>
      <c r="Z37" s="322" t="str">
        <f t="shared" ref="Z37" si="489">IF(R37="","",IF(M37="R",MOD(CERCLE-R37,CERCLE),R37))</f>
        <v/>
      </c>
      <c r="AA37" s="320" t="str">
        <f t="shared" ref="AA37" si="490">IF(S37="","",ABS(COS(RADIANS(Z37-EST)*24))*S37)</f>
        <v/>
      </c>
      <c r="AC37" s="320" t="str">
        <f t="shared" ref="AC37" si="491">IF(S37="","",SIN(RADIANS(Z37-EST)*24)*S37)</f>
        <v/>
      </c>
      <c r="AD37" s="320" t="str">
        <f t="shared" si="10"/>
        <v/>
      </c>
      <c r="AF37" s="320" t="str">
        <f t="shared" si="427"/>
        <v/>
      </c>
      <c r="AG37" s="320" t="str">
        <f t="shared" si="427"/>
        <v/>
      </c>
      <c r="AH37" s="320" t="str">
        <f t="shared" si="12"/>
        <v/>
      </c>
      <c r="AI37" s="320" t="str">
        <f t="shared" si="13"/>
        <v/>
      </c>
      <c r="AJ37" s="320" t="str">
        <f>IF(AH37="","",IF(ISNA(MATCH(AH37,$AH$1:AH36,0)),"N","Y"))</f>
        <v/>
      </c>
      <c r="AK37" s="320" t="str">
        <f t="shared" si="14"/>
        <v/>
      </c>
      <c r="AL37" s="320" t="str">
        <f t="shared" si="15"/>
        <v/>
      </c>
      <c r="AM37" s="320" t="str">
        <f t="shared" si="16"/>
        <v/>
      </c>
      <c r="AN37" s="320" t="str">
        <f t="shared" si="17"/>
        <v/>
      </c>
      <c r="AO37" s="334" t="str">
        <f t="array" ref="AO37">IF(AM37="","",AVERAGE(IF(AH$1:AH$200=AM37,W$1:W$200)))</f>
        <v/>
      </c>
      <c r="AP37" s="334" t="str">
        <f t="array" ref="AP37">IF(AM37="","",AVERAGE(IF(AH$1:AH$200=AM37,X$1:X$200)))</f>
        <v/>
      </c>
      <c r="AQ37" s="334" t="str">
        <f t="shared" si="58"/>
        <v/>
      </c>
      <c r="AR37" s="335" t="str">
        <f t="array" ref="AR37">IF(AQ37="","",MOD(DEGREES(AQ37/24),CERCLE))</f>
        <v/>
      </c>
      <c r="AS37" s="336" t="str">
        <f t="array" ref="AS37">IF(AM37="","",AVERAGE(IF(AH$1:AH$200=AM37,AA$1:AA$200)))</f>
        <v/>
      </c>
      <c r="AT37" s="336" t="str">
        <f t="shared" si="428"/>
        <v/>
      </c>
      <c r="AU37" s="336" t="str">
        <f t="shared" si="59"/>
        <v/>
      </c>
      <c r="AV37" s="337" t="str">
        <f t="array" ref="AV37">IF(AM37="","",AVERAGE(IF(AH$1:AH$200=AM37,AD$1:AD$200)))</f>
        <v/>
      </c>
      <c r="AW37" s="337" t="str">
        <f t="array" ref="AW37">IF(AN37="","",AVERAGE(IF(AH$1:AH$200=AN37,AD$1:AD$200)))</f>
        <v/>
      </c>
      <c r="AX37" s="337" t="str">
        <f t="shared" si="60"/>
        <v/>
      </c>
      <c r="AY37" s="320" t="str">
        <f t="shared" si="19"/>
        <v/>
      </c>
      <c r="AZ37" s="320" t="str">
        <f>IF(AY37="","",COUNT(AY$1:AY37))</f>
        <v/>
      </c>
      <c r="BB37" s="339" t="str">
        <f>IF(AF37="","",IF(ISNA(MATCH(AF37,$AF$1:AF36,0)),"N","Y"))</f>
        <v/>
      </c>
      <c r="BC37" s="339" t="str">
        <f t="shared" si="20"/>
        <v/>
      </c>
      <c r="BD37" s="339" t="str">
        <f>IF(BC37="","",COUNT($BC$1:BC37))</f>
        <v/>
      </c>
      <c r="BE37" s="339" t="str">
        <f t="shared" si="429"/>
        <v/>
      </c>
      <c r="BF37" s="340" t="str">
        <f>IF(AR37="","",IF(ISNA(MATCH(AF37,$AF$1:AF36,0)),-AR37,AR37))</f>
        <v/>
      </c>
      <c r="BG37" s="341" t="str">
        <f t="array" ref="BG37">IF(BE37="","",SUM(IF(AK$1:AK$200=BE37,BF$1:BF$200)))</f>
        <v/>
      </c>
      <c r="BH37" s="341" t="str">
        <f t="shared" ref="BH37" si="492">IF(BG37="","",MOD(BG37,CERCLE))</f>
        <v/>
      </c>
      <c r="BI37" s="342"/>
      <c r="BJ37" s="322"/>
      <c r="BK37" s="322"/>
      <c r="BL37" s="322"/>
      <c r="BM37" s="339" t="str">
        <f t="shared" si="62"/>
        <v/>
      </c>
      <c r="BN37" s="343" t="str">
        <f t="shared" si="431"/>
        <v/>
      </c>
      <c r="BO37" s="341" t="str">
        <f t="shared" ref="BO37" si="493">IF(BN37="","",CERCLE-BN37)</f>
        <v/>
      </c>
      <c r="BP37" s="341"/>
      <c r="BQ37" s="339" t="str">
        <f t="shared" si="433"/>
        <v/>
      </c>
      <c r="BR37" s="341" t="str">
        <f t="shared" si="64"/>
        <v/>
      </c>
      <c r="BS37" s="341" t="str">
        <f t="shared" si="65"/>
        <v/>
      </c>
      <c r="BT37" s="343" t="str">
        <f t="shared" si="434"/>
        <v/>
      </c>
      <c r="BU37" s="342"/>
      <c r="BV37" s="341" t="str">
        <f t="shared" si="455"/>
        <v/>
      </c>
      <c r="BW37" s="345" t="str">
        <f t="shared" si="456"/>
        <v/>
      </c>
      <c r="BX37" s="345" t="str">
        <f t="shared" si="435"/>
        <v/>
      </c>
      <c r="BY37" s="346" t="str">
        <f t="shared" si="436"/>
        <v/>
      </c>
      <c r="BZ37" s="346" t="str">
        <f t="shared" si="437"/>
        <v/>
      </c>
      <c r="CA37" s="339" t="str">
        <f t="shared" si="68"/>
        <v/>
      </c>
      <c r="CE37" s="320" t="str">
        <f t="shared" si="438"/>
        <v/>
      </c>
      <c r="CF37" s="320" t="str">
        <f t="shared" si="439"/>
        <v/>
      </c>
      <c r="CG37" s="322" t="str">
        <f t="shared" si="440"/>
        <v/>
      </c>
      <c r="CH37" s="322" t="str">
        <f t="shared" ref="CH37" si="494">IF(CG37="","",MOD(CG37-BX37,CERCLE))</f>
        <v/>
      </c>
      <c r="CI37" s="322" t="str">
        <f t="shared" si="442"/>
        <v/>
      </c>
      <c r="CJ37" s="349"/>
      <c r="CK37" s="350" t="str">
        <f t="shared" si="35"/>
        <v/>
      </c>
      <c r="CL37" s="350" t="str">
        <f t="shared" si="36"/>
        <v/>
      </c>
      <c r="CM37" s="320" t="str">
        <f t="shared" si="472"/>
        <v/>
      </c>
      <c r="CN37" s="320" t="str">
        <f t="shared" si="472"/>
        <v/>
      </c>
      <c r="CP37" s="322" t="str">
        <f>IF(BN37="","",MOD(BN37+'RAPPORT-XYZ'!$E$12,CERCLE))</f>
        <v/>
      </c>
      <c r="CQ37" s="345" t="str">
        <f t="shared" si="458"/>
        <v/>
      </c>
      <c r="CR37" s="320" t="str">
        <f t="shared" si="71"/>
        <v/>
      </c>
      <c r="CS37" s="320" t="str">
        <f t="shared" si="37"/>
        <v/>
      </c>
      <c r="CU37" s="320" t="str">
        <f>IF(CR37="","",BY37/'RAPPORT-XYZ'!$E$9)</f>
        <v/>
      </c>
      <c r="CV37" s="320" t="str">
        <f>IF(CU37="","",-'RAPPORT-XYZ'!$E$27*CU37)</f>
        <v/>
      </c>
      <c r="CW37" s="320" t="str">
        <f>IF(CV37="","",-'RAPPORT-XYZ'!$E$29*CU37)</f>
        <v/>
      </c>
      <c r="CY37" s="320" t="str">
        <f t="shared" si="443"/>
        <v/>
      </c>
      <c r="CZ37" s="320" t="str">
        <f t="shared" si="443"/>
        <v/>
      </c>
      <c r="DB37" s="320" t="str">
        <f t="shared" si="72"/>
        <v/>
      </c>
      <c r="DD37" s="320" t="str">
        <f>IF(CA37="","",CA37+('RAPPORT-XYZ'!$E$37*ROW(37:37)))</f>
        <v/>
      </c>
      <c r="DF37" s="345" t="str">
        <f t="shared" ref="DF37" si="495">IF(AND(CZ37=0,CY37=0),0,IF(AND(CZ37=0,CY37&gt;0),NORD,IF(AND(CZ37&gt;0,CY37=0),EST,IF(AND(CZ37=0,CY37&lt;0),SUD,IF(AND(CZ37&lt;0,CY37=0),OUEST,"")))))</f>
        <v/>
      </c>
      <c r="DG37" s="345" t="str">
        <f t="shared" ref="DG37" si="496">IF(CY37="","",IF(DF37="",MOD(DEGREES(ATAN(ABS(CZ37)/(ABS(CY37))))/24,CERCLE),DF37))</f>
        <v/>
      </c>
      <c r="DH37" s="345" t="str">
        <f t="shared" ref="DH37" si="497">IF(DG37="","",MOD(IF(AND(CZ37&gt;0,CY37&gt;0),DG37,IF(AND(CZ37&gt;0,CY37&lt;0),SUD-DG37,IF(AND(CZ37&lt;0,CY37&lt;0),SUD+DG37,IF(AND(CZ37&lt;0,CY37&gt;0),NORD-DG37,DG37)))),CERCLE))</f>
        <v/>
      </c>
      <c r="DI37" s="322" t="str">
        <f t="shared" ref="DI37" si="498">IF(CG37="","",MOD(CG37-DH37,CERCLE))</f>
        <v/>
      </c>
      <c r="DJ37" s="322" t="str">
        <f t="shared" si="448"/>
        <v/>
      </c>
      <c r="DK37" s="322" t="str">
        <f>IF(XYZ!$F$15=OUI,'CALCUL-XYZ'!DJ37,'CALCUL-XYZ'!DH37)</f>
        <v/>
      </c>
      <c r="DL37" s="345" t="str">
        <f t="shared" si="463"/>
        <v/>
      </c>
      <c r="DN37" s="320" t="str">
        <f t="shared" si="43"/>
        <v/>
      </c>
      <c r="DO37" s="320" t="str">
        <f t="shared" si="44"/>
        <v/>
      </c>
      <c r="DP37" s="320" t="str">
        <f t="shared" si="464"/>
        <v/>
      </c>
      <c r="DQ37" s="320" t="str">
        <f t="shared" si="464"/>
        <v/>
      </c>
      <c r="DS37" s="320" t="str">
        <f t="shared" si="45"/>
        <v/>
      </c>
      <c r="DT37" s="320" t="str">
        <f ca="1">IF(XYZ!AJ61="","",IF(XYZ!$AO$23='CALCUL-XY'!$E$56," "&amp;SUBSTITUTE(XYZ!AJ61,",","."),","&amp;SUBSTITUTE(XYZ!AJ61,",",".")))</f>
        <v/>
      </c>
      <c r="DU37" s="320" t="str">
        <f ca="1">IF(XYZ!AK61="","",IF(XYZ!$AO$23='CALCUL-XY'!$E$56," "&amp;SUBSTITUTE(XYZ!AK61,",","."),","&amp;SUBSTITUTE(XYZ!AK61,",",".")))</f>
        <v/>
      </c>
      <c r="DV37" s="320" t="str">
        <f>IF(DD37="","",IF(XYZ!$AO$23='CALCUL-XY'!$E$56," "&amp;SUBSTITUTE(DD37,",","."),","&amp;SUBSTITUTE(DD37,",",".")))</f>
        <v/>
      </c>
      <c r="DW37" s="320" t="str">
        <f>IF(DS37="","",IF(XYZ!$AO$23='CALCUL-XY'!$E$56,IF(XYZ!AM61=""," ST"," "&amp;XYZ!AM61),IF(XYZ!AM61="",",ST",","&amp;XYZ!AM61)))</f>
        <v/>
      </c>
      <c r="DY37" s="319">
        <f t="shared" si="46"/>
        <v>37</v>
      </c>
      <c r="DZ37" s="320" t="str">
        <f t="shared" si="47"/>
        <v/>
      </c>
      <c r="EA37" s="322" t="str">
        <f t="shared" si="48"/>
        <v/>
      </c>
      <c r="EB37" s="345" t="str">
        <f t="shared" si="79"/>
        <v/>
      </c>
      <c r="EC37" s="320" t="str">
        <f t="shared" si="49"/>
        <v/>
      </c>
      <c r="ED37" s="320" t="str">
        <f t="shared" si="92"/>
        <v/>
      </c>
      <c r="EE37" s="320" t="str">
        <f t="shared" si="93"/>
        <v/>
      </c>
      <c r="EF37" s="320" t="str">
        <f ca="1">IF(EA37="","",IF(NC&lt;DY37,"",SUM(ED37:OFFSET(ED37,(NC-1),0))))</f>
        <v/>
      </c>
      <c r="EG37" s="320" t="str">
        <f ca="1">IF(EA37="","",IF(NC&lt;DY37,"",SUM(EE37:OFFSET(EE37,(NC-1),0))))</f>
        <v/>
      </c>
      <c r="EH37" s="320" t="str">
        <f t="shared" si="50"/>
        <v/>
      </c>
      <c r="EI37" s="320" t="str">
        <f>IF(EH37="","",'RAPPORT-XYZ'!$E$9/'CALCUL-XYZ'!EH37)</f>
        <v/>
      </c>
    </row>
    <row r="38" spans="1:139" x14ac:dyDescent="0.15">
      <c r="A38" s="320" t="str">
        <f>IF(XYZ!B62="","",XYZ!B62)</f>
        <v/>
      </c>
      <c r="B38" s="320" t="str">
        <f>IF(XYZ!C62="","",IF(XYZ!C62='RAPPORT-XYZ'!$A$6,'RAPPORT-XYZ'!$A$6,IF(OR(XYZ!C62='RAPPORT-XYZ'!$A$7,XYZ!C62='RAPPORT-XYZ'!$B$7),'RAPPORT-XYZ'!$A$7)))</f>
        <v/>
      </c>
      <c r="C38" s="320" t="str">
        <f>IF(XYZ!D62="","",XYZ!D62)</f>
        <v/>
      </c>
      <c r="D38" s="320" t="str">
        <f>IF(XYZ!E62="","",XYZ!E62)</f>
        <v/>
      </c>
      <c r="E38" s="320" t="str">
        <f>IF(XYZ!F62="","",XYZ!F62)</f>
        <v/>
      </c>
      <c r="F38" s="322" t="str">
        <f>IF(XYZ!G62="","",MOD(XYZ!G62,CERCLE))</f>
        <v/>
      </c>
      <c r="G38" s="322" t="str">
        <f>IF(XYZ!H62="","",MOD(XYZ!H62,CERCLE))</f>
        <v/>
      </c>
      <c r="H38" s="320">
        <f>IFERROR(IF(ECHELLE3="",XYZ!I62*1,XYZ!I62*ECHELLE3),"")</f>
        <v>0</v>
      </c>
      <c r="I38" s="320" t="str">
        <f>IF(XYZ!J62="","",XYZ!J62)</f>
        <v/>
      </c>
      <c r="K38" s="320" t="str">
        <f t="shared" si="51"/>
        <v/>
      </c>
      <c r="L38" s="320" t="str">
        <f>IF(K38="","",COUNT($K$1:K38))</f>
        <v/>
      </c>
      <c r="M38" s="320" t="str">
        <f t="shared" si="415"/>
        <v/>
      </c>
      <c r="N38" s="320" t="str">
        <f t="shared" si="416"/>
        <v/>
      </c>
      <c r="O38" s="320" t="str">
        <f t="shared" si="417"/>
        <v/>
      </c>
      <c r="P38" s="320" t="str">
        <f t="shared" si="418"/>
        <v/>
      </c>
      <c r="Q38" s="322" t="str">
        <f t="shared" si="419"/>
        <v/>
      </c>
      <c r="R38" s="322" t="str">
        <f t="shared" si="420"/>
        <v/>
      </c>
      <c r="S38" s="320" t="str">
        <f t="shared" si="421"/>
        <v/>
      </c>
      <c r="T38" s="320" t="str">
        <f t="shared" si="422"/>
        <v/>
      </c>
      <c r="V38" s="322" t="str">
        <f t="shared" ref="V38" si="499">IF(Q38="","",IF(M38="R",MOD(Q38-SUD,CERCLE),Q38))</f>
        <v/>
      </c>
      <c r="W38" s="331" t="str">
        <f t="shared" si="53"/>
        <v/>
      </c>
      <c r="X38" s="331" t="str">
        <f t="shared" si="54"/>
        <v/>
      </c>
      <c r="Y38" s="352"/>
      <c r="Z38" s="322" t="str">
        <f t="shared" ref="Z38" si="500">IF(R38="","",IF(M38="R",MOD(CERCLE-R38,CERCLE),R38))</f>
        <v/>
      </c>
      <c r="AA38" s="320" t="str">
        <f t="shared" ref="AA38" si="501">IF(S38="","",ABS(COS(RADIANS(Z38-EST)*24))*S38)</f>
        <v/>
      </c>
      <c r="AC38" s="320" t="str">
        <f t="shared" ref="AC38" si="502">IF(S38="","",SIN(RADIANS(Z38-EST)*24)*S38)</f>
        <v/>
      </c>
      <c r="AD38" s="320" t="str">
        <f t="shared" si="10"/>
        <v/>
      </c>
      <c r="AF38" s="320" t="str">
        <f t="shared" si="427"/>
        <v/>
      </c>
      <c r="AG38" s="320" t="str">
        <f t="shared" si="427"/>
        <v/>
      </c>
      <c r="AH38" s="320" t="str">
        <f t="shared" si="12"/>
        <v/>
      </c>
      <c r="AI38" s="320" t="str">
        <f t="shared" si="13"/>
        <v/>
      </c>
      <c r="AJ38" s="320" t="str">
        <f>IF(AH38="","",IF(ISNA(MATCH(AH38,$AH$1:AH37,0)),"N","Y"))</f>
        <v/>
      </c>
      <c r="AK38" s="320" t="str">
        <f t="shared" si="14"/>
        <v/>
      </c>
      <c r="AL38" s="320" t="str">
        <f t="shared" si="15"/>
        <v/>
      </c>
      <c r="AM38" s="320" t="str">
        <f t="shared" si="16"/>
        <v/>
      </c>
      <c r="AN38" s="320" t="str">
        <f t="shared" si="17"/>
        <v/>
      </c>
      <c r="AO38" s="334" t="str">
        <f t="array" ref="AO38">IF(AM38="","",AVERAGE(IF(AH$1:AH$200=AM38,W$1:W$200)))</f>
        <v/>
      </c>
      <c r="AP38" s="334" t="str">
        <f t="array" ref="AP38">IF(AM38="","",AVERAGE(IF(AH$1:AH$200=AM38,X$1:X$200)))</f>
        <v/>
      </c>
      <c r="AQ38" s="334" t="str">
        <f t="shared" si="58"/>
        <v/>
      </c>
      <c r="AR38" s="335" t="str">
        <f t="array" ref="AR38">IF(AQ38="","",MOD(DEGREES(AQ38/24),CERCLE))</f>
        <v/>
      </c>
      <c r="AS38" s="336" t="str">
        <f t="array" ref="AS38">IF(AM38="","",AVERAGE(IF(AH$1:AH$200=AM38,AA$1:AA$200)))</f>
        <v/>
      </c>
      <c r="AT38" s="336" t="str">
        <f t="shared" si="428"/>
        <v/>
      </c>
      <c r="AU38" s="336" t="str">
        <f t="shared" si="59"/>
        <v/>
      </c>
      <c r="AV38" s="337" t="str">
        <f t="array" ref="AV38">IF(AM38="","",AVERAGE(IF(AH$1:AH$200=AM38,AD$1:AD$200)))</f>
        <v/>
      </c>
      <c r="AW38" s="337" t="str">
        <f t="array" ref="AW38">IF(AN38="","",AVERAGE(IF(AH$1:AH$200=AN38,AD$1:AD$200)))</f>
        <v/>
      </c>
      <c r="AX38" s="337" t="str">
        <f t="shared" si="60"/>
        <v/>
      </c>
      <c r="AY38" s="320" t="str">
        <f t="shared" si="19"/>
        <v/>
      </c>
      <c r="AZ38" s="320" t="str">
        <f>IF(AY38="","",COUNT(AY$1:AY38))</f>
        <v/>
      </c>
      <c r="BB38" s="339" t="str">
        <f>IF(AF38="","",IF(ISNA(MATCH(AF38,$AF$1:AF37,0)),"N","Y"))</f>
        <v/>
      </c>
      <c r="BC38" s="339" t="str">
        <f t="shared" si="20"/>
        <v/>
      </c>
      <c r="BD38" s="339" t="str">
        <f>IF(BC38="","",COUNT($BC$1:BC38))</f>
        <v/>
      </c>
      <c r="BE38" s="339" t="str">
        <f t="shared" si="429"/>
        <v/>
      </c>
      <c r="BF38" s="340" t="str">
        <f>IF(AR38="","",IF(ISNA(MATCH(AF38,$AF$1:AF37,0)),-AR38,AR38))</f>
        <v/>
      </c>
      <c r="BG38" s="341" t="str">
        <f t="array" ref="BG38">IF(BE38="","",SUM(IF(AK$1:AK$200=BE38,BF$1:BF$200)))</f>
        <v/>
      </c>
      <c r="BH38" s="341" t="str">
        <f t="shared" ref="BH38" si="503">IF(BG38="","",MOD(BG38,CERCLE))</f>
        <v/>
      </c>
      <c r="BI38" s="342"/>
      <c r="BJ38" s="322"/>
      <c r="BK38" s="322"/>
      <c r="BL38" s="322"/>
      <c r="BM38" s="339" t="str">
        <f t="shared" si="62"/>
        <v/>
      </c>
      <c r="BN38" s="343" t="str">
        <f t="shared" si="431"/>
        <v/>
      </c>
      <c r="BO38" s="341" t="str">
        <f t="shared" ref="BO38" si="504">IF(BN38="","",CERCLE-BN38)</f>
        <v/>
      </c>
      <c r="BP38" s="341"/>
      <c r="BQ38" s="339" t="str">
        <f t="shared" si="433"/>
        <v/>
      </c>
      <c r="BR38" s="341" t="str">
        <f t="shared" si="64"/>
        <v/>
      </c>
      <c r="BS38" s="341" t="str">
        <f t="shared" si="65"/>
        <v/>
      </c>
      <c r="BT38" s="343" t="str">
        <f t="shared" si="434"/>
        <v/>
      </c>
      <c r="BU38" s="342"/>
      <c r="BV38" s="341" t="str">
        <f t="shared" si="455"/>
        <v/>
      </c>
      <c r="BW38" s="345" t="str">
        <f t="shared" si="456"/>
        <v/>
      </c>
      <c r="BX38" s="345" t="str">
        <f t="shared" si="435"/>
        <v/>
      </c>
      <c r="BY38" s="346" t="str">
        <f t="shared" si="436"/>
        <v/>
      </c>
      <c r="BZ38" s="346" t="str">
        <f t="shared" si="437"/>
        <v/>
      </c>
      <c r="CA38" s="339" t="str">
        <f t="shared" si="68"/>
        <v/>
      </c>
      <c r="CE38" s="320" t="str">
        <f t="shared" si="438"/>
        <v/>
      </c>
      <c r="CF38" s="320" t="str">
        <f t="shared" si="439"/>
        <v/>
      </c>
      <c r="CG38" s="322" t="str">
        <f t="shared" si="440"/>
        <v/>
      </c>
      <c r="CH38" s="322" t="str">
        <f t="shared" ref="CH38" si="505">IF(CG38="","",MOD(CG38-BX38,CERCLE))</f>
        <v/>
      </c>
      <c r="CI38" s="322" t="str">
        <f t="shared" si="442"/>
        <v/>
      </c>
      <c r="CJ38" s="349"/>
      <c r="CK38" s="350" t="str">
        <f t="shared" si="35"/>
        <v/>
      </c>
      <c r="CL38" s="350" t="str">
        <f t="shared" si="36"/>
        <v/>
      </c>
      <c r="CM38" s="320" t="str">
        <f t="shared" si="472"/>
        <v/>
      </c>
      <c r="CN38" s="320" t="str">
        <f t="shared" si="472"/>
        <v/>
      </c>
      <c r="CP38" s="322" t="str">
        <f>IF(BN38="","",MOD(BN38+'RAPPORT-XYZ'!$E$12,CERCLE))</f>
        <v/>
      </c>
      <c r="CQ38" s="345" t="str">
        <f t="shared" si="458"/>
        <v/>
      </c>
      <c r="CR38" s="320" t="str">
        <f t="shared" si="71"/>
        <v/>
      </c>
      <c r="CS38" s="320" t="str">
        <f t="shared" si="37"/>
        <v/>
      </c>
      <c r="CU38" s="320" t="str">
        <f>IF(CR38="","",BY38/'RAPPORT-XYZ'!$E$9)</f>
        <v/>
      </c>
      <c r="CV38" s="320" t="str">
        <f>IF(CU38="","",-'RAPPORT-XYZ'!$E$27*CU38)</f>
        <v/>
      </c>
      <c r="CW38" s="320" t="str">
        <f>IF(CV38="","",-'RAPPORT-XYZ'!$E$29*CU38)</f>
        <v/>
      </c>
      <c r="CY38" s="320" t="str">
        <f t="shared" si="443"/>
        <v/>
      </c>
      <c r="CZ38" s="320" t="str">
        <f t="shared" si="443"/>
        <v/>
      </c>
      <c r="DB38" s="320" t="str">
        <f t="shared" si="72"/>
        <v/>
      </c>
      <c r="DD38" s="320" t="str">
        <f>IF(CA38="","",CA38+('RAPPORT-XYZ'!$E$37*ROW(38:38)))</f>
        <v/>
      </c>
      <c r="DF38" s="345" t="str">
        <f t="shared" ref="DF38" si="506">IF(AND(CZ38=0,CY38=0),0,IF(AND(CZ38=0,CY38&gt;0),NORD,IF(AND(CZ38&gt;0,CY38=0),EST,IF(AND(CZ38=0,CY38&lt;0),SUD,IF(AND(CZ38&lt;0,CY38=0),OUEST,"")))))</f>
        <v/>
      </c>
      <c r="DG38" s="345" t="str">
        <f t="shared" ref="DG38" si="507">IF(CY38="","",IF(DF38="",MOD(DEGREES(ATAN(ABS(CZ38)/(ABS(CY38))))/24,CERCLE),DF38))</f>
        <v/>
      </c>
      <c r="DH38" s="345" t="str">
        <f t="shared" ref="DH38" si="508">IF(DG38="","",MOD(IF(AND(CZ38&gt;0,CY38&gt;0),DG38,IF(AND(CZ38&gt;0,CY38&lt;0),SUD-DG38,IF(AND(CZ38&lt;0,CY38&lt;0),SUD+DG38,IF(AND(CZ38&lt;0,CY38&gt;0),NORD-DG38,DG38)))),CERCLE))</f>
        <v/>
      </c>
      <c r="DI38" s="322" t="str">
        <f t="shared" ref="DI38" si="509">IF(CG38="","",MOD(CG38-DH38,CERCLE))</f>
        <v/>
      </c>
      <c r="DJ38" s="322" t="str">
        <f t="shared" si="448"/>
        <v/>
      </c>
      <c r="DK38" s="322" t="str">
        <f>IF(XYZ!$F$15=OUI,'CALCUL-XYZ'!DJ38,'CALCUL-XYZ'!DH38)</f>
        <v/>
      </c>
      <c r="DL38" s="345" t="str">
        <f t="shared" si="463"/>
        <v/>
      </c>
      <c r="DN38" s="320" t="str">
        <f t="shared" si="43"/>
        <v/>
      </c>
      <c r="DO38" s="320" t="str">
        <f t="shared" si="44"/>
        <v/>
      </c>
      <c r="DP38" s="320" t="str">
        <f t="shared" si="464"/>
        <v/>
      </c>
      <c r="DQ38" s="320" t="str">
        <f t="shared" si="464"/>
        <v/>
      </c>
      <c r="DS38" s="320" t="str">
        <f t="shared" si="45"/>
        <v/>
      </c>
      <c r="DT38" s="320" t="str">
        <f ca="1">IF(XYZ!AJ62="","",IF(XYZ!$AO$23='CALCUL-XY'!$E$56," "&amp;SUBSTITUTE(XYZ!AJ62,",","."),","&amp;SUBSTITUTE(XYZ!AJ62,",",".")))</f>
        <v/>
      </c>
      <c r="DU38" s="320" t="str">
        <f ca="1">IF(XYZ!AK62="","",IF(XYZ!$AO$23='CALCUL-XY'!$E$56," "&amp;SUBSTITUTE(XYZ!AK62,",","."),","&amp;SUBSTITUTE(XYZ!AK62,",",".")))</f>
        <v/>
      </c>
      <c r="DV38" s="320" t="str">
        <f>IF(DD38="","",IF(XYZ!$AO$23='CALCUL-XY'!$E$56," "&amp;SUBSTITUTE(DD38,",","."),","&amp;SUBSTITUTE(DD38,",",".")))</f>
        <v/>
      </c>
      <c r="DW38" s="320" t="str">
        <f>IF(DS38="","",IF(XYZ!$AO$23='CALCUL-XY'!$E$56,IF(XYZ!AM62=""," ST"," "&amp;XYZ!AM62),IF(XYZ!AM62="",",ST",","&amp;XYZ!AM62)))</f>
        <v/>
      </c>
      <c r="DY38" s="319">
        <f t="shared" si="46"/>
        <v>38</v>
      </c>
      <c r="DZ38" s="320" t="str">
        <f t="shared" si="47"/>
        <v/>
      </c>
      <c r="EA38" s="322" t="str">
        <f t="shared" si="48"/>
        <v/>
      </c>
      <c r="EB38" s="345" t="str">
        <f t="shared" si="79"/>
        <v/>
      </c>
      <c r="EC38" s="320" t="str">
        <f t="shared" si="49"/>
        <v/>
      </c>
      <c r="ED38" s="320" t="str">
        <f t="shared" si="92"/>
        <v/>
      </c>
      <c r="EE38" s="320" t="str">
        <f t="shared" si="93"/>
        <v/>
      </c>
      <c r="EF38" s="320" t="str">
        <f ca="1">IF(EA38="","",IF(NC&lt;DY38,"",SUM(ED38:OFFSET(ED38,(NC-1),0))))</f>
        <v/>
      </c>
      <c r="EG38" s="320" t="str">
        <f ca="1">IF(EA38="","",IF(NC&lt;DY38,"",SUM(EE38:OFFSET(EE38,(NC-1),0))))</f>
        <v/>
      </c>
      <c r="EH38" s="320" t="str">
        <f t="shared" si="50"/>
        <v/>
      </c>
      <c r="EI38" s="320" t="str">
        <f>IF(EH38="","",'RAPPORT-XYZ'!$E$9/'CALCUL-XYZ'!EH38)</f>
        <v/>
      </c>
    </row>
    <row r="39" spans="1:139" x14ac:dyDescent="0.15">
      <c r="A39" s="320" t="str">
        <f>IF(XYZ!B63="","",XYZ!B63)</f>
        <v/>
      </c>
      <c r="B39" s="320" t="str">
        <f>IF(XYZ!C63="","",IF(XYZ!C63='RAPPORT-XYZ'!$A$6,'RAPPORT-XYZ'!$A$6,IF(OR(XYZ!C63='RAPPORT-XYZ'!$A$7,XYZ!C63='RAPPORT-XYZ'!$B$7),'RAPPORT-XYZ'!$A$7)))</f>
        <v/>
      </c>
      <c r="C39" s="320" t="str">
        <f>IF(XYZ!D63="","",XYZ!D63)</f>
        <v/>
      </c>
      <c r="D39" s="320" t="str">
        <f>IF(XYZ!E63="","",XYZ!E63)</f>
        <v/>
      </c>
      <c r="E39" s="320" t="str">
        <f>IF(XYZ!F63="","",XYZ!F63)</f>
        <v/>
      </c>
      <c r="F39" s="322" t="str">
        <f>IF(XYZ!G63="","",MOD(XYZ!G63,CERCLE))</f>
        <v/>
      </c>
      <c r="G39" s="322" t="str">
        <f>IF(XYZ!H63="","",MOD(XYZ!H63,CERCLE))</f>
        <v/>
      </c>
      <c r="H39" s="320">
        <f>IFERROR(IF(ECHELLE3="",XYZ!I63*1,XYZ!I63*ECHELLE3),"")</f>
        <v>0</v>
      </c>
      <c r="I39" s="320" t="str">
        <f>IF(XYZ!J63="","",XYZ!J63)</f>
        <v/>
      </c>
      <c r="K39" s="320" t="str">
        <f t="shared" si="51"/>
        <v/>
      </c>
      <c r="L39" s="320" t="str">
        <f>IF(K39="","",COUNT($K$1:K39))</f>
        <v/>
      </c>
      <c r="M39" s="320" t="str">
        <f t="shared" si="415"/>
        <v/>
      </c>
      <c r="N39" s="320" t="str">
        <f t="shared" si="416"/>
        <v/>
      </c>
      <c r="O39" s="320" t="str">
        <f t="shared" si="417"/>
        <v/>
      </c>
      <c r="P39" s="320" t="str">
        <f t="shared" si="418"/>
        <v/>
      </c>
      <c r="Q39" s="322" t="str">
        <f t="shared" si="419"/>
        <v/>
      </c>
      <c r="R39" s="322" t="str">
        <f t="shared" si="420"/>
        <v/>
      </c>
      <c r="S39" s="320" t="str">
        <f t="shared" si="421"/>
        <v/>
      </c>
      <c r="T39" s="320" t="str">
        <f t="shared" si="422"/>
        <v/>
      </c>
      <c r="V39" s="322" t="str">
        <f t="shared" ref="V39" si="510">IF(Q39="","",IF(M39="R",MOD(Q39-SUD,CERCLE),Q39))</f>
        <v/>
      </c>
      <c r="W39" s="331" t="str">
        <f t="shared" si="53"/>
        <v/>
      </c>
      <c r="X39" s="331" t="str">
        <f t="shared" si="54"/>
        <v/>
      </c>
      <c r="Y39" s="352"/>
      <c r="Z39" s="322" t="str">
        <f t="shared" ref="Z39" si="511">IF(R39="","",IF(M39="R",MOD(CERCLE-R39,CERCLE),R39))</f>
        <v/>
      </c>
      <c r="AA39" s="320" t="str">
        <f t="shared" ref="AA39" si="512">IF(S39="","",ABS(COS(RADIANS(Z39-EST)*24))*S39)</f>
        <v/>
      </c>
      <c r="AC39" s="320" t="str">
        <f t="shared" ref="AC39" si="513">IF(S39="","",SIN(RADIANS(Z39-EST)*24)*S39)</f>
        <v/>
      </c>
      <c r="AD39" s="320" t="str">
        <f t="shared" si="10"/>
        <v/>
      </c>
      <c r="AF39" s="320" t="str">
        <f t="shared" si="427"/>
        <v/>
      </c>
      <c r="AG39" s="320" t="str">
        <f t="shared" si="427"/>
        <v/>
      </c>
      <c r="AH39" s="320" t="str">
        <f t="shared" si="12"/>
        <v/>
      </c>
      <c r="AI39" s="320" t="str">
        <f t="shared" si="13"/>
        <v/>
      </c>
      <c r="AJ39" s="320" t="str">
        <f>IF(AH39="","",IF(ISNA(MATCH(AH39,$AH$1:AH38,0)),"N","Y"))</f>
        <v/>
      </c>
      <c r="AK39" s="320" t="str">
        <f t="shared" si="14"/>
        <v/>
      </c>
      <c r="AL39" s="320" t="str">
        <f t="shared" si="15"/>
        <v/>
      </c>
      <c r="AM39" s="320" t="str">
        <f t="shared" si="16"/>
        <v/>
      </c>
      <c r="AN39" s="320" t="str">
        <f t="shared" si="17"/>
        <v/>
      </c>
      <c r="AO39" s="334" t="str">
        <f t="array" ref="AO39">IF(AM39="","",AVERAGE(IF(AH$1:AH$200=AM39,W$1:W$200)))</f>
        <v/>
      </c>
      <c r="AP39" s="334" t="str">
        <f t="array" ref="AP39">IF(AM39="","",AVERAGE(IF(AH$1:AH$200=AM39,X$1:X$200)))</f>
        <v/>
      </c>
      <c r="AQ39" s="334" t="str">
        <f t="shared" si="58"/>
        <v/>
      </c>
      <c r="AR39" s="335" t="str">
        <f t="array" ref="AR39">IF(AQ39="","",MOD(DEGREES(AQ39/24),CERCLE))</f>
        <v/>
      </c>
      <c r="AS39" s="336" t="str">
        <f t="array" ref="AS39">IF(AM39="","",AVERAGE(IF(AH$1:AH$200=AM39,AA$1:AA$200)))</f>
        <v/>
      </c>
      <c r="AT39" s="336" t="str">
        <f t="shared" si="428"/>
        <v/>
      </c>
      <c r="AU39" s="336" t="str">
        <f t="shared" si="59"/>
        <v/>
      </c>
      <c r="AV39" s="337" t="str">
        <f t="array" ref="AV39">IF(AM39="","",AVERAGE(IF(AH$1:AH$200=AM39,AD$1:AD$200)))</f>
        <v/>
      </c>
      <c r="AW39" s="337" t="str">
        <f t="array" ref="AW39">IF(AN39="","",AVERAGE(IF(AH$1:AH$200=AN39,AD$1:AD$200)))</f>
        <v/>
      </c>
      <c r="AX39" s="337" t="str">
        <f t="shared" si="60"/>
        <v/>
      </c>
      <c r="AY39" s="320" t="str">
        <f t="shared" si="19"/>
        <v/>
      </c>
      <c r="AZ39" s="320" t="str">
        <f>IF(AY39="","",COUNT(AY$1:AY39))</f>
        <v/>
      </c>
      <c r="BB39" s="339" t="str">
        <f>IF(AF39="","",IF(ISNA(MATCH(AF39,$AF$1:AF38,0)),"N","Y"))</f>
        <v/>
      </c>
      <c r="BC39" s="339" t="str">
        <f t="shared" si="20"/>
        <v/>
      </c>
      <c r="BD39" s="339" t="str">
        <f>IF(BC39="","",COUNT($BC$1:BC39))</f>
        <v/>
      </c>
      <c r="BE39" s="339" t="str">
        <f t="shared" si="429"/>
        <v/>
      </c>
      <c r="BF39" s="340" t="str">
        <f>IF(AR39="","",IF(ISNA(MATCH(AF39,$AF$1:AF38,0)),-AR39,AR39))</f>
        <v/>
      </c>
      <c r="BG39" s="341" t="str">
        <f t="array" ref="BG39">IF(BE39="","",SUM(IF(AK$1:AK$200=BE39,BF$1:BF$200)))</f>
        <v/>
      </c>
      <c r="BH39" s="341" t="str">
        <f t="shared" ref="BH39" si="514">IF(BG39="","",MOD(BG39,CERCLE))</f>
        <v/>
      </c>
      <c r="BI39" s="342"/>
      <c r="BJ39" s="322"/>
      <c r="BK39" s="322"/>
      <c r="BL39" s="322"/>
      <c r="BM39" s="339" t="str">
        <f t="shared" si="62"/>
        <v/>
      </c>
      <c r="BN39" s="343" t="str">
        <f t="shared" si="431"/>
        <v/>
      </c>
      <c r="BO39" s="341" t="str">
        <f t="shared" ref="BO39" si="515">IF(BN39="","",CERCLE-BN39)</f>
        <v/>
      </c>
      <c r="BP39" s="341"/>
      <c r="BQ39" s="339" t="str">
        <f t="shared" si="433"/>
        <v/>
      </c>
      <c r="BR39" s="341" t="str">
        <f t="shared" si="64"/>
        <v/>
      </c>
      <c r="BS39" s="341" t="str">
        <f t="shared" si="65"/>
        <v/>
      </c>
      <c r="BT39" s="343" t="str">
        <f t="shared" si="434"/>
        <v/>
      </c>
      <c r="BU39" s="342"/>
      <c r="BV39" s="341" t="str">
        <f t="shared" si="455"/>
        <v/>
      </c>
      <c r="BW39" s="345" t="str">
        <f t="shared" si="456"/>
        <v/>
      </c>
      <c r="BX39" s="345" t="str">
        <f t="shared" si="435"/>
        <v/>
      </c>
      <c r="BY39" s="346" t="str">
        <f t="shared" si="436"/>
        <v/>
      </c>
      <c r="BZ39" s="346" t="str">
        <f t="shared" si="437"/>
        <v/>
      </c>
      <c r="CA39" s="339" t="str">
        <f t="shared" si="68"/>
        <v/>
      </c>
      <c r="CE39" s="320" t="str">
        <f t="shared" si="438"/>
        <v/>
      </c>
      <c r="CF39" s="320" t="str">
        <f t="shared" si="439"/>
        <v/>
      </c>
      <c r="CG39" s="322" t="str">
        <f t="shared" si="440"/>
        <v/>
      </c>
      <c r="CH39" s="322" t="str">
        <f t="shared" ref="CH39" si="516">IF(CG39="","",MOD(CG39-BX39,CERCLE))</f>
        <v/>
      </c>
      <c r="CI39" s="322" t="str">
        <f t="shared" si="442"/>
        <v/>
      </c>
      <c r="CJ39" s="349"/>
      <c r="CK39" s="350" t="str">
        <f t="shared" si="35"/>
        <v/>
      </c>
      <c r="CL39" s="350" t="str">
        <f t="shared" si="36"/>
        <v/>
      </c>
      <c r="CM39" s="320" t="str">
        <f t="shared" si="472"/>
        <v/>
      </c>
      <c r="CN39" s="320" t="str">
        <f t="shared" si="472"/>
        <v/>
      </c>
      <c r="CP39" s="322" t="str">
        <f>IF(BN39="","",MOD(BN39+'RAPPORT-XYZ'!$E$12,CERCLE))</f>
        <v/>
      </c>
      <c r="CQ39" s="345" t="str">
        <f t="shared" si="458"/>
        <v/>
      </c>
      <c r="CR39" s="320" t="str">
        <f t="shared" si="71"/>
        <v/>
      </c>
      <c r="CS39" s="320" t="str">
        <f t="shared" si="37"/>
        <v/>
      </c>
      <c r="CU39" s="320" t="str">
        <f>IF(CR39="","",BY39/'RAPPORT-XYZ'!$E$9)</f>
        <v/>
      </c>
      <c r="CV39" s="320" t="str">
        <f>IF(CU39="","",-'RAPPORT-XYZ'!$E$27*CU39)</f>
        <v/>
      </c>
      <c r="CW39" s="320" t="str">
        <f>IF(CV39="","",-'RAPPORT-XYZ'!$E$29*CU39)</f>
        <v/>
      </c>
      <c r="CY39" s="320" t="str">
        <f t="shared" si="443"/>
        <v/>
      </c>
      <c r="CZ39" s="320" t="str">
        <f t="shared" si="443"/>
        <v/>
      </c>
      <c r="DB39" s="320" t="str">
        <f t="shared" si="72"/>
        <v/>
      </c>
      <c r="DD39" s="320" t="str">
        <f>IF(CA39="","",CA39+('RAPPORT-XYZ'!$E$37*ROW(39:39)))</f>
        <v/>
      </c>
      <c r="DF39" s="345" t="str">
        <f t="shared" ref="DF39" si="517">IF(AND(CZ39=0,CY39=0),0,IF(AND(CZ39=0,CY39&gt;0),NORD,IF(AND(CZ39&gt;0,CY39=0),EST,IF(AND(CZ39=0,CY39&lt;0),SUD,IF(AND(CZ39&lt;0,CY39=0),OUEST,"")))))</f>
        <v/>
      </c>
      <c r="DG39" s="345" t="str">
        <f t="shared" ref="DG39" si="518">IF(CY39="","",IF(DF39="",MOD(DEGREES(ATAN(ABS(CZ39)/(ABS(CY39))))/24,CERCLE),DF39))</f>
        <v/>
      </c>
      <c r="DH39" s="345" t="str">
        <f t="shared" ref="DH39" si="519">IF(DG39="","",MOD(IF(AND(CZ39&gt;0,CY39&gt;0),DG39,IF(AND(CZ39&gt;0,CY39&lt;0),SUD-DG39,IF(AND(CZ39&lt;0,CY39&lt;0),SUD+DG39,IF(AND(CZ39&lt;0,CY39&gt;0),NORD-DG39,DG39)))),CERCLE))</f>
        <v/>
      </c>
      <c r="DI39" s="322" t="str">
        <f t="shared" ref="DI39" si="520">IF(CG39="","",MOD(CG39-DH39,CERCLE))</f>
        <v/>
      </c>
      <c r="DJ39" s="322" t="str">
        <f t="shared" si="448"/>
        <v/>
      </c>
      <c r="DK39" s="322" t="str">
        <f>IF(XYZ!$F$15=OUI,'CALCUL-XYZ'!DJ39,'CALCUL-XYZ'!DH39)</f>
        <v/>
      </c>
      <c r="DL39" s="345" t="str">
        <f t="shared" si="463"/>
        <v/>
      </c>
      <c r="DN39" s="320" t="str">
        <f t="shared" si="43"/>
        <v/>
      </c>
      <c r="DO39" s="320" t="str">
        <f t="shared" si="44"/>
        <v/>
      </c>
      <c r="DP39" s="320" t="str">
        <f t="shared" si="464"/>
        <v/>
      </c>
      <c r="DQ39" s="320" t="str">
        <f t="shared" si="464"/>
        <v/>
      </c>
      <c r="DS39" s="320" t="str">
        <f t="shared" si="45"/>
        <v/>
      </c>
      <c r="DT39" s="320" t="str">
        <f ca="1">IF(XYZ!AJ63="","",IF(XYZ!$AO$23='CALCUL-XY'!$E$56," "&amp;SUBSTITUTE(XYZ!AJ63,",","."),","&amp;SUBSTITUTE(XYZ!AJ63,",",".")))</f>
        <v/>
      </c>
      <c r="DU39" s="320" t="str">
        <f ca="1">IF(XYZ!AK63="","",IF(XYZ!$AO$23='CALCUL-XY'!$E$56," "&amp;SUBSTITUTE(XYZ!AK63,",","."),","&amp;SUBSTITUTE(XYZ!AK63,",",".")))</f>
        <v/>
      </c>
      <c r="DV39" s="320" t="str">
        <f>IF(DD39="","",IF(XYZ!$AO$23='CALCUL-XY'!$E$56," "&amp;SUBSTITUTE(DD39,",","."),","&amp;SUBSTITUTE(DD39,",",".")))</f>
        <v/>
      </c>
      <c r="DW39" s="320" t="str">
        <f>IF(DS39="","",IF(XYZ!$AO$23='CALCUL-XY'!$E$56,IF(XYZ!AM63=""," ST"," "&amp;XYZ!AM63),IF(XYZ!AM63="",",ST",","&amp;XYZ!AM63)))</f>
        <v/>
      </c>
      <c r="DY39" s="319">
        <f t="shared" si="46"/>
        <v>39</v>
      </c>
      <c r="DZ39" s="320" t="str">
        <f t="shared" si="47"/>
        <v/>
      </c>
      <c r="EA39" s="322" t="str">
        <f t="shared" si="48"/>
        <v/>
      </c>
      <c r="EB39" s="345" t="str">
        <f t="shared" si="79"/>
        <v/>
      </c>
      <c r="EC39" s="320" t="str">
        <f t="shared" si="49"/>
        <v/>
      </c>
      <c r="ED39" s="320" t="str">
        <f t="shared" si="92"/>
        <v/>
      </c>
      <c r="EE39" s="320" t="str">
        <f t="shared" si="93"/>
        <v/>
      </c>
      <c r="EF39" s="320" t="str">
        <f ca="1">IF(EA39="","",IF(NC&lt;DY39,"",SUM(ED39:OFFSET(ED39,(NC-1),0))))</f>
        <v/>
      </c>
      <c r="EG39" s="320" t="str">
        <f ca="1">IF(EA39="","",IF(NC&lt;DY39,"",SUM(EE39:OFFSET(EE39,(NC-1),0))))</f>
        <v/>
      </c>
      <c r="EH39" s="320" t="str">
        <f t="shared" si="50"/>
        <v/>
      </c>
      <c r="EI39" s="320" t="str">
        <f>IF(EH39="","",'RAPPORT-XYZ'!$E$9/'CALCUL-XYZ'!EH39)</f>
        <v/>
      </c>
    </row>
    <row r="40" spans="1:139" x14ac:dyDescent="0.15">
      <c r="A40" s="320" t="str">
        <f>IF(XYZ!B64="","",XYZ!B64)</f>
        <v/>
      </c>
      <c r="B40" s="320" t="str">
        <f>IF(XYZ!C64="","",IF(XYZ!C64='RAPPORT-XYZ'!$A$6,'RAPPORT-XYZ'!$A$6,IF(OR(XYZ!C64='RAPPORT-XYZ'!$A$7,XYZ!C64='RAPPORT-XYZ'!$B$7),'RAPPORT-XYZ'!$A$7)))</f>
        <v/>
      </c>
      <c r="C40" s="320" t="str">
        <f>IF(XYZ!D64="","",XYZ!D64)</f>
        <v/>
      </c>
      <c r="D40" s="320" t="str">
        <f>IF(XYZ!E64="","",XYZ!E64)</f>
        <v/>
      </c>
      <c r="E40" s="320" t="str">
        <f>IF(XYZ!F64="","",XYZ!F64)</f>
        <v/>
      </c>
      <c r="F40" s="322" t="str">
        <f>IF(XYZ!G64="","",MOD(XYZ!G64,CERCLE))</f>
        <v/>
      </c>
      <c r="G40" s="322" t="str">
        <f>IF(XYZ!H64="","",MOD(XYZ!H64,CERCLE))</f>
        <v/>
      </c>
      <c r="H40" s="320">
        <f>IFERROR(IF(ECHELLE3="",XYZ!I64*1,XYZ!I64*ECHELLE3),"")</f>
        <v>0</v>
      </c>
      <c r="I40" s="320" t="str">
        <f>IF(XYZ!J64="","",XYZ!J64)</f>
        <v/>
      </c>
      <c r="K40" s="320" t="str">
        <f t="shared" si="51"/>
        <v/>
      </c>
      <c r="L40" s="320" t="str">
        <f>IF(K40="","",COUNT($K$1:K40))</f>
        <v/>
      </c>
      <c r="M40" s="320" t="str">
        <f t="shared" si="415"/>
        <v/>
      </c>
      <c r="N40" s="320" t="str">
        <f t="shared" si="416"/>
        <v/>
      </c>
      <c r="O40" s="320" t="str">
        <f t="shared" si="417"/>
        <v/>
      </c>
      <c r="P40" s="320" t="str">
        <f t="shared" si="418"/>
        <v/>
      </c>
      <c r="Q40" s="322" t="str">
        <f t="shared" si="419"/>
        <v/>
      </c>
      <c r="R40" s="322" t="str">
        <f t="shared" si="420"/>
        <v/>
      </c>
      <c r="S40" s="320" t="str">
        <f t="shared" si="421"/>
        <v/>
      </c>
      <c r="T40" s="320" t="str">
        <f t="shared" si="422"/>
        <v/>
      </c>
      <c r="V40" s="322" t="str">
        <f t="shared" ref="V40" si="521">IF(Q40="","",IF(M40="R",MOD(Q40-SUD,CERCLE),Q40))</f>
        <v/>
      </c>
      <c r="W40" s="331" t="str">
        <f t="shared" si="53"/>
        <v/>
      </c>
      <c r="X40" s="331" t="str">
        <f t="shared" si="54"/>
        <v/>
      </c>
      <c r="Y40" s="352"/>
      <c r="Z40" s="322" t="str">
        <f t="shared" ref="Z40" si="522">IF(R40="","",IF(M40="R",MOD(CERCLE-R40,CERCLE),R40))</f>
        <v/>
      </c>
      <c r="AA40" s="320" t="str">
        <f t="shared" ref="AA40" si="523">IF(S40="","",ABS(COS(RADIANS(Z40-EST)*24))*S40)</f>
        <v/>
      </c>
      <c r="AC40" s="320" t="str">
        <f t="shared" ref="AC40" si="524">IF(S40="","",SIN(RADIANS(Z40-EST)*24)*S40)</f>
        <v/>
      </c>
      <c r="AD40" s="320" t="str">
        <f t="shared" si="10"/>
        <v/>
      </c>
      <c r="AF40" s="320" t="str">
        <f t="shared" si="427"/>
        <v/>
      </c>
      <c r="AG40" s="320" t="str">
        <f t="shared" si="427"/>
        <v/>
      </c>
      <c r="AH40" s="320" t="str">
        <f t="shared" si="12"/>
        <v/>
      </c>
      <c r="AI40" s="320" t="str">
        <f t="shared" si="13"/>
        <v/>
      </c>
      <c r="AJ40" s="320" t="str">
        <f>IF(AH40="","",IF(ISNA(MATCH(AH40,$AH$1:AH39,0)),"N","Y"))</f>
        <v/>
      </c>
      <c r="AK40" s="320" t="str">
        <f t="shared" si="14"/>
        <v/>
      </c>
      <c r="AL40" s="320" t="str">
        <f t="shared" si="15"/>
        <v/>
      </c>
      <c r="AM40" s="320" t="str">
        <f t="shared" si="16"/>
        <v/>
      </c>
      <c r="AN40" s="320" t="str">
        <f t="shared" si="17"/>
        <v/>
      </c>
      <c r="AO40" s="334" t="str">
        <f t="array" ref="AO40">IF(AM40="","",AVERAGE(IF(AH$1:AH$200=AM40,W$1:W$200)))</f>
        <v/>
      </c>
      <c r="AP40" s="334" t="str">
        <f t="array" ref="AP40">IF(AM40="","",AVERAGE(IF(AH$1:AH$200=AM40,X$1:X$200)))</f>
        <v/>
      </c>
      <c r="AQ40" s="334" t="str">
        <f t="shared" si="58"/>
        <v/>
      </c>
      <c r="AR40" s="335" t="str">
        <f t="array" ref="AR40">IF(AQ40="","",MOD(DEGREES(AQ40/24),CERCLE))</f>
        <v/>
      </c>
      <c r="AS40" s="336" t="str">
        <f t="array" ref="AS40">IF(AM40="","",AVERAGE(IF(AH$1:AH$200=AM40,AA$1:AA$200)))</f>
        <v/>
      </c>
      <c r="AT40" s="336" t="str">
        <f t="shared" si="428"/>
        <v/>
      </c>
      <c r="AU40" s="336" t="str">
        <f t="shared" si="59"/>
        <v/>
      </c>
      <c r="AV40" s="337" t="str">
        <f t="array" ref="AV40">IF(AM40="","",AVERAGE(IF(AH$1:AH$200=AM40,AD$1:AD$200)))</f>
        <v/>
      </c>
      <c r="AW40" s="337" t="str">
        <f t="array" ref="AW40">IF(AN40="","",AVERAGE(IF(AH$1:AH$200=AN40,AD$1:AD$200)))</f>
        <v/>
      </c>
      <c r="AX40" s="337" t="str">
        <f t="shared" si="60"/>
        <v/>
      </c>
      <c r="AY40" s="320" t="str">
        <f t="shared" si="19"/>
        <v/>
      </c>
      <c r="AZ40" s="320" t="str">
        <f>IF(AY40="","",COUNT(AY$1:AY40))</f>
        <v/>
      </c>
      <c r="BB40" s="339" t="str">
        <f>IF(AF40="","",IF(ISNA(MATCH(AF40,$AF$1:AF39,0)),"N","Y"))</f>
        <v/>
      </c>
      <c r="BC40" s="339" t="str">
        <f t="shared" si="20"/>
        <v/>
      </c>
      <c r="BD40" s="339" t="str">
        <f>IF(BC40="","",COUNT($BC$1:BC40))</f>
        <v/>
      </c>
      <c r="BE40" s="339" t="str">
        <f t="shared" si="429"/>
        <v/>
      </c>
      <c r="BF40" s="340" t="str">
        <f>IF(AR40="","",IF(ISNA(MATCH(AF40,$AF$1:AF39,0)),-AR40,AR40))</f>
        <v/>
      </c>
      <c r="BG40" s="341" t="str">
        <f t="array" ref="BG40">IF(BE40="","",SUM(IF(AK$1:AK$200=BE40,BF$1:BF$200)))</f>
        <v/>
      </c>
      <c r="BH40" s="341" t="str">
        <f t="shared" ref="BH40" si="525">IF(BG40="","",MOD(BG40,CERCLE))</f>
        <v/>
      </c>
      <c r="BI40" s="342"/>
      <c r="BJ40" s="322"/>
      <c r="BK40" s="322"/>
      <c r="BL40" s="322"/>
      <c r="BM40" s="339" t="str">
        <f t="shared" si="62"/>
        <v/>
      </c>
      <c r="BN40" s="343" t="str">
        <f t="shared" si="431"/>
        <v/>
      </c>
      <c r="BO40" s="341" t="str">
        <f t="shared" ref="BO40" si="526">IF(BN40="","",CERCLE-BN40)</f>
        <v/>
      </c>
      <c r="BP40" s="341"/>
      <c r="BQ40" s="339" t="str">
        <f t="shared" si="433"/>
        <v/>
      </c>
      <c r="BR40" s="341" t="str">
        <f t="shared" si="64"/>
        <v/>
      </c>
      <c r="BS40" s="341" t="str">
        <f t="shared" si="65"/>
        <v/>
      </c>
      <c r="BT40" s="343" t="str">
        <f t="shared" si="434"/>
        <v/>
      </c>
      <c r="BU40" s="342"/>
      <c r="BV40" s="341" t="str">
        <f t="shared" si="455"/>
        <v/>
      </c>
      <c r="BW40" s="345" t="str">
        <f t="shared" si="456"/>
        <v/>
      </c>
      <c r="BX40" s="345" t="str">
        <f t="shared" si="435"/>
        <v/>
      </c>
      <c r="BY40" s="346" t="str">
        <f t="shared" si="436"/>
        <v/>
      </c>
      <c r="BZ40" s="346" t="str">
        <f t="shared" si="437"/>
        <v/>
      </c>
      <c r="CA40" s="339" t="str">
        <f t="shared" si="68"/>
        <v/>
      </c>
      <c r="CE40" s="320" t="str">
        <f t="shared" si="438"/>
        <v/>
      </c>
      <c r="CF40" s="320" t="str">
        <f t="shared" si="439"/>
        <v/>
      </c>
      <c r="CG40" s="322" t="str">
        <f t="shared" si="440"/>
        <v/>
      </c>
      <c r="CH40" s="322" t="str">
        <f t="shared" ref="CH40" si="527">IF(CG40="","",MOD(CG40-BX40,CERCLE))</f>
        <v/>
      </c>
      <c r="CI40" s="322" t="str">
        <f t="shared" si="442"/>
        <v/>
      </c>
      <c r="CJ40" s="349"/>
      <c r="CK40" s="350" t="str">
        <f t="shared" si="35"/>
        <v/>
      </c>
      <c r="CL40" s="350" t="str">
        <f t="shared" si="36"/>
        <v/>
      </c>
      <c r="CM40" s="320" t="str">
        <f t="shared" si="472"/>
        <v/>
      </c>
      <c r="CN40" s="320" t="str">
        <f t="shared" si="472"/>
        <v/>
      </c>
      <c r="CP40" s="322" t="str">
        <f>IF(BN40="","",MOD(BN40+'RAPPORT-XYZ'!$E$12,CERCLE))</f>
        <v/>
      </c>
      <c r="CQ40" s="345" t="str">
        <f t="shared" si="458"/>
        <v/>
      </c>
      <c r="CR40" s="320" t="str">
        <f t="shared" si="71"/>
        <v/>
      </c>
      <c r="CS40" s="320" t="str">
        <f t="shared" si="37"/>
        <v/>
      </c>
      <c r="CU40" s="320" t="str">
        <f>IF(CR40="","",BY40/'RAPPORT-XYZ'!$E$9)</f>
        <v/>
      </c>
      <c r="CV40" s="320" t="str">
        <f>IF(CU40="","",-'RAPPORT-XYZ'!$E$27*CU40)</f>
        <v/>
      </c>
      <c r="CW40" s="320" t="str">
        <f>IF(CV40="","",-'RAPPORT-XYZ'!$E$29*CU40)</f>
        <v/>
      </c>
      <c r="CY40" s="320" t="str">
        <f t="shared" si="443"/>
        <v/>
      </c>
      <c r="CZ40" s="320" t="str">
        <f t="shared" si="443"/>
        <v/>
      </c>
      <c r="DB40" s="320" t="str">
        <f t="shared" si="72"/>
        <v/>
      </c>
      <c r="DD40" s="320" t="str">
        <f>IF(CA40="","",CA40+('RAPPORT-XYZ'!$E$37*ROW(40:40)))</f>
        <v/>
      </c>
      <c r="DF40" s="345" t="str">
        <f t="shared" ref="DF40" si="528">IF(AND(CZ40=0,CY40=0),0,IF(AND(CZ40=0,CY40&gt;0),NORD,IF(AND(CZ40&gt;0,CY40=0),EST,IF(AND(CZ40=0,CY40&lt;0),SUD,IF(AND(CZ40&lt;0,CY40=0),OUEST,"")))))</f>
        <v/>
      </c>
      <c r="DG40" s="345" t="str">
        <f t="shared" ref="DG40" si="529">IF(CY40="","",IF(DF40="",MOD(DEGREES(ATAN(ABS(CZ40)/(ABS(CY40))))/24,CERCLE),DF40))</f>
        <v/>
      </c>
      <c r="DH40" s="345" t="str">
        <f t="shared" ref="DH40" si="530">IF(DG40="","",MOD(IF(AND(CZ40&gt;0,CY40&gt;0),DG40,IF(AND(CZ40&gt;0,CY40&lt;0),SUD-DG40,IF(AND(CZ40&lt;0,CY40&lt;0),SUD+DG40,IF(AND(CZ40&lt;0,CY40&gt;0),NORD-DG40,DG40)))),CERCLE))</f>
        <v/>
      </c>
      <c r="DI40" s="322" t="str">
        <f t="shared" ref="DI40" si="531">IF(CG40="","",MOD(CG40-DH40,CERCLE))</f>
        <v/>
      </c>
      <c r="DJ40" s="322" t="str">
        <f t="shared" si="448"/>
        <v/>
      </c>
      <c r="DK40" s="322" t="str">
        <f>IF(XYZ!$F$15=OUI,'CALCUL-XYZ'!DJ40,'CALCUL-XYZ'!DH40)</f>
        <v/>
      </c>
      <c r="DL40" s="345" t="str">
        <f t="shared" si="463"/>
        <v/>
      </c>
      <c r="DN40" s="320" t="str">
        <f t="shared" si="43"/>
        <v/>
      </c>
      <c r="DO40" s="320" t="str">
        <f t="shared" si="44"/>
        <v/>
      </c>
      <c r="DP40" s="320" t="str">
        <f t="shared" si="464"/>
        <v/>
      </c>
      <c r="DQ40" s="320" t="str">
        <f t="shared" si="464"/>
        <v/>
      </c>
      <c r="DS40" s="320" t="str">
        <f t="shared" si="45"/>
        <v/>
      </c>
      <c r="DT40" s="320" t="str">
        <f ca="1">IF(XYZ!AJ64="","",IF(XYZ!$AO$23='CALCUL-XY'!$E$56," "&amp;SUBSTITUTE(XYZ!AJ64,",","."),","&amp;SUBSTITUTE(XYZ!AJ64,",",".")))</f>
        <v/>
      </c>
      <c r="DU40" s="320" t="str">
        <f ca="1">IF(XYZ!AK64="","",IF(XYZ!$AO$23='CALCUL-XY'!$E$56," "&amp;SUBSTITUTE(XYZ!AK64,",","."),","&amp;SUBSTITUTE(XYZ!AK64,",",".")))</f>
        <v/>
      </c>
      <c r="DV40" s="320" t="str">
        <f>IF(DD40="","",IF(XYZ!$AO$23='CALCUL-XY'!$E$56," "&amp;SUBSTITUTE(DD40,",","."),","&amp;SUBSTITUTE(DD40,",",".")))</f>
        <v/>
      </c>
      <c r="DW40" s="320" t="str">
        <f>IF(DS40="","",IF(XYZ!$AO$23='CALCUL-XY'!$E$56,IF(XYZ!AM64=""," ST"," "&amp;XYZ!AM64),IF(XYZ!AM64="",",ST",","&amp;XYZ!AM64)))</f>
        <v/>
      </c>
      <c r="DY40" s="319">
        <f t="shared" si="46"/>
        <v>40</v>
      </c>
      <c r="DZ40" s="320" t="str">
        <f t="shared" si="47"/>
        <v/>
      </c>
      <c r="EA40" s="322" t="str">
        <f t="shared" si="48"/>
        <v/>
      </c>
      <c r="EB40" s="345" t="str">
        <f t="shared" si="79"/>
        <v/>
      </c>
      <c r="EC40" s="320" t="str">
        <f t="shared" si="49"/>
        <v/>
      </c>
      <c r="ED40" s="320" t="str">
        <f t="shared" si="92"/>
        <v/>
      </c>
      <c r="EE40" s="320" t="str">
        <f t="shared" si="93"/>
        <v/>
      </c>
      <c r="EF40" s="320" t="str">
        <f ca="1">IF(EA40="","",IF(NC&lt;DY40,"",SUM(ED40:OFFSET(ED40,(NC-1),0))))</f>
        <v/>
      </c>
      <c r="EG40" s="320" t="str">
        <f ca="1">IF(EA40="","",IF(NC&lt;DY40,"",SUM(EE40:OFFSET(EE40,(NC-1),0))))</f>
        <v/>
      </c>
      <c r="EH40" s="320" t="str">
        <f t="shared" si="50"/>
        <v/>
      </c>
      <c r="EI40" s="320" t="str">
        <f>IF(EH40="","",'RAPPORT-XYZ'!$E$9/'CALCUL-XYZ'!EH40)</f>
        <v/>
      </c>
    </row>
    <row r="41" spans="1:139" x14ac:dyDescent="0.15">
      <c r="A41" s="320" t="str">
        <f>IF(XYZ!B65="","",XYZ!B65)</f>
        <v/>
      </c>
      <c r="B41" s="320" t="str">
        <f>IF(XYZ!C65="","",IF(XYZ!C65='RAPPORT-XYZ'!$A$6,'RAPPORT-XYZ'!$A$6,IF(OR(XYZ!C65='RAPPORT-XYZ'!$A$7,XYZ!C65='RAPPORT-XYZ'!$B$7),'RAPPORT-XYZ'!$A$7)))</f>
        <v/>
      </c>
      <c r="C41" s="320" t="str">
        <f>IF(XYZ!D65="","",XYZ!D65)</f>
        <v/>
      </c>
      <c r="D41" s="320" t="str">
        <f>IF(XYZ!E65="","",XYZ!E65)</f>
        <v/>
      </c>
      <c r="E41" s="320" t="str">
        <f>IF(XYZ!F65="","",XYZ!F65)</f>
        <v/>
      </c>
      <c r="F41" s="322" t="str">
        <f>IF(XYZ!G65="","",MOD(XYZ!G65,CERCLE))</f>
        <v/>
      </c>
      <c r="G41" s="322" t="str">
        <f>IF(XYZ!H65="","",MOD(XYZ!H65,CERCLE))</f>
        <v/>
      </c>
      <c r="H41" s="320">
        <f>IFERROR(IF(ECHELLE3="",XYZ!I65*1,XYZ!I65*ECHELLE3),"")</f>
        <v>0</v>
      </c>
      <c r="I41" s="320" t="str">
        <f>IF(XYZ!J65="","",XYZ!J65)</f>
        <v/>
      </c>
      <c r="K41" s="320" t="str">
        <f t="shared" si="51"/>
        <v/>
      </c>
      <c r="L41" s="320" t="str">
        <f>IF(K41="","",COUNT($K$1:K41))</f>
        <v/>
      </c>
      <c r="M41" s="320" t="str">
        <f t="shared" si="415"/>
        <v/>
      </c>
      <c r="N41" s="320" t="str">
        <f t="shared" si="416"/>
        <v/>
      </c>
      <c r="O41" s="320" t="str">
        <f t="shared" si="417"/>
        <v/>
      </c>
      <c r="P41" s="320" t="str">
        <f t="shared" si="418"/>
        <v/>
      </c>
      <c r="Q41" s="322" t="str">
        <f t="shared" si="419"/>
        <v/>
      </c>
      <c r="R41" s="322" t="str">
        <f t="shared" si="420"/>
        <v/>
      </c>
      <c r="S41" s="320" t="str">
        <f t="shared" si="421"/>
        <v/>
      </c>
      <c r="T41" s="320" t="str">
        <f t="shared" si="422"/>
        <v/>
      </c>
      <c r="V41" s="322" t="str">
        <f t="shared" ref="V41" si="532">IF(Q41="","",IF(M41="R",MOD(Q41-SUD,CERCLE),Q41))</f>
        <v/>
      </c>
      <c r="W41" s="331" t="str">
        <f t="shared" si="53"/>
        <v/>
      </c>
      <c r="X41" s="331" t="str">
        <f t="shared" si="54"/>
        <v/>
      </c>
      <c r="Y41" s="352"/>
      <c r="Z41" s="322" t="str">
        <f t="shared" ref="Z41" si="533">IF(R41="","",IF(M41="R",MOD(CERCLE-R41,CERCLE),R41))</f>
        <v/>
      </c>
      <c r="AA41" s="320" t="str">
        <f t="shared" ref="AA41" si="534">IF(S41="","",ABS(COS(RADIANS(Z41-EST)*24))*S41)</f>
        <v/>
      </c>
      <c r="AC41" s="320" t="str">
        <f t="shared" ref="AC41" si="535">IF(S41="","",SIN(RADIANS(Z41-EST)*24)*S41)</f>
        <v/>
      </c>
      <c r="AD41" s="320" t="str">
        <f t="shared" si="10"/>
        <v/>
      </c>
      <c r="AF41" s="320" t="str">
        <f t="shared" si="427"/>
        <v/>
      </c>
      <c r="AG41" s="320" t="str">
        <f t="shared" si="427"/>
        <v/>
      </c>
      <c r="AH41" s="320" t="str">
        <f t="shared" si="12"/>
        <v/>
      </c>
      <c r="AI41" s="320" t="str">
        <f t="shared" si="13"/>
        <v/>
      </c>
      <c r="AJ41" s="320" t="str">
        <f>IF(AH41="","",IF(ISNA(MATCH(AH41,$AH$1:AH40,0)),"N","Y"))</f>
        <v/>
      </c>
      <c r="AK41" s="320" t="str">
        <f t="shared" si="14"/>
        <v/>
      </c>
      <c r="AL41" s="320" t="str">
        <f t="shared" si="15"/>
        <v/>
      </c>
      <c r="AM41" s="320" t="str">
        <f t="shared" si="16"/>
        <v/>
      </c>
      <c r="AN41" s="320" t="str">
        <f t="shared" si="17"/>
        <v/>
      </c>
      <c r="AO41" s="334" t="str">
        <f t="array" ref="AO41">IF(AM41="","",AVERAGE(IF(AH$1:AH$200=AM41,W$1:W$200)))</f>
        <v/>
      </c>
      <c r="AP41" s="334" t="str">
        <f t="array" ref="AP41">IF(AM41="","",AVERAGE(IF(AH$1:AH$200=AM41,X$1:X$200)))</f>
        <v/>
      </c>
      <c r="AQ41" s="334" t="str">
        <f t="shared" si="58"/>
        <v/>
      </c>
      <c r="AR41" s="335" t="str">
        <f t="array" ref="AR41">IF(AQ41="","",MOD(DEGREES(AQ41/24),CERCLE))</f>
        <v/>
      </c>
      <c r="AS41" s="336" t="str">
        <f t="array" ref="AS41">IF(AM41="","",AVERAGE(IF(AH$1:AH$200=AM41,AA$1:AA$200)))</f>
        <v/>
      </c>
      <c r="AT41" s="336" t="str">
        <f t="shared" si="428"/>
        <v/>
      </c>
      <c r="AU41" s="336" t="str">
        <f t="shared" si="59"/>
        <v/>
      </c>
      <c r="AV41" s="337" t="str">
        <f t="array" ref="AV41">IF(AM41="","",AVERAGE(IF(AH$1:AH$200=AM41,AD$1:AD$200)))</f>
        <v/>
      </c>
      <c r="AW41" s="337" t="str">
        <f t="array" ref="AW41">IF(AN41="","",AVERAGE(IF(AH$1:AH$200=AN41,AD$1:AD$200)))</f>
        <v/>
      </c>
      <c r="AX41" s="337" t="str">
        <f t="shared" si="60"/>
        <v/>
      </c>
      <c r="AY41" s="320" t="str">
        <f t="shared" si="19"/>
        <v/>
      </c>
      <c r="AZ41" s="320" t="str">
        <f>IF(AY41="","",COUNT(AY$1:AY41))</f>
        <v/>
      </c>
      <c r="BB41" s="339" t="str">
        <f>IF(AF41="","",IF(ISNA(MATCH(AF41,$AF$1:AF40,0)),"N","Y"))</f>
        <v/>
      </c>
      <c r="BC41" s="339" t="str">
        <f t="shared" si="20"/>
        <v/>
      </c>
      <c r="BD41" s="339" t="str">
        <f>IF(BC41="","",COUNT($BC$1:BC41))</f>
        <v/>
      </c>
      <c r="BE41" s="339" t="str">
        <f t="shared" si="429"/>
        <v/>
      </c>
      <c r="BF41" s="340" t="str">
        <f>IF(AR41="","",IF(ISNA(MATCH(AF41,$AF$1:AF40,0)),-AR41,AR41))</f>
        <v/>
      </c>
      <c r="BG41" s="341" t="str">
        <f t="array" ref="BG41">IF(BE41="","",SUM(IF(AK$1:AK$200=BE41,BF$1:BF$200)))</f>
        <v/>
      </c>
      <c r="BH41" s="341" t="str">
        <f t="shared" ref="BH41" si="536">IF(BG41="","",MOD(BG41,CERCLE))</f>
        <v/>
      </c>
      <c r="BI41" s="342"/>
      <c r="BJ41" s="322"/>
      <c r="BK41" s="322"/>
      <c r="BL41" s="322"/>
      <c r="BM41" s="339" t="str">
        <f t="shared" si="62"/>
        <v/>
      </c>
      <c r="BN41" s="343" t="str">
        <f t="shared" si="431"/>
        <v/>
      </c>
      <c r="BO41" s="341" t="str">
        <f t="shared" ref="BO41" si="537">IF(BN41="","",CERCLE-BN41)</f>
        <v/>
      </c>
      <c r="BP41" s="341"/>
      <c r="BQ41" s="339" t="str">
        <f t="shared" si="433"/>
        <v/>
      </c>
      <c r="BR41" s="341" t="str">
        <f t="shared" si="64"/>
        <v/>
      </c>
      <c r="BS41" s="341" t="str">
        <f t="shared" si="65"/>
        <v/>
      </c>
      <c r="BT41" s="343" t="str">
        <f t="shared" si="434"/>
        <v/>
      </c>
      <c r="BU41" s="342"/>
      <c r="BV41" s="341" t="str">
        <f t="shared" si="455"/>
        <v/>
      </c>
      <c r="BW41" s="345" t="str">
        <f t="shared" si="456"/>
        <v/>
      </c>
      <c r="BX41" s="345" t="str">
        <f t="shared" si="435"/>
        <v/>
      </c>
      <c r="BY41" s="346" t="str">
        <f t="shared" si="436"/>
        <v/>
      </c>
      <c r="BZ41" s="346" t="str">
        <f t="shared" si="437"/>
        <v/>
      </c>
      <c r="CA41" s="339" t="str">
        <f t="shared" si="68"/>
        <v/>
      </c>
      <c r="CE41" s="320" t="str">
        <f t="shared" si="438"/>
        <v/>
      </c>
      <c r="CF41" s="320" t="str">
        <f t="shared" si="439"/>
        <v/>
      </c>
      <c r="CG41" s="322" t="str">
        <f t="shared" si="440"/>
        <v/>
      </c>
      <c r="CH41" s="322" t="str">
        <f t="shared" ref="CH41" si="538">IF(CG41="","",MOD(CG41-BX41,CERCLE))</f>
        <v/>
      </c>
      <c r="CI41" s="322" t="str">
        <f t="shared" si="442"/>
        <v/>
      </c>
      <c r="CJ41" s="349"/>
      <c r="CK41" s="350" t="str">
        <f t="shared" si="35"/>
        <v/>
      </c>
      <c r="CL41" s="350" t="str">
        <f t="shared" si="36"/>
        <v/>
      </c>
      <c r="CM41" s="320" t="str">
        <f t="shared" si="472"/>
        <v/>
      </c>
      <c r="CN41" s="320" t="str">
        <f t="shared" si="472"/>
        <v/>
      </c>
      <c r="CP41" s="322" t="str">
        <f>IF(BN41="","",MOD(BN41+'RAPPORT-XYZ'!$E$12,CERCLE))</f>
        <v/>
      </c>
      <c r="CQ41" s="345" t="str">
        <f t="shared" si="458"/>
        <v/>
      </c>
      <c r="CR41" s="320" t="str">
        <f t="shared" si="71"/>
        <v/>
      </c>
      <c r="CS41" s="320" t="str">
        <f t="shared" si="37"/>
        <v/>
      </c>
      <c r="CU41" s="320" t="str">
        <f>IF(CR41="","",BY41/'RAPPORT-XYZ'!$E$9)</f>
        <v/>
      </c>
      <c r="CV41" s="320" t="str">
        <f>IF(CU41="","",-'RAPPORT-XYZ'!$E$27*CU41)</f>
        <v/>
      </c>
      <c r="CW41" s="320" t="str">
        <f>IF(CV41="","",-'RAPPORT-XYZ'!$E$29*CU41)</f>
        <v/>
      </c>
      <c r="CY41" s="320" t="str">
        <f t="shared" si="443"/>
        <v/>
      </c>
      <c r="CZ41" s="320" t="str">
        <f t="shared" si="443"/>
        <v/>
      </c>
      <c r="DB41" s="320" t="str">
        <f t="shared" si="72"/>
        <v/>
      </c>
      <c r="DD41" s="320" t="str">
        <f>IF(CA41="","",CA41+('RAPPORT-XYZ'!$E$37*ROW(41:41)))</f>
        <v/>
      </c>
      <c r="DF41" s="345" t="str">
        <f t="shared" ref="DF41" si="539">IF(AND(CZ41=0,CY41=0),0,IF(AND(CZ41=0,CY41&gt;0),NORD,IF(AND(CZ41&gt;0,CY41=0),EST,IF(AND(CZ41=0,CY41&lt;0),SUD,IF(AND(CZ41&lt;0,CY41=0),OUEST,"")))))</f>
        <v/>
      </c>
      <c r="DG41" s="345" t="str">
        <f t="shared" ref="DG41" si="540">IF(CY41="","",IF(DF41="",MOD(DEGREES(ATAN(ABS(CZ41)/(ABS(CY41))))/24,CERCLE),DF41))</f>
        <v/>
      </c>
      <c r="DH41" s="345" t="str">
        <f t="shared" ref="DH41" si="541">IF(DG41="","",MOD(IF(AND(CZ41&gt;0,CY41&gt;0),DG41,IF(AND(CZ41&gt;0,CY41&lt;0),SUD-DG41,IF(AND(CZ41&lt;0,CY41&lt;0),SUD+DG41,IF(AND(CZ41&lt;0,CY41&gt;0),NORD-DG41,DG41)))),CERCLE))</f>
        <v/>
      </c>
      <c r="DI41" s="322" t="str">
        <f t="shared" ref="DI41" si="542">IF(CG41="","",MOD(CG41-DH41,CERCLE))</f>
        <v/>
      </c>
      <c r="DJ41" s="322" t="str">
        <f t="shared" si="448"/>
        <v/>
      </c>
      <c r="DK41" s="322" t="str">
        <f>IF(XYZ!$F$15=OUI,'CALCUL-XYZ'!DJ41,'CALCUL-XYZ'!DH41)</f>
        <v/>
      </c>
      <c r="DL41" s="345" t="str">
        <f t="shared" si="463"/>
        <v/>
      </c>
      <c r="DN41" s="320" t="str">
        <f t="shared" si="43"/>
        <v/>
      </c>
      <c r="DO41" s="320" t="str">
        <f t="shared" si="44"/>
        <v/>
      </c>
      <c r="DP41" s="320" t="str">
        <f t="shared" si="464"/>
        <v/>
      </c>
      <c r="DQ41" s="320" t="str">
        <f t="shared" si="464"/>
        <v/>
      </c>
      <c r="DS41" s="320" t="str">
        <f t="shared" si="45"/>
        <v/>
      </c>
      <c r="DT41" s="320" t="str">
        <f ca="1">IF(XYZ!AJ65="","",IF(XYZ!$AO$23='CALCUL-XY'!$E$56," "&amp;SUBSTITUTE(XYZ!AJ65,",","."),","&amp;SUBSTITUTE(XYZ!AJ65,",",".")))</f>
        <v/>
      </c>
      <c r="DU41" s="320" t="str">
        <f ca="1">IF(XYZ!AK65="","",IF(XYZ!$AO$23='CALCUL-XY'!$E$56," "&amp;SUBSTITUTE(XYZ!AK65,",","."),","&amp;SUBSTITUTE(XYZ!AK65,",",".")))</f>
        <v/>
      </c>
      <c r="DV41" s="320" t="str">
        <f>IF(DD41="","",IF(XYZ!$AO$23='CALCUL-XY'!$E$56," "&amp;SUBSTITUTE(DD41,",","."),","&amp;SUBSTITUTE(DD41,",",".")))</f>
        <v/>
      </c>
      <c r="DW41" s="320" t="str">
        <f>IF(DS41="","",IF(XYZ!$AO$23='CALCUL-XY'!$E$56,IF(XYZ!AM65=""," ST"," "&amp;XYZ!AM65),IF(XYZ!AM65="",",ST",","&amp;XYZ!AM65)))</f>
        <v/>
      </c>
      <c r="DY41" s="319">
        <f t="shared" si="46"/>
        <v>41</v>
      </c>
      <c r="DZ41" s="320" t="str">
        <f t="shared" si="47"/>
        <v/>
      </c>
      <c r="EA41" s="322" t="str">
        <f t="shared" si="48"/>
        <v/>
      </c>
      <c r="EB41" s="345" t="str">
        <f t="shared" si="79"/>
        <v/>
      </c>
      <c r="EC41" s="320" t="str">
        <f t="shared" si="49"/>
        <v/>
      </c>
      <c r="ED41" s="320" t="str">
        <f t="shared" si="92"/>
        <v/>
      </c>
      <c r="EE41" s="320" t="str">
        <f t="shared" si="93"/>
        <v/>
      </c>
      <c r="EF41" s="320" t="str">
        <f ca="1">IF(EA41="","",IF(NC&lt;DY41,"",SUM(ED41:OFFSET(ED41,(NC-1),0))))</f>
        <v/>
      </c>
      <c r="EG41" s="320" t="str">
        <f ca="1">IF(EA41="","",IF(NC&lt;DY41,"",SUM(EE41:OFFSET(EE41,(NC-1),0))))</f>
        <v/>
      </c>
      <c r="EH41" s="320" t="str">
        <f t="shared" si="50"/>
        <v/>
      </c>
      <c r="EI41" s="320" t="str">
        <f>IF(EH41="","",'RAPPORT-XYZ'!$E$9/'CALCUL-XYZ'!EH41)</f>
        <v/>
      </c>
    </row>
    <row r="42" spans="1:139" x14ac:dyDescent="0.15">
      <c r="A42" s="320" t="str">
        <f>IF(XYZ!B66="","",XYZ!B66)</f>
        <v/>
      </c>
      <c r="B42" s="320" t="str">
        <f>IF(XYZ!C66="","",IF(XYZ!C66='RAPPORT-XYZ'!$A$6,'RAPPORT-XYZ'!$A$6,IF(OR(XYZ!C66='RAPPORT-XYZ'!$A$7,XYZ!C66='RAPPORT-XYZ'!$B$7),'RAPPORT-XYZ'!$A$7)))</f>
        <v/>
      </c>
      <c r="C42" s="320" t="str">
        <f>IF(XYZ!D66="","",XYZ!D66)</f>
        <v/>
      </c>
      <c r="D42" s="320" t="str">
        <f>IF(XYZ!E66="","",XYZ!E66)</f>
        <v/>
      </c>
      <c r="E42" s="320" t="str">
        <f>IF(XYZ!F66="","",XYZ!F66)</f>
        <v/>
      </c>
      <c r="F42" s="322" t="str">
        <f>IF(XYZ!G66="","",MOD(XYZ!G66,CERCLE))</f>
        <v/>
      </c>
      <c r="G42" s="322" t="str">
        <f>IF(XYZ!H66="","",MOD(XYZ!H66,CERCLE))</f>
        <v/>
      </c>
      <c r="H42" s="320">
        <f>IFERROR(IF(ECHELLE3="",XYZ!I66*1,XYZ!I66*ECHELLE3),"")</f>
        <v>0</v>
      </c>
      <c r="I42" s="320" t="str">
        <f>IF(XYZ!J66="","",XYZ!J66)</f>
        <v/>
      </c>
      <c r="K42" s="320" t="str">
        <f t="shared" si="51"/>
        <v/>
      </c>
      <c r="L42" s="320" t="str">
        <f>IF(K42="","",COUNT($K$1:K42))</f>
        <v/>
      </c>
      <c r="M42" s="320" t="str">
        <f t="shared" si="415"/>
        <v/>
      </c>
      <c r="N42" s="320" t="str">
        <f t="shared" si="416"/>
        <v/>
      </c>
      <c r="O42" s="320" t="str">
        <f t="shared" si="417"/>
        <v/>
      </c>
      <c r="P42" s="320" t="str">
        <f t="shared" si="418"/>
        <v/>
      </c>
      <c r="Q42" s="322" t="str">
        <f t="shared" si="419"/>
        <v/>
      </c>
      <c r="R42" s="322" t="str">
        <f t="shared" si="420"/>
        <v/>
      </c>
      <c r="S42" s="320" t="str">
        <f t="shared" si="421"/>
        <v/>
      </c>
      <c r="T42" s="320" t="str">
        <f t="shared" si="422"/>
        <v/>
      </c>
      <c r="V42" s="322" t="str">
        <f t="shared" ref="V42" si="543">IF(Q42="","",IF(M42="R",MOD(Q42-SUD,CERCLE),Q42))</f>
        <v/>
      </c>
      <c r="W42" s="331" t="str">
        <f t="shared" si="53"/>
        <v/>
      </c>
      <c r="X42" s="331" t="str">
        <f t="shared" si="54"/>
        <v/>
      </c>
      <c r="Y42" s="352"/>
      <c r="Z42" s="322" t="str">
        <f t="shared" ref="Z42" si="544">IF(R42="","",IF(M42="R",MOD(CERCLE-R42,CERCLE),R42))</f>
        <v/>
      </c>
      <c r="AA42" s="320" t="str">
        <f t="shared" ref="AA42" si="545">IF(S42="","",ABS(COS(RADIANS(Z42-EST)*24))*S42)</f>
        <v/>
      </c>
      <c r="AC42" s="320" t="str">
        <f t="shared" ref="AC42" si="546">IF(S42="","",SIN(RADIANS(Z42-EST)*24)*S42)</f>
        <v/>
      </c>
      <c r="AD42" s="320" t="str">
        <f t="shared" si="10"/>
        <v/>
      </c>
      <c r="AF42" s="320" t="str">
        <f t="shared" si="427"/>
        <v/>
      </c>
      <c r="AG42" s="320" t="str">
        <f t="shared" si="427"/>
        <v/>
      </c>
      <c r="AH42" s="320" t="str">
        <f t="shared" si="12"/>
        <v/>
      </c>
      <c r="AI42" s="320" t="str">
        <f t="shared" si="13"/>
        <v/>
      </c>
      <c r="AJ42" s="320" t="str">
        <f>IF(AH42="","",IF(ISNA(MATCH(AH42,$AH$1:AH41,0)),"N","Y"))</f>
        <v/>
      </c>
      <c r="AK42" s="320" t="str">
        <f t="shared" si="14"/>
        <v/>
      </c>
      <c r="AL42" s="320" t="str">
        <f t="shared" si="15"/>
        <v/>
      </c>
      <c r="AM42" s="320" t="str">
        <f t="shared" si="16"/>
        <v/>
      </c>
      <c r="AN42" s="320" t="str">
        <f t="shared" si="17"/>
        <v/>
      </c>
      <c r="AO42" s="334" t="str">
        <f t="array" ref="AO42">IF(AM42="","",AVERAGE(IF(AH$1:AH$200=AM42,W$1:W$200)))</f>
        <v/>
      </c>
      <c r="AP42" s="334" t="str">
        <f t="array" ref="AP42">IF(AM42="","",AVERAGE(IF(AH$1:AH$200=AM42,X$1:X$200)))</f>
        <v/>
      </c>
      <c r="AQ42" s="334" t="str">
        <f t="shared" si="58"/>
        <v/>
      </c>
      <c r="AR42" s="335" t="str">
        <f t="array" ref="AR42">IF(AQ42="","",MOD(DEGREES(AQ42/24),CERCLE))</f>
        <v/>
      </c>
      <c r="AS42" s="336" t="str">
        <f t="array" ref="AS42">IF(AM42="","",AVERAGE(IF(AH$1:AH$200=AM42,AA$1:AA$200)))</f>
        <v/>
      </c>
      <c r="AT42" s="336" t="str">
        <f t="shared" si="428"/>
        <v/>
      </c>
      <c r="AU42" s="336" t="str">
        <f t="shared" si="59"/>
        <v/>
      </c>
      <c r="AV42" s="337" t="str">
        <f t="array" ref="AV42">IF(AM42="","",AVERAGE(IF(AH$1:AH$200=AM42,AD$1:AD$200)))</f>
        <v/>
      </c>
      <c r="AW42" s="337" t="str">
        <f t="array" ref="AW42">IF(AN42="","",AVERAGE(IF(AH$1:AH$200=AN42,AD$1:AD$200)))</f>
        <v/>
      </c>
      <c r="AX42" s="337" t="str">
        <f t="shared" si="60"/>
        <v/>
      </c>
      <c r="AY42" s="320" t="str">
        <f t="shared" si="19"/>
        <v/>
      </c>
      <c r="AZ42" s="320" t="str">
        <f>IF(AY42="","",COUNT(AY$1:AY42))</f>
        <v/>
      </c>
      <c r="BB42" s="339" t="str">
        <f>IF(AF42="","",IF(ISNA(MATCH(AF42,$AF$1:AF41,0)),"N","Y"))</f>
        <v/>
      </c>
      <c r="BC42" s="339" t="str">
        <f t="shared" si="20"/>
        <v/>
      </c>
      <c r="BD42" s="339" t="str">
        <f>IF(BC42="","",COUNT($BC$1:BC42))</f>
        <v/>
      </c>
      <c r="BE42" s="339" t="str">
        <f t="shared" si="429"/>
        <v/>
      </c>
      <c r="BF42" s="340" t="str">
        <f>IF(AR42="","",IF(ISNA(MATCH(AF42,$AF$1:AF41,0)),-AR42,AR42))</f>
        <v/>
      </c>
      <c r="BG42" s="341" t="str">
        <f t="array" ref="BG42">IF(BE42="","",SUM(IF(AK$1:AK$200=BE42,BF$1:BF$200)))</f>
        <v/>
      </c>
      <c r="BH42" s="341" t="str">
        <f t="shared" ref="BH42" si="547">IF(BG42="","",MOD(BG42,CERCLE))</f>
        <v/>
      </c>
      <c r="BI42" s="342"/>
      <c r="BJ42" s="322"/>
      <c r="BK42" s="322"/>
      <c r="BL42" s="322"/>
      <c r="BM42" s="339" t="str">
        <f t="shared" si="62"/>
        <v/>
      </c>
      <c r="BN42" s="343" t="str">
        <f t="shared" si="431"/>
        <v/>
      </c>
      <c r="BO42" s="341" t="str">
        <f t="shared" ref="BO42" si="548">IF(BN42="","",CERCLE-BN42)</f>
        <v/>
      </c>
      <c r="BP42" s="341"/>
      <c r="BQ42" s="339" t="str">
        <f t="shared" si="433"/>
        <v/>
      </c>
      <c r="BR42" s="341" t="str">
        <f t="shared" si="64"/>
        <v/>
      </c>
      <c r="BS42" s="341" t="str">
        <f t="shared" si="65"/>
        <v/>
      </c>
      <c r="BT42" s="343" t="str">
        <f t="shared" si="434"/>
        <v/>
      </c>
      <c r="BU42" s="342"/>
      <c r="BV42" s="341" t="str">
        <f t="shared" si="455"/>
        <v/>
      </c>
      <c r="BW42" s="345" t="str">
        <f t="shared" si="456"/>
        <v/>
      </c>
      <c r="BX42" s="345" t="str">
        <f t="shared" si="435"/>
        <v/>
      </c>
      <c r="BY42" s="346" t="str">
        <f t="shared" si="436"/>
        <v/>
      </c>
      <c r="BZ42" s="346" t="str">
        <f t="shared" si="437"/>
        <v/>
      </c>
      <c r="CA42" s="339" t="str">
        <f t="shared" si="68"/>
        <v/>
      </c>
      <c r="CE42" s="320" t="str">
        <f t="shared" si="438"/>
        <v/>
      </c>
      <c r="CF42" s="320" t="str">
        <f t="shared" si="439"/>
        <v/>
      </c>
      <c r="CG42" s="322" t="str">
        <f t="shared" si="440"/>
        <v/>
      </c>
      <c r="CH42" s="322" t="str">
        <f t="shared" ref="CH42" si="549">IF(CG42="","",MOD(CG42-BX42,CERCLE))</f>
        <v/>
      </c>
      <c r="CI42" s="322" t="str">
        <f t="shared" si="442"/>
        <v/>
      </c>
      <c r="CJ42" s="349"/>
      <c r="CK42" s="350" t="str">
        <f t="shared" si="35"/>
        <v/>
      </c>
      <c r="CL42" s="350" t="str">
        <f t="shared" si="36"/>
        <v/>
      </c>
      <c r="CM42" s="320" t="str">
        <f t="shared" si="472"/>
        <v/>
      </c>
      <c r="CN42" s="320" t="str">
        <f t="shared" si="472"/>
        <v/>
      </c>
      <c r="CP42" s="322" t="str">
        <f>IF(BN42="","",MOD(BN42+'RAPPORT-XYZ'!$E$12,CERCLE))</f>
        <v/>
      </c>
      <c r="CQ42" s="345" t="str">
        <f t="shared" si="458"/>
        <v/>
      </c>
      <c r="CR42" s="320" t="str">
        <f t="shared" si="71"/>
        <v/>
      </c>
      <c r="CS42" s="320" t="str">
        <f t="shared" si="37"/>
        <v/>
      </c>
      <c r="CU42" s="320" t="str">
        <f>IF(CR42="","",BY42/'RAPPORT-XYZ'!$E$9)</f>
        <v/>
      </c>
      <c r="CV42" s="320" t="str">
        <f>IF(CU42="","",-'RAPPORT-XYZ'!$E$27*CU42)</f>
        <v/>
      </c>
      <c r="CW42" s="320" t="str">
        <f>IF(CV42="","",-'RAPPORT-XYZ'!$E$29*CU42)</f>
        <v/>
      </c>
      <c r="CY42" s="320" t="str">
        <f t="shared" si="443"/>
        <v/>
      </c>
      <c r="CZ42" s="320" t="str">
        <f t="shared" si="443"/>
        <v/>
      </c>
      <c r="DB42" s="320" t="str">
        <f t="shared" si="72"/>
        <v/>
      </c>
      <c r="DD42" s="320" t="str">
        <f>IF(CA42="","",CA42+('RAPPORT-XYZ'!$E$37*ROW(42:42)))</f>
        <v/>
      </c>
      <c r="DF42" s="345" t="str">
        <f t="shared" ref="DF42" si="550">IF(AND(CZ42=0,CY42=0),0,IF(AND(CZ42=0,CY42&gt;0),NORD,IF(AND(CZ42&gt;0,CY42=0),EST,IF(AND(CZ42=0,CY42&lt;0),SUD,IF(AND(CZ42&lt;0,CY42=0),OUEST,"")))))</f>
        <v/>
      </c>
      <c r="DG42" s="345" t="str">
        <f t="shared" ref="DG42" si="551">IF(CY42="","",IF(DF42="",MOD(DEGREES(ATAN(ABS(CZ42)/(ABS(CY42))))/24,CERCLE),DF42))</f>
        <v/>
      </c>
      <c r="DH42" s="345" t="str">
        <f t="shared" ref="DH42" si="552">IF(DG42="","",MOD(IF(AND(CZ42&gt;0,CY42&gt;0),DG42,IF(AND(CZ42&gt;0,CY42&lt;0),SUD-DG42,IF(AND(CZ42&lt;0,CY42&lt;0),SUD+DG42,IF(AND(CZ42&lt;0,CY42&gt;0),NORD-DG42,DG42)))),CERCLE))</f>
        <v/>
      </c>
      <c r="DI42" s="322" t="str">
        <f t="shared" ref="DI42" si="553">IF(CG42="","",MOD(CG42-DH42,CERCLE))</f>
        <v/>
      </c>
      <c r="DJ42" s="322" t="str">
        <f t="shared" si="448"/>
        <v/>
      </c>
      <c r="DK42" s="322" t="str">
        <f>IF(XYZ!$F$15=OUI,'CALCUL-XYZ'!DJ42,'CALCUL-XYZ'!DH42)</f>
        <v/>
      </c>
      <c r="DL42" s="345" t="str">
        <f t="shared" si="463"/>
        <v/>
      </c>
      <c r="DN42" s="320" t="str">
        <f t="shared" si="43"/>
        <v/>
      </c>
      <c r="DO42" s="320" t="str">
        <f t="shared" si="44"/>
        <v/>
      </c>
      <c r="DP42" s="320" t="str">
        <f t="shared" si="464"/>
        <v/>
      </c>
      <c r="DQ42" s="320" t="str">
        <f t="shared" si="464"/>
        <v/>
      </c>
      <c r="DS42" s="320" t="str">
        <f t="shared" si="45"/>
        <v/>
      </c>
      <c r="DT42" s="320" t="str">
        <f ca="1">IF(XYZ!AJ66="","",IF(XYZ!$AO$23='CALCUL-XY'!$E$56," "&amp;SUBSTITUTE(XYZ!AJ66,",","."),","&amp;SUBSTITUTE(XYZ!AJ66,",",".")))</f>
        <v/>
      </c>
      <c r="DU42" s="320" t="str">
        <f ca="1">IF(XYZ!AK66="","",IF(XYZ!$AO$23='CALCUL-XY'!$E$56," "&amp;SUBSTITUTE(XYZ!AK66,",","."),","&amp;SUBSTITUTE(XYZ!AK66,",",".")))</f>
        <v/>
      </c>
      <c r="DV42" s="320" t="str">
        <f>IF(DD42="","",IF(XYZ!$AO$23='CALCUL-XY'!$E$56," "&amp;SUBSTITUTE(DD42,",","."),","&amp;SUBSTITUTE(DD42,",",".")))</f>
        <v/>
      </c>
      <c r="DW42" s="320" t="str">
        <f>IF(DS42="","",IF(XYZ!$AO$23='CALCUL-XY'!$E$56,IF(XYZ!AM66=""," ST"," "&amp;XYZ!AM66),IF(XYZ!AM66="",",ST",","&amp;XYZ!AM66)))</f>
        <v/>
      </c>
      <c r="DY42" s="319">
        <f t="shared" si="46"/>
        <v>42</v>
      </c>
      <c r="DZ42" s="320" t="str">
        <f t="shared" si="47"/>
        <v/>
      </c>
      <c r="EA42" s="322" t="str">
        <f t="shared" si="48"/>
        <v/>
      </c>
      <c r="EB42" s="345" t="str">
        <f t="shared" si="79"/>
        <v/>
      </c>
      <c r="EC42" s="320" t="str">
        <f t="shared" si="49"/>
        <v/>
      </c>
      <c r="ED42" s="320" t="str">
        <f t="shared" si="92"/>
        <v/>
      </c>
      <c r="EE42" s="320" t="str">
        <f t="shared" si="93"/>
        <v/>
      </c>
      <c r="EF42" s="320" t="str">
        <f ca="1">IF(EA42="","",IF(NC&lt;DY42,"",SUM(ED42:OFFSET(ED42,(NC-1),0))))</f>
        <v/>
      </c>
      <c r="EG42" s="320" t="str">
        <f ca="1">IF(EA42="","",IF(NC&lt;DY42,"",SUM(EE42:OFFSET(EE42,(NC-1),0))))</f>
        <v/>
      </c>
      <c r="EH42" s="320" t="str">
        <f t="shared" si="50"/>
        <v/>
      </c>
      <c r="EI42" s="320" t="str">
        <f>IF(EH42="","",'RAPPORT-XYZ'!$E$9/'CALCUL-XYZ'!EH42)</f>
        <v/>
      </c>
    </row>
    <row r="43" spans="1:139" x14ac:dyDescent="0.15">
      <c r="A43" s="320" t="str">
        <f>IF(XYZ!B67="","",XYZ!B67)</f>
        <v/>
      </c>
      <c r="B43" s="320" t="str">
        <f>IF(XYZ!C67="","",IF(XYZ!C67='RAPPORT-XYZ'!$A$6,'RAPPORT-XYZ'!$A$6,IF(OR(XYZ!C67='RAPPORT-XYZ'!$A$7,XYZ!C67='RAPPORT-XYZ'!$B$7),'RAPPORT-XYZ'!$A$7)))</f>
        <v/>
      </c>
      <c r="C43" s="320" t="str">
        <f>IF(XYZ!D67="","",XYZ!D67)</f>
        <v/>
      </c>
      <c r="D43" s="320" t="str">
        <f>IF(XYZ!E67="","",XYZ!E67)</f>
        <v/>
      </c>
      <c r="E43" s="320" t="str">
        <f>IF(XYZ!F67="","",XYZ!F67)</f>
        <v/>
      </c>
      <c r="F43" s="322" t="str">
        <f>IF(XYZ!G67="","",MOD(XYZ!G67,CERCLE))</f>
        <v/>
      </c>
      <c r="G43" s="322" t="str">
        <f>IF(XYZ!H67="","",MOD(XYZ!H67,CERCLE))</f>
        <v/>
      </c>
      <c r="H43" s="320">
        <f>IFERROR(IF(ECHELLE3="",XYZ!I67*1,XYZ!I67*ECHELLE3),"")</f>
        <v>0</v>
      </c>
      <c r="I43" s="320" t="str">
        <f>IF(XYZ!J67="","",XYZ!J67)</f>
        <v/>
      </c>
      <c r="K43" s="320" t="str">
        <f t="shared" si="51"/>
        <v/>
      </c>
      <c r="L43" s="320" t="str">
        <f>IF(K43="","",COUNT($K$1:K43))</f>
        <v/>
      </c>
      <c r="M43" s="320" t="str">
        <f t="shared" si="415"/>
        <v/>
      </c>
      <c r="N43" s="320" t="str">
        <f t="shared" si="416"/>
        <v/>
      </c>
      <c r="O43" s="320" t="str">
        <f t="shared" si="417"/>
        <v/>
      </c>
      <c r="P43" s="320" t="str">
        <f t="shared" si="418"/>
        <v/>
      </c>
      <c r="Q43" s="322" t="str">
        <f t="shared" si="419"/>
        <v/>
      </c>
      <c r="R43" s="322" t="str">
        <f t="shared" si="420"/>
        <v/>
      </c>
      <c r="S43" s="320" t="str">
        <f t="shared" si="421"/>
        <v/>
      </c>
      <c r="T43" s="320" t="str">
        <f t="shared" si="422"/>
        <v/>
      </c>
      <c r="V43" s="322" t="str">
        <f t="shared" ref="V43" si="554">IF(Q43="","",IF(M43="R",MOD(Q43-SUD,CERCLE),Q43))</f>
        <v/>
      </c>
      <c r="W43" s="331" t="str">
        <f t="shared" si="53"/>
        <v/>
      </c>
      <c r="X43" s="331" t="str">
        <f t="shared" si="54"/>
        <v/>
      </c>
      <c r="Y43" s="352"/>
      <c r="Z43" s="322" t="str">
        <f t="shared" ref="Z43" si="555">IF(R43="","",IF(M43="R",MOD(CERCLE-R43,CERCLE),R43))</f>
        <v/>
      </c>
      <c r="AA43" s="320" t="str">
        <f t="shared" ref="AA43" si="556">IF(S43="","",ABS(COS(RADIANS(Z43-EST)*24))*S43)</f>
        <v/>
      </c>
      <c r="AC43" s="320" t="str">
        <f t="shared" ref="AC43" si="557">IF(S43="","",SIN(RADIANS(Z43-EST)*24)*S43)</f>
        <v/>
      </c>
      <c r="AD43" s="320" t="str">
        <f t="shared" si="10"/>
        <v/>
      </c>
      <c r="AF43" s="320" t="str">
        <f t="shared" si="427"/>
        <v/>
      </c>
      <c r="AG43" s="320" t="str">
        <f t="shared" si="427"/>
        <v/>
      </c>
      <c r="AH43" s="320" t="str">
        <f t="shared" si="12"/>
        <v/>
      </c>
      <c r="AI43" s="320" t="str">
        <f t="shared" si="13"/>
        <v/>
      </c>
      <c r="AJ43" s="320" t="str">
        <f>IF(AH43="","",IF(ISNA(MATCH(AH43,$AH$1:AH42,0)),"N","Y"))</f>
        <v/>
      </c>
      <c r="AK43" s="320" t="str">
        <f t="shared" si="14"/>
        <v/>
      </c>
      <c r="AL43" s="320" t="str">
        <f t="shared" si="15"/>
        <v/>
      </c>
      <c r="AM43" s="320" t="str">
        <f t="shared" si="16"/>
        <v/>
      </c>
      <c r="AN43" s="320" t="str">
        <f t="shared" si="17"/>
        <v/>
      </c>
      <c r="AO43" s="334" t="str">
        <f t="array" ref="AO43">IF(AM43="","",AVERAGE(IF(AH$1:AH$200=AM43,W$1:W$200)))</f>
        <v/>
      </c>
      <c r="AP43" s="334" t="str">
        <f t="array" ref="AP43">IF(AM43="","",AVERAGE(IF(AH$1:AH$200=AM43,X$1:X$200)))</f>
        <v/>
      </c>
      <c r="AQ43" s="334" t="str">
        <f t="shared" si="58"/>
        <v/>
      </c>
      <c r="AR43" s="335" t="str">
        <f t="array" ref="AR43">IF(AQ43="","",MOD(DEGREES(AQ43/24),CERCLE))</f>
        <v/>
      </c>
      <c r="AS43" s="336" t="str">
        <f t="array" ref="AS43">IF(AM43="","",AVERAGE(IF(AH$1:AH$200=AM43,AA$1:AA$200)))</f>
        <v/>
      </c>
      <c r="AT43" s="336" t="str">
        <f t="shared" si="428"/>
        <v/>
      </c>
      <c r="AU43" s="336" t="str">
        <f t="shared" si="59"/>
        <v/>
      </c>
      <c r="AV43" s="337" t="str">
        <f t="array" ref="AV43">IF(AM43="","",AVERAGE(IF(AH$1:AH$200=AM43,AD$1:AD$200)))</f>
        <v/>
      </c>
      <c r="AW43" s="337" t="str">
        <f t="array" ref="AW43">IF(AN43="","",AVERAGE(IF(AH$1:AH$200=AN43,AD$1:AD$200)))</f>
        <v/>
      </c>
      <c r="AX43" s="337" t="str">
        <f t="shared" si="60"/>
        <v/>
      </c>
      <c r="AY43" s="320" t="str">
        <f t="shared" si="19"/>
        <v/>
      </c>
      <c r="AZ43" s="320" t="str">
        <f>IF(AY43="","",COUNT(AY$1:AY43))</f>
        <v/>
      </c>
      <c r="BB43" s="339" t="str">
        <f>IF(AF43="","",IF(ISNA(MATCH(AF43,$AF$1:AF42,0)),"N","Y"))</f>
        <v/>
      </c>
      <c r="BC43" s="339" t="str">
        <f t="shared" si="20"/>
        <v/>
      </c>
      <c r="BD43" s="339" t="str">
        <f>IF(BC43="","",COUNT($BC$1:BC43))</f>
        <v/>
      </c>
      <c r="BE43" s="339" t="str">
        <f t="shared" si="429"/>
        <v/>
      </c>
      <c r="BF43" s="340" t="str">
        <f>IF(AR43="","",IF(ISNA(MATCH(AF43,$AF$1:AF42,0)),-AR43,AR43))</f>
        <v/>
      </c>
      <c r="BG43" s="341" t="str">
        <f t="array" ref="BG43">IF(BE43="","",SUM(IF(AK$1:AK$200=BE43,BF$1:BF$200)))</f>
        <v/>
      </c>
      <c r="BH43" s="341" t="str">
        <f t="shared" ref="BH43" si="558">IF(BG43="","",MOD(BG43,CERCLE))</f>
        <v/>
      </c>
      <c r="BI43" s="342"/>
      <c r="BJ43" s="322"/>
      <c r="BK43" s="322"/>
      <c r="BL43" s="322"/>
      <c r="BM43" s="339" t="str">
        <f t="shared" si="62"/>
        <v/>
      </c>
      <c r="BN43" s="343" t="str">
        <f t="shared" si="431"/>
        <v/>
      </c>
      <c r="BO43" s="341" t="str">
        <f t="shared" ref="BO43" si="559">IF(BN43="","",CERCLE-BN43)</f>
        <v/>
      </c>
      <c r="BP43" s="341"/>
      <c r="BQ43" s="339" t="str">
        <f t="shared" si="433"/>
        <v/>
      </c>
      <c r="BR43" s="341" t="str">
        <f t="shared" si="64"/>
        <v/>
      </c>
      <c r="BS43" s="341" t="str">
        <f t="shared" si="65"/>
        <v/>
      </c>
      <c r="BT43" s="343" t="str">
        <f t="shared" si="434"/>
        <v/>
      </c>
      <c r="BU43" s="342"/>
      <c r="BV43" s="341" t="str">
        <f t="shared" si="455"/>
        <v/>
      </c>
      <c r="BW43" s="345" t="str">
        <f t="shared" si="456"/>
        <v/>
      </c>
      <c r="BX43" s="345" t="str">
        <f t="shared" si="435"/>
        <v/>
      </c>
      <c r="BY43" s="346" t="str">
        <f t="shared" si="436"/>
        <v/>
      </c>
      <c r="BZ43" s="346" t="str">
        <f t="shared" si="437"/>
        <v/>
      </c>
      <c r="CA43" s="339" t="str">
        <f t="shared" si="68"/>
        <v/>
      </c>
      <c r="CE43" s="320" t="str">
        <f t="shared" si="438"/>
        <v/>
      </c>
      <c r="CF43" s="320" t="str">
        <f t="shared" si="439"/>
        <v/>
      </c>
      <c r="CG43" s="322" t="str">
        <f t="shared" si="440"/>
        <v/>
      </c>
      <c r="CH43" s="322" t="str">
        <f t="shared" ref="CH43" si="560">IF(CG43="","",MOD(CG43-BX43,CERCLE))</f>
        <v/>
      </c>
      <c r="CI43" s="322" t="str">
        <f t="shared" si="442"/>
        <v/>
      </c>
      <c r="CJ43" s="349"/>
      <c r="CK43" s="350" t="str">
        <f t="shared" si="35"/>
        <v/>
      </c>
      <c r="CL43" s="350" t="str">
        <f t="shared" si="36"/>
        <v/>
      </c>
      <c r="CM43" s="320" t="str">
        <f t="shared" si="472"/>
        <v/>
      </c>
      <c r="CN43" s="320" t="str">
        <f t="shared" si="472"/>
        <v/>
      </c>
      <c r="CP43" s="322" t="str">
        <f>IF(BN43="","",MOD(BN43+'RAPPORT-XYZ'!$E$12,CERCLE))</f>
        <v/>
      </c>
      <c r="CQ43" s="345" t="str">
        <f t="shared" si="458"/>
        <v/>
      </c>
      <c r="CR43" s="320" t="str">
        <f t="shared" si="71"/>
        <v/>
      </c>
      <c r="CS43" s="320" t="str">
        <f t="shared" si="37"/>
        <v/>
      </c>
      <c r="CU43" s="320" t="str">
        <f>IF(CR43="","",BY43/'RAPPORT-XYZ'!$E$9)</f>
        <v/>
      </c>
      <c r="CV43" s="320" t="str">
        <f>IF(CU43="","",-'RAPPORT-XYZ'!$E$27*CU43)</f>
        <v/>
      </c>
      <c r="CW43" s="320" t="str">
        <f>IF(CV43="","",-'RAPPORT-XYZ'!$E$29*CU43)</f>
        <v/>
      </c>
      <c r="CY43" s="320" t="str">
        <f t="shared" si="443"/>
        <v/>
      </c>
      <c r="CZ43" s="320" t="str">
        <f t="shared" si="443"/>
        <v/>
      </c>
      <c r="DB43" s="320" t="str">
        <f t="shared" si="72"/>
        <v/>
      </c>
      <c r="DD43" s="320" t="str">
        <f>IF(CA43="","",CA43+('RAPPORT-XYZ'!$E$37*ROW(43:43)))</f>
        <v/>
      </c>
      <c r="DF43" s="345" t="str">
        <f t="shared" ref="DF43" si="561">IF(AND(CZ43=0,CY43=0),0,IF(AND(CZ43=0,CY43&gt;0),NORD,IF(AND(CZ43&gt;0,CY43=0),EST,IF(AND(CZ43=0,CY43&lt;0),SUD,IF(AND(CZ43&lt;0,CY43=0),OUEST,"")))))</f>
        <v/>
      </c>
      <c r="DG43" s="345" t="str">
        <f t="shared" ref="DG43" si="562">IF(CY43="","",IF(DF43="",MOD(DEGREES(ATAN(ABS(CZ43)/(ABS(CY43))))/24,CERCLE),DF43))</f>
        <v/>
      </c>
      <c r="DH43" s="345" t="str">
        <f t="shared" ref="DH43" si="563">IF(DG43="","",MOD(IF(AND(CZ43&gt;0,CY43&gt;0),DG43,IF(AND(CZ43&gt;0,CY43&lt;0),SUD-DG43,IF(AND(CZ43&lt;0,CY43&lt;0),SUD+DG43,IF(AND(CZ43&lt;0,CY43&gt;0),NORD-DG43,DG43)))),CERCLE))</f>
        <v/>
      </c>
      <c r="DI43" s="322" t="str">
        <f t="shared" ref="DI43" si="564">IF(CG43="","",MOD(CG43-DH43,CERCLE))</f>
        <v/>
      </c>
      <c r="DJ43" s="322" t="str">
        <f t="shared" si="448"/>
        <v/>
      </c>
      <c r="DK43" s="322" t="str">
        <f>IF(XYZ!$F$15=OUI,'CALCUL-XYZ'!DJ43,'CALCUL-XYZ'!DH43)</f>
        <v/>
      </c>
      <c r="DL43" s="345" t="str">
        <f t="shared" si="463"/>
        <v/>
      </c>
      <c r="DN43" s="320" t="str">
        <f t="shared" si="43"/>
        <v/>
      </c>
      <c r="DO43" s="320" t="str">
        <f t="shared" si="44"/>
        <v/>
      </c>
      <c r="DP43" s="320" t="str">
        <f t="shared" si="464"/>
        <v/>
      </c>
      <c r="DQ43" s="320" t="str">
        <f t="shared" si="464"/>
        <v/>
      </c>
      <c r="DS43" s="320" t="str">
        <f t="shared" si="45"/>
        <v/>
      </c>
      <c r="DT43" s="320" t="str">
        <f ca="1">IF(XYZ!AJ67="","",IF(XYZ!$AO$23='CALCUL-XY'!$E$56," "&amp;SUBSTITUTE(XYZ!AJ67,",","."),","&amp;SUBSTITUTE(XYZ!AJ67,",",".")))</f>
        <v/>
      </c>
      <c r="DU43" s="320" t="str">
        <f ca="1">IF(XYZ!AK67="","",IF(XYZ!$AO$23='CALCUL-XY'!$E$56," "&amp;SUBSTITUTE(XYZ!AK67,",","."),","&amp;SUBSTITUTE(XYZ!AK67,",",".")))</f>
        <v/>
      </c>
      <c r="DV43" s="320" t="str">
        <f>IF(DD43="","",IF(XYZ!$AO$23='CALCUL-XY'!$E$56," "&amp;SUBSTITUTE(DD43,",","."),","&amp;SUBSTITUTE(DD43,",",".")))</f>
        <v/>
      </c>
      <c r="DW43" s="320" t="str">
        <f>IF(DS43="","",IF(XYZ!$AO$23='CALCUL-XY'!$E$56,IF(XYZ!AM67=""," ST"," "&amp;XYZ!AM67),IF(XYZ!AM67="",",ST",","&amp;XYZ!AM67)))</f>
        <v/>
      </c>
      <c r="DY43" s="319">
        <f t="shared" si="46"/>
        <v>43</v>
      </c>
      <c r="DZ43" s="320" t="str">
        <f t="shared" si="47"/>
        <v/>
      </c>
      <c r="EA43" s="322" t="str">
        <f t="shared" si="48"/>
        <v/>
      </c>
      <c r="EB43" s="345" t="str">
        <f t="shared" si="79"/>
        <v/>
      </c>
      <c r="EC43" s="320" t="str">
        <f t="shared" si="49"/>
        <v/>
      </c>
      <c r="ED43" s="320" t="str">
        <f t="shared" si="92"/>
        <v/>
      </c>
      <c r="EE43" s="320" t="str">
        <f t="shared" si="93"/>
        <v/>
      </c>
      <c r="EF43" s="320" t="str">
        <f ca="1">IF(EA43="","",IF(NC&lt;DY43,"",SUM(ED43:OFFSET(ED43,(NC-1),0))))</f>
        <v/>
      </c>
      <c r="EG43" s="320" t="str">
        <f ca="1">IF(EA43="","",IF(NC&lt;DY43,"",SUM(EE43:OFFSET(EE43,(NC-1),0))))</f>
        <v/>
      </c>
      <c r="EH43" s="320" t="str">
        <f t="shared" si="50"/>
        <v/>
      </c>
      <c r="EI43" s="320" t="str">
        <f>IF(EH43="","",'RAPPORT-XYZ'!$E$9/'CALCUL-XYZ'!EH43)</f>
        <v/>
      </c>
    </row>
    <row r="44" spans="1:139" x14ac:dyDescent="0.15">
      <c r="A44" s="320" t="str">
        <f>IF(XYZ!B68="","",XYZ!B68)</f>
        <v/>
      </c>
      <c r="B44" s="320" t="str">
        <f>IF(XYZ!C68="","",IF(XYZ!C68='RAPPORT-XYZ'!$A$6,'RAPPORT-XYZ'!$A$6,IF(OR(XYZ!C68='RAPPORT-XYZ'!$A$7,XYZ!C68='RAPPORT-XYZ'!$B$7),'RAPPORT-XYZ'!$A$7)))</f>
        <v/>
      </c>
      <c r="C44" s="320" t="str">
        <f>IF(XYZ!D68="","",XYZ!D68)</f>
        <v/>
      </c>
      <c r="D44" s="320" t="str">
        <f>IF(XYZ!E68="","",XYZ!E68)</f>
        <v/>
      </c>
      <c r="E44" s="320" t="str">
        <f>IF(XYZ!F68="","",XYZ!F68)</f>
        <v/>
      </c>
      <c r="F44" s="322" t="str">
        <f>IF(XYZ!G68="","",MOD(XYZ!G68,CERCLE))</f>
        <v/>
      </c>
      <c r="G44" s="322" t="str">
        <f>IF(XYZ!H68="","",MOD(XYZ!H68,CERCLE))</f>
        <v/>
      </c>
      <c r="H44" s="320">
        <f>IFERROR(IF(ECHELLE3="",XYZ!I68*1,XYZ!I68*ECHELLE3),"")</f>
        <v>0</v>
      </c>
      <c r="I44" s="320" t="str">
        <f>IF(XYZ!J68="","",XYZ!J68)</f>
        <v/>
      </c>
      <c r="K44" s="320" t="str">
        <f t="shared" si="51"/>
        <v/>
      </c>
      <c r="L44" s="320" t="str">
        <f>IF(K44="","",COUNT($K$1:K44))</f>
        <v/>
      </c>
      <c r="M44" s="320" t="str">
        <f t="shared" si="415"/>
        <v/>
      </c>
      <c r="N44" s="320" t="str">
        <f t="shared" si="416"/>
        <v/>
      </c>
      <c r="O44" s="320" t="str">
        <f t="shared" si="417"/>
        <v/>
      </c>
      <c r="P44" s="320" t="str">
        <f t="shared" si="418"/>
        <v/>
      </c>
      <c r="Q44" s="322" t="str">
        <f t="shared" si="419"/>
        <v/>
      </c>
      <c r="R44" s="322" t="str">
        <f t="shared" si="420"/>
        <v/>
      </c>
      <c r="S44" s="320" t="str">
        <f t="shared" si="421"/>
        <v/>
      </c>
      <c r="T44" s="320" t="str">
        <f t="shared" si="422"/>
        <v/>
      </c>
      <c r="V44" s="322" t="str">
        <f t="shared" ref="V44" si="565">IF(Q44="","",IF(M44="R",MOD(Q44-SUD,CERCLE),Q44))</f>
        <v/>
      </c>
      <c r="W44" s="331" t="str">
        <f t="shared" si="53"/>
        <v/>
      </c>
      <c r="X44" s="331" t="str">
        <f t="shared" si="54"/>
        <v/>
      </c>
      <c r="Y44" s="352"/>
      <c r="Z44" s="322" t="str">
        <f t="shared" ref="Z44" si="566">IF(R44="","",IF(M44="R",MOD(CERCLE-R44,CERCLE),R44))</f>
        <v/>
      </c>
      <c r="AA44" s="320" t="str">
        <f t="shared" ref="AA44" si="567">IF(S44="","",ABS(COS(RADIANS(Z44-EST)*24))*S44)</f>
        <v/>
      </c>
      <c r="AC44" s="320" t="str">
        <f t="shared" ref="AC44" si="568">IF(S44="","",SIN(RADIANS(Z44-EST)*24)*S44)</f>
        <v/>
      </c>
      <c r="AD44" s="320" t="str">
        <f t="shared" si="10"/>
        <v/>
      </c>
      <c r="AF44" s="320" t="str">
        <f t="shared" si="427"/>
        <v/>
      </c>
      <c r="AG44" s="320" t="str">
        <f t="shared" si="427"/>
        <v/>
      </c>
      <c r="AH44" s="320" t="str">
        <f t="shared" si="12"/>
        <v/>
      </c>
      <c r="AI44" s="320" t="str">
        <f t="shared" si="13"/>
        <v/>
      </c>
      <c r="AJ44" s="320" t="str">
        <f>IF(AH44="","",IF(ISNA(MATCH(AH44,$AH$1:AH43,0)),"N","Y"))</f>
        <v/>
      </c>
      <c r="AK44" s="320" t="str">
        <f t="shared" si="14"/>
        <v/>
      </c>
      <c r="AL44" s="320" t="str">
        <f t="shared" si="15"/>
        <v/>
      </c>
      <c r="AM44" s="320" t="str">
        <f t="shared" si="16"/>
        <v/>
      </c>
      <c r="AN44" s="320" t="str">
        <f t="shared" si="17"/>
        <v/>
      </c>
      <c r="AO44" s="334" t="str">
        <f t="array" ref="AO44">IF(AM44="","",AVERAGE(IF(AH$1:AH$200=AM44,W$1:W$200)))</f>
        <v/>
      </c>
      <c r="AP44" s="334" t="str">
        <f t="array" ref="AP44">IF(AM44="","",AVERAGE(IF(AH$1:AH$200=AM44,X$1:X$200)))</f>
        <v/>
      </c>
      <c r="AQ44" s="334" t="str">
        <f t="shared" si="58"/>
        <v/>
      </c>
      <c r="AR44" s="335" t="str">
        <f t="array" ref="AR44">IF(AQ44="","",MOD(DEGREES(AQ44/24),CERCLE))</f>
        <v/>
      </c>
      <c r="AS44" s="336" t="str">
        <f t="array" ref="AS44">IF(AM44="","",AVERAGE(IF(AH$1:AH$200=AM44,AA$1:AA$200)))</f>
        <v/>
      </c>
      <c r="AT44" s="336" t="str">
        <f t="shared" si="428"/>
        <v/>
      </c>
      <c r="AU44" s="336" t="str">
        <f t="shared" si="59"/>
        <v/>
      </c>
      <c r="AV44" s="337" t="str">
        <f t="array" ref="AV44">IF(AM44="","",AVERAGE(IF(AH$1:AH$200=AM44,AD$1:AD$200)))</f>
        <v/>
      </c>
      <c r="AW44" s="337" t="str">
        <f t="array" ref="AW44">IF(AN44="","",AVERAGE(IF(AH$1:AH$200=AN44,AD$1:AD$200)))</f>
        <v/>
      </c>
      <c r="AX44" s="337" t="str">
        <f t="shared" si="60"/>
        <v/>
      </c>
      <c r="AY44" s="320" t="str">
        <f t="shared" si="19"/>
        <v/>
      </c>
      <c r="AZ44" s="320" t="str">
        <f>IF(AY44="","",COUNT(AY$1:AY44))</f>
        <v/>
      </c>
      <c r="BB44" s="339" t="str">
        <f>IF(AF44="","",IF(ISNA(MATCH(AF44,$AF$1:AF43,0)),"N","Y"))</f>
        <v/>
      </c>
      <c r="BC44" s="339" t="str">
        <f t="shared" si="20"/>
        <v/>
      </c>
      <c r="BD44" s="339" t="str">
        <f>IF(BC44="","",COUNT($BC$1:BC44))</f>
        <v/>
      </c>
      <c r="BE44" s="339" t="str">
        <f t="shared" si="429"/>
        <v/>
      </c>
      <c r="BF44" s="340" t="str">
        <f>IF(AR44="","",IF(ISNA(MATCH(AF44,$AF$1:AF43,0)),-AR44,AR44))</f>
        <v/>
      </c>
      <c r="BG44" s="341" t="str">
        <f t="array" ref="BG44">IF(BE44="","",SUM(IF(AK$1:AK$200=BE44,BF$1:BF$200)))</f>
        <v/>
      </c>
      <c r="BH44" s="341" t="str">
        <f t="shared" ref="BH44" si="569">IF(BG44="","",MOD(BG44,CERCLE))</f>
        <v/>
      </c>
      <c r="BI44" s="342"/>
      <c r="BJ44" s="322"/>
      <c r="BK44" s="322"/>
      <c r="BL44" s="322"/>
      <c r="BM44" s="339" t="str">
        <f t="shared" si="62"/>
        <v/>
      </c>
      <c r="BN44" s="343" t="str">
        <f t="shared" si="431"/>
        <v/>
      </c>
      <c r="BO44" s="341" t="str">
        <f t="shared" ref="BO44" si="570">IF(BN44="","",CERCLE-BN44)</f>
        <v/>
      </c>
      <c r="BP44" s="341"/>
      <c r="BQ44" s="339" t="str">
        <f t="shared" si="433"/>
        <v/>
      </c>
      <c r="BR44" s="341" t="str">
        <f t="shared" si="64"/>
        <v/>
      </c>
      <c r="BS44" s="341" t="str">
        <f t="shared" si="65"/>
        <v/>
      </c>
      <c r="BT44" s="343" t="str">
        <f t="shared" si="434"/>
        <v/>
      </c>
      <c r="BU44" s="342"/>
      <c r="BV44" s="341" t="str">
        <f t="shared" si="455"/>
        <v/>
      </c>
      <c r="BW44" s="345" t="str">
        <f t="shared" si="456"/>
        <v/>
      </c>
      <c r="BX44" s="345" t="str">
        <f t="shared" si="435"/>
        <v/>
      </c>
      <c r="BY44" s="346" t="str">
        <f t="shared" si="436"/>
        <v/>
      </c>
      <c r="BZ44" s="346" t="str">
        <f t="shared" si="437"/>
        <v/>
      </c>
      <c r="CA44" s="339" t="str">
        <f t="shared" si="68"/>
        <v/>
      </c>
      <c r="CE44" s="320" t="str">
        <f t="shared" si="438"/>
        <v/>
      </c>
      <c r="CF44" s="320" t="str">
        <f t="shared" si="439"/>
        <v/>
      </c>
      <c r="CG44" s="322" t="str">
        <f t="shared" si="440"/>
        <v/>
      </c>
      <c r="CH44" s="322" t="str">
        <f t="shared" ref="CH44" si="571">IF(CG44="","",MOD(CG44-BX44,CERCLE))</f>
        <v/>
      </c>
      <c r="CI44" s="322" t="str">
        <f t="shared" si="442"/>
        <v/>
      </c>
      <c r="CJ44" s="349"/>
      <c r="CK44" s="350" t="str">
        <f t="shared" si="35"/>
        <v/>
      </c>
      <c r="CL44" s="350" t="str">
        <f t="shared" si="36"/>
        <v/>
      </c>
      <c r="CM44" s="320" t="str">
        <f t="shared" si="472"/>
        <v/>
      </c>
      <c r="CN44" s="320" t="str">
        <f t="shared" si="472"/>
        <v/>
      </c>
      <c r="CP44" s="322" t="str">
        <f>IF(BN44="","",MOD(BN44+'RAPPORT-XYZ'!$E$12,CERCLE))</f>
        <v/>
      </c>
      <c r="CQ44" s="345" t="str">
        <f t="shared" si="458"/>
        <v/>
      </c>
      <c r="CR44" s="320" t="str">
        <f t="shared" si="71"/>
        <v/>
      </c>
      <c r="CS44" s="320" t="str">
        <f t="shared" si="37"/>
        <v/>
      </c>
      <c r="CU44" s="320" t="str">
        <f>IF(CR44="","",BY44/'RAPPORT-XYZ'!$E$9)</f>
        <v/>
      </c>
      <c r="CV44" s="320" t="str">
        <f>IF(CU44="","",-'RAPPORT-XYZ'!$E$27*CU44)</f>
        <v/>
      </c>
      <c r="CW44" s="320" t="str">
        <f>IF(CV44="","",-'RAPPORT-XYZ'!$E$29*CU44)</f>
        <v/>
      </c>
      <c r="CY44" s="320" t="str">
        <f t="shared" si="443"/>
        <v/>
      </c>
      <c r="CZ44" s="320" t="str">
        <f t="shared" si="443"/>
        <v/>
      </c>
      <c r="DB44" s="320" t="str">
        <f t="shared" si="72"/>
        <v/>
      </c>
      <c r="DD44" s="320" t="str">
        <f>IF(CA44="","",CA44+('RAPPORT-XYZ'!$E$37*ROW(44:44)))</f>
        <v/>
      </c>
      <c r="DF44" s="345" t="str">
        <f t="shared" ref="DF44" si="572">IF(AND(CZ44=0,CY44=0),0,IF(AND(CZ44=0,CY44&gt;0),NORD,IF(AND(CZ44&gt;0,CY44=0),EST,IF(AND(CZ44=0,CY44&lt;0),SUD,IF(AND(CZ44&lt;0,CY44=0),OUEST,"")))))</f>
        <v/>
      </c>
      <c r="DG44" s="345" t="str">
        <f t="shared" ref="DG44" si="573">IF(CY44="","",IF(DF44="",MOD(DEGREES(ATAN(ABS(CZ44)/(ABS(CY44))))/24,CERCLE),DF44))</f>
        <v/>
      </c>
      <c r="DH44" s="345" t="str">
        <f t="shared" ref="DH44" si="574">IF(DG44="","",MOD(IF(AND(CZ44&gt;0,CY44&gt;0),DG44,IF(AND(CZ44&gt;0,CY44&lt;0),SUD-DG44,IF(AND(CZ44&lt;0,CY44&lt;0),SUD+DG44,IF(AND(CZ44&lt;0,CY44&gt;0),NORD-DG44,DG44)))),CERCLE))</f>
        <v/>
      </c>
      <c r="DI44" s="322" t="str">
        <f t="shared" ref="DI44" si="575">IF(CG44="","",MOD(CG44-DH44,CERCLE))</f>
        <v/>
      </c>
      <c r="DJ44" s="322" t="str">
        <f t="shared" si="448"/>
        <v/>
      </c>
      <c r="DK44" s="322" t="str">
        <f>IF(XYZ!$F$15=OUI,'CALCUL-XYZ'!DJ44,'CALCUL-XYZ'!DH44)</f>
        <v/>
      </c>
      <c r="DL44" s="345" t="str">
        <f t="shared" si="463"/>
        <v/>
      </c>
      <c r="DN44" s="320" t="str">
        <f t="shared" si="43"/>
        <v/>
      </c>
      <c r="DO44" s="320" t="str">
        <f t="shared" si="44"/>
        <v/>
      </c>
      <c r="DP44" s="320" t="str">
        <f t="shared" si="464"/>
        <v/>
      </c>
      <c r="DQ44" s="320" t="str">
        <f t="shared" si="464"/>
        <v/>
      </c>
      <c r="DS44" s="320" t="str">
        <f t="shared" si="45"/>
        <v/>
      </c>
      <c r="DT44" s="320" t="str">
        <f ca="1">IF(XYZ!AJ68="","",IF(XYZ!$AO$23='CALCUL-XY'!$E$56," "&amp;SUBSTITUTE(XYZ!AJ68,",","."),","&amp;SUBSTITUTE(XYZ!AJ68,",",".")))</f>
        <v/>
      </c>
      <c r="DU44" s="320" t="str">
        <f ca="1">IF(XYZ!AK68="","",IF(XYZ!$AO$23='CALCUL-XY'!$E$56," "&amp;SUBSTITUTE(XYZ!AK68,",","."),","&amp;SUBSTITUTE(XYZ!AK68,",",".")))</f>
        <v/>
      </c>
      <c r="DV44" s="320" t="str">
        <f>IF(DD44="","",IF(XYZ!$AO$23='CALCUL-XY'!$E$56," "&amp;SUBSTITUTE(DD44,",","."),","&amp;SUBSTITUTE(DD44,",",".")))</f>
        <v/>
      </c>
      <c r="DW44" s="320" t="str">
        <f>IF(DS44="","",IF(XYZ!$AO$23='CALCUL-XY'!$E$56,IF(XYZ!AM68=""," ST"," "&amp;XYZ!AM68),IF(XYZ!AM68="",",ST",","&amp;XYZ!AM68)))</f>
        <v/>
      </c>
      <c r="DY44" s="319">
        <f t="shared" si="46"/>
        <v>44</v>
      </c>
      <c r="DZ44" s="320" t="str">
        <f t="shared" si="47"/>
        <v/>
      </c>
      <c r="EA44" s="322" t="str">
        <f t="shared" si="48"/>
        <v/>
      </c>
      <c r="EB44" s="345" t="str">
        <f t="shared" si="79"/>
        <v/>
      </c>
      <c r="EC44" s="320" t="str">
        <f t="shared" si="49"/>
        <v/>
      </c>
      <c r="ED44" s="320" t="str">
        <f t="shared" si="92"/>
        <v/>
      </c>
      <c r="EE44" s="320" t="str">
        <f t="shared" si="93"/>
        <v/>
      </c>
      <c r="EF44" s="320" t="str">
        <f ca="1">IF(EA44="","",IF(NC&lt;DY44,"",SUM(ED44:OFFSET(ED44,(NC-1),0))))</f>
        <v/>
      </c>
      <c r="EG44" s="320" t="str">
        <f ca="1">IF(EA44="","",IF(NC&lt;DY44,"",SUM(EE44:OFFSET(EE44,(NC-1),0))))</f>
        <v/>
      </c>
      <c r="EH44" s="320" t="str">
        <f t="shared" si="50"/>
        <v/>
      </c>
      <c r="EI44" s="320" t="str">
        <f>IF(EH44="","",'RAPPORT-XYZ'!$E$9/'CALCUL-XYZ'!EH44)</f>
        <v/>
      </c>
    </row>
    <row r="45" spans="1:139" x14ac:dyDescent="0.15">
      <c r="A45" s="320" t="str">
        <f>IF(XYZ!B69="","",XYZ!B69)</f>
        <v/>
      </c>
      <c r="B45" s="320" t="str">
        <f>IF(XYZ!C69="","",IF(XYZ!C69='RAPPORT-XYZ'!$A$6,'RAPPORT-XYZ'!$A$6,IF(OR(XYZ!C69='RAPPORT-XYZ'!$A$7,XYZ!C69='RAPPORT-XYZ'!$B$7),'RAPPORT-XYZ'!$A$7)))</f>
        <v/>
      </c>
      <c r="C45" s="320" t="str">
        <f>IF(XYZ!D69="","",XYZ!D69)</f>
        <v/>
      </c>
      <c r="D45" s="320" t="str">
        <f>IF(XYZ!E69="","",XYZ!E69)</f>
        <v/>
      </c>
      <c r="E45" s="320" t="str">
        <f>IF(XYZ!F69="","",XYZ!F69)</f>
        <v/>
      </c>
      <c r="F45" s="322" t="str">
        <f>IF(XYZ!G69="","",MOD(XYZ!G69,CERCLE))</f>
        <v/>
      </c>
      <c r="G45" s="322" t="str">
        <f>IF(XYZ!H69="","",MOD(XYZ!H69,CERCLE))</f>
        <v/>
      </c>
      <c r="H45" s="320">
        <f>IFERROR(IF(ECHELLE3="",XYZ!I69*1,XYZ!I69*ECHELLE3),"")</f>
        <v>0</v>
      </c>
      <c r="I45" s="320" t="str">
        <f>IF(XYZ!J69="","",XYZ!J69)</f>
        <v/>
      </c>
      <c r="K45" s="320" t="str">
        <f t="shared" si="51"/>
        <v/>
      </c>
      <c r="L45" s="320" t="str">
        <f>IF(K45="","",COUNT($K$1:K45))</f>
        <v/>
      </c>
      <c r="M45" s="320" t="str">
        <f t="shared" si="415"/>
        <v/>
      </c>
      <c r="N45" s="320" t="str">
        <f t="shared" si="416"/>
        <v/>
      </c>
      <c r="O45" s="320" t="str">
        <f t="shared" si="417"/>
        <v/>
      </c>
      <c r="P45" s="320" t="str">
        <f t="shared" si="418"/>
        <v/>
      </c>
      <c r="Q45" s="322" t="str">
        <f t="shared" si="419"/>
        <v/>
      </c>
      <c r="R45" s="322" t="str">
        <f t="shared" si="420"/>
        <v/>
      </c>
      <c r="S45" s="320" t="str">
        <f t="shared" si="421"/>
        <v/>
      </c>
      <c r="T45" s="320" t="str">
        <f t="shared" si="422"/>
        <v/>
      </c>
      <c r="V45" s="322" t="str">
        <f t="shared" ref="V45" si="576">IF(Q45="","",IF(M45="R",MOD(Q45-SUD,CERCLE),Q45))</f>
        <v/>
      </c>
      <c r="W45" s="331" t="str">
        <f t="shared" si="53"/>
        <v/>
      </c>
      <c r="X45" s="331" t="str">
        <f t="shared" si="54"/>
        <v/>
      </c>
      <c r="Y45" s="352"/>
      <c r="Z45" s="322" t="str">
        <f t="shared" ref="Z45" si="577">IF(R45="","",IF(M45="R",MOD(CERCLE-R45,CERCLE),R45))</f>
        <v/>
      </c>
      <c r="AA45" s="320" t="str">
        <f t="shared" ref="AA45" si="578">IF(S45="","",ABS(COS(RADIANS(Z45-EST)*24))*S45)</f>
        <v/>
      </c>
      <c r="AC45" s="320" t="str">
        <f t="shared" ref="AC45" si="579">IF(S45="","",SIN(RADIANS(Z45-EST)*24)*S45)</f>
        <v/>
      </c>
      <c r="AD45" s="320" t="str">
        <f t="shared" si="10"/>
        <v/>
      </c>
      <c r="AF45" s="320" t="str">
        <f t="shared" si="427"/>
        <v/>
      </c>
      <c r="AG45" s="320" t="str">
        <f t="shared" si="427"/>
        <v/>
      </c>
      <c r="AH45" s="320" t="str">
        <f t="shared" si="12"/>
        <v/>
      </c>
      <c r="AI45" s="320" t="str">
        <f t="shared" si="13"/>
        <v/>
      </c>
      <c r="AJ45" s="320" t="str">
        <f>IF(AH45="","",IF(ISNA(MATCH(AH45,$AH$1:AH44,0)),"N","Y"))</f>
        <v/>
      </c>
      <c r="AK45" s="320" t="str">
        <f t="shared" si="14"/>
        <v/>
      </c>
      <c r="AL45" s="320" t="str">
        <f t="shared" si="15"/>
        <v/>
      </c>
      <c r="AM45" s="320" t="str">
        <f t="shared" si="16"/>
        <v/>
      </c>
      <c r="AN45" s="320" t="str">
        <f t="shared" si="17"/>
        <v/>
      </c>
      <c r="AO45" s="334" t="str">
        <f t="array" ref="AO45">IF(AM45="","",AVERAGE(IF(AH$1:AH$200=AM45,W$1:W$200)))</f>
        <v/>
      </c>
      <c r="AP45" s="334" t="str">
        <f t="array" ref="AP45">IF(AM45="","",AVERAGE(IF(AH$1:AH$200=AM45,X$1:X$200)))</f>
        <v/>
      </c>
      <c r="AQ45" s="334" t="str">
        <f t="shared" si="58"/>
        <v/>
      </c>
      <c r="AR45" s="335" t="str">
        <f t="array" ref="AR45">IF(AQ45="","",MOD(DEGREES(AQ45/24),CERCLE))</f>
        <v/>
      </c>
      <c r="AS45" s="336" t="str">
        <f t="array" ref="AS45">IF(AM45="","",AVERAGE(IF(AH$1:AH$200=AM45,AA$1:AA$200)))</f>
        <v/>
      </c>
      <c r="AT45" s="336" t="str">
        <f t="shared" si="428"/>
        <v/>
      </c>
      <c r="AU45" s="336" t="str">
        <f t="shared" si="59"/>
        <v/>
      </c>
      <c r="AV45" s="337" t="str">
        <f t="array" ref="AV45">IF(AM45="","",AVERAGE(IF(AH$1:AH$200=AM45,AD$1:AD$200)))</f>
        <v/>
      </c>
      <c r="AW45" s="337" t="str">
        <f t="array" ref="AW45">IF(AN45="","",AVERAGE(IF(AH$1:AH$200=AN45,AD$1:AD$200)))</f>
        <v/>
      </c>
      <c r="AX45" s="337" t="str">
        <f t="shared" si="60"/>
        <v/>
      </c>
      <c r="AY45" s="320" t="str">
        <f t="shared" si="19"/>
        <v/>
      </c>
      <c r="AZ45" s="320" t="str">
        <f>IF(AY45="","",COUNT(AY$1:AY45))</f>
        <v/>
      </c>
      <c r="BB45" s="339" t="str">
        <f>IF(AF45="","",IF(ISNA(MATCH(AF45,$AF$1:AF44,0)),"N","Y"))</f>
        <v/>
      </c>
      <c r="BC45" s="339" t="str">
        <f t="shared" si="20"/>
        <v/>
      </c>
      <c r="BD45" s="339" t="str">
        <f>IF(BC45="","",COUNT($BC$1:BC45))</f>
        <v/>
      </c>
      <c r="BE45" s="339" t="str">
        <f t="shared" si="429"/>
        <v/>
      </c>
      <c r="BF45" s="340" t="str">
        <f>IF(AR45="","",IF(ISNA(MATCH(AF45,$AF$1:AF44,0)),-AR45,AR45))</f>
        <v/>
      </c>
      <c r="BG45" s="341" t="str">
        <f t="array" ref="BG45">IF(BE45="","",SUM(IF(AK$1:AK$200=BE45,BF$1:BF$200)))</f>
        <v/>
      </c>
      <c r="BH45" s="341" t="str">
        <f t="shared" ref="BH45" si="580">IF(BG45="","",MOD(BG45,CERCLE))</f>
        <v/>
      </c>
      <c r="BI45" s="342"/>
      <c r="BJ45" s="322"/>
      <c r="BK45" s="322"/>
      <c r="BL45" s="322"/>
      <c r="BM45" s="339" t="str">
        <f t="shared" si="62"/>
        <v/>
      </c>
      <c r="BN45" s="343" t="str">
        <f t="shared" si="431"/>
        <v/>
      </c>
      <c r="BO45" s="341" t="str">
        <f t="shared" ref="BO45" si="581">IF(BN45="","",CERCLE-BN45)</f>
        <v/>
      </c>
      <c r="BP45" s="341"/>
      <c r="BQ45" s="339" t="str">
        <f t="shared" si="433"/>
        <v/>
      </c>
      <c r="BR45" s="341" t="str">
        <f t="shared" si="64"/>
        <v/>
      </c>
      <c r="BS45" s="341" t="str">
        <f t="shared" si="65"/>
        <v/>
      </c>
      <c r="BT45" s="343" t="str">
        <f t="shared" si="434"/>
        <v/>
      </c>
      <c r="BU45" s="342"/>
      <c r="BV45" s="341" t="str">
        <f t="shared" si="455"/>
        <v/>
      </c>
      <c r="BW45" s="345" t="str">
        <f t="shared" si="456"/>
        <v/>
      </c>
      <c r="BX45" s="345" t="str">
        <f t="shared" si="435"/>
        <v/>
      </c>
      <c r="BY45" s="346" t="str">
        <f t="shared" si="436"/>
        <v/>
      </c>
      <c r="BZ45" s="346" t="str">
        <f t="shared" si="437"/>
        <v/>
      </c>
      <c r="CA45" s="339" t="str">
        <f t="shared" si="68"/>
        <v/>
      </c>
      <c r="CE45" s="320" t="str">
        <f t="shared" si="438"/>
        <v/>
      </c>
      <c r="CF45" s="320" t="str">
        <f t="shared" si="439"/>
        <v/>
      </c>
      <c r="CG45" s="322" t="str">
        <f t="shared" si="440"/>
        <v/>
      </c>
      <c r="CH45" s="322" t="str">
        <f t="shared" ref="CH45" si="582">IF(CG45="","",MOD(CG45-BX45,CERCLE))</f>
        <v/>
      </c>
      <c r="CI45" s="322" t="str">
        <f t="shared" si="442"/>
        <v/>
      </c>
      <c r="CJ45" s="349"/>
      <c r="CK45" s="350" t="str">
        <f t="shared" si="35"/>
        <v/>
      </c>
      <c r="CL45" s="350" t="str">
        <f t="shared" si="36"/>
        <v/>
      </c>
      <c r="CM45" s="320" t="str">
        <f t="shared" si="472"/>
        <v/>
      </c>
      <c r="CN45" s="320" t="str">
        <f t="shared" si="472"/>
        <v/>
      </c>
      <c r="CP45" s="322" t="str">
        <f>IF(BN45="","",MOD(BN45+'RAPPORT-XYZ'!$E$12,CERCLE))</f>
        <v/>
      </c>
      <c r="CQ45" s="345" t="str">
        <f t="shared" si="458"/>
        <v/>
      </c>
      <c r="CR45" s="320" t="str">
        <f t="shared" si="71"/>
        <v/>
      </c>
      <c r="CS45" s="320" t="str">
        <f t="shared" si="37"/>
        <v/>
      </c>
      <c r="CU45" s="320" t="str">
        <f>IF(CR45="","",BY45/'RAPPORT-XYZ'!$E$9)</f>
        <v/>
      </c>
      <c r="CV45" s="320" t="str">
        <f>IF(CU45="","",-'RAPPORT-XYZ'!$E$27*CU45)</f>
        <v/>
      </c>
      <c r="CW45" s="320" t="str">
        <f>IF(CV45="","",-'RAPPORT-XYZ'!$E$29*CU45)</f>
        <v/>
      </c>
      <c r="CY45" s="320" t="str">
        <f t="shared" si="443"/>
        <v/>
      </c>
      <c r="CZ45" s="320" t="str">
        <f t="shared" si="443"/>
        <v/>
      </c>
      <c r="DB45" s="320" t="str">
        <f t="shared" si="72"/>
        <v/>
      </c>
      <c r="DD45" s="320" t="str">
        <f>IF(CA45="","",CA45+('RAPPORT-XYZ'!$E$37*ROW(45:45)))</f>
        <v/>
      </c>
      <c r="DF45" s="345" t="str">
        <f t="shared" ref="DF45" si="583">IF(AND(CZ45=0,CY45=0),0,IF(AND(CZ45=0,CY45&gt;0),NORD,IF(AND(CZ45&gt;0,CY45=0),EST,IF(AND(CZ45=0,CY45&lt;0),SUD,IF(AND(CZ45&lt;0,CY45=0),OUEST,"")))))</f>
        <v/>
      </c>
      <c r="DG45" s="345" t="str">
        <f t="shared" ref="DG45" si="584">IF(CY45="","",IF(DF45="",MOD(DEGREES(ATAN(ABS(CZ45)/(ABS(CY45))))/24,CERCLE),DF45))</f>
        <v/>
      </c>
      <c r="DH45" s="345" t="str">
        <f t="shared" ref="DH45" si="585">IF(DG45="","",MOD(IF(AND(CZ45&gt;0,CY45&gt;0),DG45,IF(AND(CZ45&gt;0,CY45&lt;0),SUD-DG45,IF(AND(CZ45&lt;0,CY45&lt;0),SUD+DG45,IF(AND(CZ45&lt;0,CY45&gt;0),NORD-DG45,DG45)))),CERCLE))</f>
        <v/>
      </c>
      <c r="DI45" s="322" t="str">
        <f t="shared" ref="DI45" si="586">IF(CG45="","",MOD(CG45-DH45,CERCLE))</f>
        <v/>
      </c>
      <c r="DJ45" s="322" t="str">
        <f t="shared" si="448"/>
        <v/>
      </c>
      <c r="DK45" s="322" t="str">
        <f>IF(XYZ!$F$15=OUI,'CALCUL-XYZ'!DJ45,'CALCUL-XYZ'!DH45)</f>
        <v/>
      </c>
      <c r="DL45" s="345" t="str">
        <f t="shared" si="463"/>
        <v/>
      </c>
      <c r="DN45" s="320" t="str">
        <f t="shared" si="43"/>
        <v/>
      </c>
      <c r="DO45" s="320" t="str">
        <f t="shared" si="44"/>
        <v/>
      </c>
      <c r="DP45" s="320" t="str">
        <f t="shared" si="464"/>
        <v/>
      </c>
      <c r="DQ45" s="320" t="str">
        <f t="shared" si="464"/>
        <v/>
      </c>
      <c r="DS45" s="320" t="str">
        <f t="shared" si="45"/>
        <v/>
      </c>
      <c r="DT45" s="320" t="str">
        <f ca="1">IF(XYZ!AJ69="","",IF(XYZ!$AO$23='CALCUL-XY'!$E$56," "&amp;SUBSTITUTE(XYZ!AJ69,",","."),","&amp;SUBSTITUTE(XYZ!AJ69,",",".")))</f>
        <v/>
      </c>
      <c r="DU45" s="320" t="str">
        <f ca="1">IF(XYZ!AK69="","",IF(XYZ!$AO$23='CALCUL-XY'!$E$56," "&amp;SUBSTITUTE(XYZ!AK69,",","."),","&amp;SUBSTITUTE(XYZ!AK69,",",".")))</f>
        <v/>
      </c>
      <c r="DV45" s="320" t="str">
        <f>IF(DD45="","",IF(XYZ!$AO$23='CALCUL-XY'!$E$56," "&amp;SUBSTITUTE(DD45,",","."),","&amp;SUBSTITUTE(DD45,",",".")))</f>
        <v/>
      </c>
      <c r="DW45" s="320" t="str">
        <f>IF(DS45="","",IF(XYZ!$AO$23='CALCUL-XY'!$E$56,IF(XYZ!AM69=""," ST"," "&amp;XYZ!AM69),IF(XYZ!AM69="",",ST",","&amp;XYZ!AM69)))</f>
        <v/>
      </c>
      <c r="DY45" s="319">
        <f t="shared" si="46"/>
        <v>45</v>
      </c>
      <c r="DZ45" s="320" t="str">
        <f t="shared" si="47"/>
        <v/>
      </c>
      <c r="EA45" s="322" t="str">
        <f t="shared" si="48"/>
        <v/>
      </c>
      <c r="EB45" s="345" t="str">
        <f t="shared" si="79"/>
        <v/>
      </c>
      <c r="EC45" s="320" t="str">
        <f t="shared" si="49"/>
        <v/>
      </c>
      <c r="ED45" s="320" t="str">
        <f t="shared" si="92"/>
        <v/>
      </c>
      <c r="EE45" s="320" t="str">
        <f t="shared" si="93"/>
        <v/>
      </c>
      <c r="EF45" s="320" t="str">
        <f ca="1">IF(EA45="","",IF(NC&lt;DY45,"",SUM(ED45:OFFSET(ED45,(NC-1),0))))</f>
        <v/>
      </c>
      <c r="EG45" s="320" t="str">
        <f ca="1">IF(EA45="","",IF(NC&lt;DY45,"",SUM(EE45:OFFSET(EE45,(NC-1),0))))</f>
        <v/>
      </c>
      <c r="EH45" s="320" t="str">
        <f t="shared" si="50"/>
        <v/>
      </c>
      <c r="EI45" s="320" t="str">
        <f>IF(EH45="","",'RAPPORT-XYZ'!$E$9/'CALCUL-XYZ'!EH45)</f>
        <v/>
      </c>
    </row>
    <row r="46" spans="1:139" x14ac:dyDescent="0.15">
      <c r="A46" s="320" t="str">
        <f>IF(XYZ!B70="","",XYZ!B70)</f>
        <v/>
      </c>
      <c r="B46" s="320" t="str">
        <f>IF(XYZ!C70="","",IF(XYZ!C70='RAPPORT-XYZ'!$A$6,'RAPPORT-XYZ'!$A$6,IF(OR(XYZ!C70='RAPPORT-XYZ'!$A$7,XYZ!C70='RAPPORT-XYZ'!$B$7),'RAPPORT-XYZ'!$A$7)))</f>
        <v/>
      </c>
      <c r="C46" s="320" t="str">
        <f>IF(XYZ!D70="","",XYZ!D70)</f>
        <v/>
      </c>
      <c r="D46" s="320" t="str">
        <f>IF(XYZ!E70="","",XYZ!E70)</f>
        <v/>
      </c>
      <c r="E46" s="320" t="str">
        <f>IF(XYZ!F70="","",XYZ!F70)</f>
        <v/>
      </c>
      <c r="F46" s="322" t="str">
        <f>IF(XYZ!G70="","",MOD(XYZ!G70,CERCLE))</f>
        <v/>
      </c>
      <c r="G46" s="322" t="str">
        <f>IF(XYZ!H70="","",MOD(XYZ!H70,CERCLE))</f>
        <v/>
      </c>
      <c r="H46" s="320">
        <f>IFERROR(IF(ECHELLE3="",XYZ!I70*1,XYZ!I70*ECHELLE3),"")</f>
        <v>0</v>
      </c>
      <c r="I46" s="320" t="str">
        <f>IF(XYZ!J70="","",XYZ!J70)</f>
        <v/>
      </c>
      <c r="K46" s="320" t="str">
        <f t="shared" si="51"/>
        <v/>
      </c>
      <c r="L46" s="320" t="str">
        <f>IF(K46="","",COUNT($K$1:K46))</f>
        <v/>
      </c>
      <c r="M46" s="320" t="str">
        <f t="shared" si="415"/>
        <v/>
      </c>
      <c r="N46" s="320" t="str">
        <f t="shared" si="416"/>
        <v/>
      </c>
      <c r="O46" s="320" t="str">
        <f t="shared" si="417"/>
        <v/>
      </c>
      <c r="P46" s="320" t="str">
        <f t="shared" si="418"/>
        <v/>
      </c>
      <c r="Q46" s="322" t="str">
        <f t="shared" si="419"/>
        <v/>
      </c>
      <c r="R46" s="322" t="str">
        <f t="shared" si="420"/>
        <v/>
      </c>
      <c r="S46" s="320" t="str">
        <f t="shared" si="421"/>
        <v/>
      </c>
      <c r="T46" s="320" t="str">
        <f t="shared" si="422"/>
        <v/>
      </c>
      <c r="V46" s="322" t="str">
        <f t="shared" ref="V46" si="587">IF(Q46="","",IF(M46="R",MOD(Q46-SUD,CERCLE),Q46))</f>
        <v/>
      </c>
      <c r="W46" s="331" t="str">
        <f t="shared" si="53"/>
        <v/>
      </c>
      <c r="X46" s="331" t="str">
        <f t="shared" si="54"/>
        <v/>
      </c>
      <c r="Y46" s="352"/>
      <c r="Z46" s="322" t="str">
        <f t="shared" ref="Z46" si="588">IF(R46="","",IF(M46="R",MOD(CERCLE-R46,CERCLE),R46))</f>
        <v/>
      </c>
      <c r="AA46" s="320" t="str">
        <f t="shared" ref="AA46" si="589">IF(S46="","",ABS(COS(RADIANS(Z46-EST)*24))*S46)</f>
        <v/>
      </c>
      <c r="AC46" s="320" t="str">
        <f t="shared" ref="AC46" si="590">IF(S46="","",SIN(RADIANS(Z46-EST)*24)*S46)</f>
        <v/>
      </c>
      <c r="AD46" s="320" t="str">
        <f t="shared" si="10"/>
        <v/>
      </c>
      <c r="AF46" s="320" t="str">
        <f t="shared" si="427"/>
        <v/>
      </c>
      <c r="AG46" s="320" t="str">
        <f t="shared" si="427"/>
        <v/>
      </c>
      <c r="AH46" s="320" t="str">
        <f t="shared" si="12"/>
        <v/>
      </c>
      <c r="AI46" s="320" t="str">
        <f t="shared" si="13"/>
        <v/>
      </c>
      <c r="AJ46" s="320" t="str">
        <f>IF(AH46="","",IF(ISNA(MATCH(AH46,$AH$1:AH45,0)),"N","Y"))</f>
        <v/>
      </c>
      <c r="AK46" s="320" t="str">
        <f t="shared" si="14"/>
        <v/>
      </c>
      <c r="AL46" s="320" t="str">
        <f t="shared" si="15"/>
        <v/>
      </c>
      <c r="AM46" s="320" t="str">
        <f t="shared" si="16"/>
        <v/>
      </c>
      <c r="AN46" s="320" t="str">
        <f t="shared" si="17"/>
        <v/>
      </c>
      <c r="AO46" s="334" t="str">
        <f t="array" ref="AO46">IF(AM46="","",AVERAGE(IF(AH$1:AH$200=AM46,W$1:W$200)))</f>
        <v/>
      </c>
      <c r="AP46" s="334" t="str">
        <f t="array" ref="AP46">IF(AM46="","",AVERAGE(IF(AH$1:AH$200=AM46,X$1:X$200)))</f>
        <v/>
      </c>
      <c r="AQ46" s="334" t="str">
        <f t="shared" si="58"/>
        <v/>
      </c>
      <c r="AR46" s="335" t="str">
        <f t="array" ref="AR46">IF(AQ46="","",MOD(DEGREES(AQ46/24),CERCLE))</f>
        <v/>
      </c>
      <c r="AS46" s="336" t="str">
        <f t="array" ref="AS46">IF(AM46="","",AVERAGE(IF(AH$1:AH$200=AM46,AA$1:AA$200)))</f>
        <v/>
      </c>
      <c r="AT46" s="336" t="str">
        <f t="shared" si="428"/>
        <v/>
      </c>
      <c r="AU46" s="336" t="str">
        <f t="shared" si="59"/>
        <v/>
      </c>
      <c r="AV46" s="337" t="str">
        <f t="array" ref="AV46">IF(AM46="","",AVERAGE(IF(AH$1:AH$200=AM46,AD$1:AD$200)))</f>
        <v/>
      </c>
      <c r="AW46" s="337" t="str">
        <f t="array" ref="AW46">IF(AN46="","",AVERAGE(IF(AH$1:AH$200=AN46,AD$1:AD$200)))</f>
        <v/>
      </c>
      <c r="AX46" s="337" t="str">
        <f t="shared" si="60"/>
        <v/>
      </c>
      <c r="AY46" s="320" t="str">
        <f t="shared" si="19"/>
        <v/>
      </c>
      <c r="AZ46" s="320" t="str">
        <f>IF(AY46="","",COUNT(AY$1:AY46))</f>
        <v/>
      </c>
      <c r="BB46" s="339" t="str">
        <f>IF(AF46="","",IF(ISNA(MATCH(AF46,$AF$1:AF45,0)),"N","Y"))</f>
        <v/>
      </c>
      <c r="BC46" s="339" t="str">
        <f t="shared" si="20"/>
        <v/>
      </c>
      <c r="BD46" s="339" t="str">
        <f>IF(BC46="","",COUNT($BC$1:BC46))</f>
        <v/>
      </c>
      <c r="BE46" s="339" t="str">
        <f t="shared" si="429"/>
        <v/>
      </c>
      <c r="BF46" s="340" t="str">
        <f>IF(AR46="","",IF(ISNA(MATCH(AF46,$AF$1:AF45,0)),-AR46,AR46))</f>
        <v/>
      </c>
      <c r="BG46" s="341" t="str">
        <f t="array" ref="BG46">IF(BE46="","",SUM(IF(AK$1:AK$200=BE46,BF$1:BF$200)))</f>
        <v/>
      </c>
      <c r="BH46" s="341" t="str">
        <f t="shared" ref="BH46" si="591">IF(BG46="","",MOD(BG46,CERCLE))</f>
        <v/>
      </c>
      <c r="BI46" s="342"/>
      <c r="BJ46" s="322"/>
      <c r="BK46" s="322"/>
      <c r="BL46" s="322"/>
      <c r="BM46" s="339" t="str">
        <f t="shared" si="62"/>
        <v/>
      </c>
      <c r="BN46" s="343" t="str">
        <f t="shared" si="431"/>
        <v/>
      </c>
      <c r="BO46" s="341" t="str">
        <f t="shared" ref="BO46" si="592">IF(BN46="","",CERCLE-BN46)</f>
        <v/>
      </c>
      <c r="BP46" s="341"/>
      <c r="BQ46" s="339" t="str">
        <f t="shared" si="433"/>
        <v/>
      </c>
      <c r="BR46" s="341" t="str">
        <f t="shared" si="64"/>
        <v/>
      </c>
      <c r="BS46" s="341" t="str">
        <f t="shared" si="65"/>
        <v/>
      </c>
      <c r="BT46" s="343" t="str">
        <f t="shared" si="434"/>
        <v/>
      </c>
      <c r="BU46" s="342"/>
      <c r="BV46" s="341" t="str">
        <f t="shared" si="455"/>
        <v/>
      </c>
      <c r="BW46" s="345" t="str">
        <f t="shared" si="456"/>
        <v/>
      </c>
      <c r="BX46" s="345" t="str">
        <f t="shared" si="435"/>
        <v/>
      </c>
      <c r="BY46" s="346" t="str">
        <f t="shared" si="436"/>
        <v/>
      </c>
      <c r="BZ46" s="346" t="str">
        <f t="shared" si="437"/>
        <v/>
      </c>
      <c r="CA46" s="339" t="str">
        <f t="shared" si="68"/>
        <v/>
      </c>
      <c r="CE46" s="320" t="str">
        <f t="shared" si="438"/>
        <v/>
      </c>
      <c r="CF46" s="320" t="str">
        <f t="shared" si="439"/>
        <v/>
      </c>
      <c r="CG46" s="322" t="str">
        <f t="shared" si="440"/>
        <v/>
      </c>
      <c r="CH46" s="322" t="str">
        <f t="shared" ref="CH46" si="593">IF(CG46="","",MOD(CG46-BX46,CERCLE))</f>
        <v/>
      </c>
      <c r="CI46" s="322" t="str">
        <f t="shared" si="442"/>
        <v/>
      </c>
      <c r="CJ46" s="349"/>
      <c r="CK46" s="350" t="str">
        <f t="shared" si="35"/>
        <v/>
      </c>
      <c r="CL46" s="350" t="str">
        <f t="shared" si="36"/>
        <v/>
      </c>
      <c r="CM46" s="320" t="str">
        <f t="shared" si="472"/>
        <v/>
      </c>
      <c r="CN46" s="320" t="str">
        <f t="shared" si="472"/>
        <v/>
      </c>
      <c r="CP46" s="322" t="str">
        <f>IF(BN46="","",MOD(BN46+'RAPPORT-XYZ'!$E$12,CERCLE))</f>
        <v/>
      </c>
      <c r="CQ46" s="345" t="str">
        <f t="shared" si="458"/>
        <v/>
      </c>
      <c r="CR46" s="320" t="str">
        <f t="shared" si="71"/>
        <v/>
      </c>
      <c r="CS46" s="320" t="str">
        <f t="shared" si="37"/>
        <v/>
      </c>
      <c r="CU46" s="320" t="str">
        <f>IF(CR46="","",BY46/'RAPPORT-XYZ'!$E$9)</f>
        <v/>
      </c>
      <c r="CV46" s="320" t="str">
        <f>IF(CU46="","",-'RAPPORT-XYZ'!$E$27*CU46)</f>
        <v/>
      </c>
      <c r="CW46" s="320" t="str">
        <f>IF(CV46="","",-'RAPPORT-XYZ'!$E$29*CU46)</f>
        <v/>
      </c>
      <c r="CY46" s="320" t="str">
        <f t="shared" si="443"/>
        <v/>
      </c>
      <c r="CZ46" s="320" t="str">
        <f t="shared" si="443"/>
        <v/>
      </c>
      <c r="DB46" s="320" t="str">
        <f t="shared" si="72"/>
        <v/>
      </c>
      <c r="DD46" s="320" t="str">
        <f>IF(CA46="","",CA46+('RAPPORT-XYZ'!$E$37*ROW(46:46)))</f>
        <v/>
      </c>
      <c r="DF46" s="345" t="str">
        <f t="shared" ref="DF46" si="594">IF(AND(CZ46=0,CY46=0),0,IF(AND(CZ46=0,CY46&gt;0),NORD,IF(AND(CZ46&gt;0,CY46=0),EST,IF(AND(CZ46=0,CY46&lt;0),SUD,IF(AND(CZ46&lt;0,CY46=0),OUEST,"")))))</f>
        <v/>
      </c>
      <c r="DG46" s="345" t="str">
        <f t="shared" ref="DG46" si="595">IF(CY46="","",IF(DF46="",MOD(DEGREES(ATAN(ABS(CZ46)/(ABS(CY46))))/24,CERCLE),DF46))</f>
        <v/>
      </c>
      <c r="DH46" s="345" t="str">
        <f t="shared" ref="DH46" si="596">IF(DG46="","",MOD(IF(AND(CZ46&gt;0,CY46&gt;0),DG46,IF(AND(CZ46&gt;0,CY46&lt;0),SUD-DG46,IF(AND(CZ46&lt;0,CY46&lt;0),SUD+DG46,IF(AND(CZ46&lt;0,CY46&gt;0),NORD-DG46,DG46)))),CERCLE))</f>
        <v/>
      </c>
      <c r="DI46" s="322" t="str">
        <f t="shared" ref="DI46" si="597">IF(CG46="","",MOD(CG46-DH46,CERCLE))</f>
        <v/>
      </c>
      <c r="DJ46" s="322" t="str">
        <f t="shared" si="448"/>
        <v/>
      </c>
      <c r="DK46" s="322" t="str">
        <f>IF(XYZ!$F$15=OUI,'CALCUL-XYZ'!DJ46,'CALCUL-XYZ'!DH46)</f>
        <v/>
      </c>
      <c r="DL46" s="345" t="str">
        <f t="shared" si="463"/>
        <v/>
      </c>
      <c r="DN46" s="320" t="str">
        <f t="shared" si="43"/>
        <v/>
      </c>
      <c r="DO46" s="320" t="str">
        <f t="shared" si="44"/>
        <v/>
      </c>
      <c r="DP46" s="320" t="str">
        <f t="shared" si="464"/>
        <v/>
      </c>
      <c r="DQ46" s="320" t="str">
        <f t="shared" si="464"/>
        <v/>
      </c>
      <c r="DS46" s="320" t="str">
        <f t="shared" si="45"/>
        <v/>
      </c>
      <c r="DT46" s="320" t="str">
        <f ca="1">IF(XYZ!AJ70="","",IF(XYZ!$AO$23='CALCUL-XY'!$E$56," "&amp;SUBSTITUTE(XYZ!AJ70,",","."),","&amp;SUBSTITUTE(XYZ!AJ70,",",".")))</f>
        <v/>
      </c>
      <c r="DU46" s="320" t="str">
        <f ca="1">IF(XYZ!AK70="","",IF(XYZ!$AO$23='CALCUL-XY'!$E$56," "&amp;SUBSTITUTE(XYZ!AK70,",","."),","&amp;SUBSTITUTE(XYZ!AK70,",",".")))</f>
        <v/>
      </c>
      <c r="DV46" s="320" t="str">
        <f>IF(DD46="","",IF(XYZ!$AO$23='CALCUL-XY'!$E$56," "&amp;SUBSTITUTE(DD46,",","."),","&amp;SUBSTITUTE(DD46,",",".")))</f>
        <v/>
      </c>
      <c r="DW46" s="320" t="str">
        <f>IF(DS46="","",IF(XYZ!$AO$23='CALCUL-XY'!$E$56,IF(XYZ!AM70=""," ST"," "&amp;XYZ!AM70),IF(XYZ!AM70="",",ST",","&amp;XYZ!AM70)))</f>
        <v/>
      </c>
      <c r="DY46" s="319">
        <f t="shared" si="46"/>
        <v>46</v>
      </c>
      <c r="DZ46" s="320" t="str">
        <f t="shared" si="47"/>
        <v/>
      </c>
      <c r="EA46" s="322" t="str">
        <f t="shared" si="48"/>
        <v/>
      </c>
      <c r="EB46" s="345" t="str">
        <f t="shared" si="79"/>
        <v/>
      </c>
      <c r="EC46" s="320" t="str">
        <f t="shared" si="49"/>
        <v/>
      </c>
      <c r="ED46" s="320" t="str">
        <f t="shared" si="92"/>
        <v/>
      </c>
      <c r="EE46" s="320" t="str">
        <f t="shared" si="93"/>
        <v/>
      </c>
      <c r="EF46" s="320" t="str">
        <f ca="1">IF(EA46="","",IF(NC&lt;DY46,"",SUM(ED46:OFFSET(ED46,(NC-1),0))))</f>
        <v/>
      </c>
      <c r="EG46" s="320" t="str">
        <f ca="1">IF(EA46="","",IF(NC&lt;DY46,"",SUM(EE46:OFFSET(EE46,(NC-1),0))))</f>
        <v/>
      </c>
      <c r="EH46" s="320" t="str">
        <f t="shared" si="50"/>
        <v/>
      </c>
      <c r="EI46" s="320" t="str">
        <f>IF(EH46="","",'RAPPORT-XYZ'!$E$9/'CALCUL-XYZ'!EH46)</f>
        <v/>
      </c>
    </row>
    <row r="47" spans="1:139" x14ac:dyDescent="0.15">
      <c r="A47" s="320" t="str">
        <f>IF(XYZ!B71="","",XYZ!B71)</f>
        <v/>
      </c>
      <c r="B47" s="320" t="str">
        <f>IF(XYZ!C71="","",IF(XYZ!C71='RAPPORT-XYZ'!$A$6,'RAPPORT-XYZ'!$A$6,IF(OR(XYZ!C71='RAPPORT-XYZ'!$A$7,XYZ!C71='RAPPORT-XYZ'!$B$7),'RAPPORT-XYZ'!$A$7)))</f>
        <v/>
      </c>
      <c r="C47" s="320" t="str">
        <f>IF(XYZ!D71="","",XYZ!D71)</f>
        <v/>
      </c>
      <c r="D47" s="320" t="str">
        <f>IF(XYZ!E71="","",XYZ!E71)</f>
        <v/>
      </c>
      <c r="E47" s="320" t="str">
        <f>IF(XYZ!F71="","",XYZ!F71)</f>
        <v/>
      </c>
      <c r="F47" s="322" t="str">
        <f>IF(XYZ!G71="","",MOD(XYZ!G71,CERCLE))</f>
        <v/>
      </c>
      <c r="G47" s="322" t="str">
        <f>IF(XYZ!H71="","",MOD(XYZ!H71,CERCLE))</f>
        <v/>
      </c>
      <c r="H47" s="320">
        <f>IFERROR(IF(ECHELLE3="",XYZ!I71*1,XYZ!I71*ECHELLE3),"")</f>
        <v>0</v>
      </c>
      <c r="I47" s="320" t="str">
        <f>IF(XYZ!J71="","",XYZ!J71)</f>
        <v/>
      </c>
      <c r="K47" s="320" t="str">
        <f t="shared" si="51"/>
        <v/>
      </c>
      <c r="L47" s="320" t="str">
        <f>IF(K47="","",COUNT($K$1:K47))</f>
        <v/>
      </c>
      <c r="M47" s="320" t="str">
        <f t="shared" si="415"/>
        <v/>
      </c>
      <c r="N47" s="320" t="str">
        <f t="shared" si="416"/>
        <v/>
      </c>
      <c r="O47" s="320" t="str">
        <f t="shared" si="417"/>
        <v/>
      </c>
      <c r="P47" s="320" t="str">
        <f t="shared" si="418"/>
        <v/>
      </c>
      <c r="Q47" s="322" t="str">
        <f t="shared" si="419"/>
        <v/>
      </c>
      <c r="R47" s="322" t="str">
        <f t="shared" si="420"/>
        <v/>
      </c>
      <c r="S47" s="320" t="str">
        <f t="shared" si="421"/>
        <v/>
      </c>
      <c r="T47" s="320" t="str">
        <f t="shared" si="422"/>
        <v/>
      </c>
      <c r="V47" s="322" t="str">
        <f t="shared" ref="V47" si="598">IF(Q47="","",IF(M47="R",MOD(Q47-SUD,CERCLE),Q47))</f>
        <v/>
      </c>
      <c r="W47" s="331" t="str">
        <f t="shared" si="53"/>
        <v/>
      </c>
      <c r="X47" s="331" t="str">
        <f t="shared" si="54"/>
        <v/>
      </c>
      <c r="Y47" s="352"/>
      <c r="Z47" s="322" t="str">
        <f t="shared" ref="Z47" si="599">IF(R47="","",IF(M47="R",MOD(CERCLE-R47,CERCLE),R47))</f>
        <v/>
      </c>
      <c r="AA47" s="320" t="str">
        <f t="shared" ref="AA47" si="600">IF(S47="","",ABS(COS(RADIANS(Z47-EST)*24))*S47)</f>
        <v/>
      </c>
      <c r="AC47" s="320" t="str">
        <f t="shared" ref="AC47" si="601">IF(S47="","",SIN(RADIANS(Z47-EST)*24)*S47)</f>
        <v/>
      </c>
      <c r="AD47" s="320" t="str">
        <f t="shared" si="10"/>
        <v/>
      </c>
      <c r="AF47" s="320" t="str">
        <f t="shared" si="427"/>
        <v/>
      </c>
      <c r="AG47" s="320" t="str">
        <f t="shared" si="427"/>
        <v/>
      </c>
      <c r="AH47" s="320" t="str">
        <f t="shared" si="12"/>
        <v/>
      </c>
      <c r="AI47" s="320" t="str">
        <f t="shared" si="13"/>
        <v/>
      </c>
      <c r="AJ47" s="320" t="str">
        <f>IF(AH47="","",IF(ISNA(MATCH(AH47,$AH$1:AH46,0)),"N","Y"))</f>
        <v/>
      </c>
      <c r="AK47" s="320" t="str">
        <f t="shared" si="14"/>
        <v/>
      </c>
      <c r="AL47" s="320" t="str">
        <f t="shared" si="15"/>
        <v/>
      </c>
      <c r="AM47" s="320" t="str">
        <f t="shared" si="16"/>
        <v/>
      </c>
      <c r="AN47" s="320" t="str">
        <f t="shared" si="17"/>
        <v/>
      </c>
      <c r="AO47" s="334" t="str">
        <f t="array" ref="AO47">IF(AM47="","",AVERAGE(IF(AH$1:AH$200=AM47,W$1:W$200)))</f>
        <v/>
      </c>
      <c r="AP47" s="334" t="str">
        <f t="array" ref="AP47">IF(AM47="","",AVERAGE(IF(AH$1:AH$200=AM47,X$1:X$200)))</f>
        <v/>
      </c>
      <c r="AQ47" s="334" t="str">
        <f t="shared" si="58"/>
        <v/>
      </c>
      <c r="AR47" s="335" t="str">
        <f t="array" ref="AR47">IF(AQ47="","",MOD(DEGREES(AQ47/24),CERCLE))</f>
        <v/>
      </c>
      <c r="AS47" s="336" t="str">
        <f t="array" ref="AS47">IF(AM47="","",AVERAGE(IF(AH$1:AH$200=AM47,AA$1:AA$200)))</f>
        <v/>
      </c>
      <c r="AT47" s="336" t="str">
        <f t="shared" si="428"/>
        <v/>
      </c>
      <c r="AU47" s="336" t="str">
        <f t="shared" si="59"/>
        <v/>
      </c>
      <c r="AV47" s="337" t="str">
        <f t="array" ref="AV47">IF(AM47="","",AVERAGE(IF(AH$1:AH$200=AM47,AD$1:AD$200)))</f>
        <v/>
      </c>
      <c r="AW47" s="337" t="str">
        <f t="array" ref="AW47">IF(AN47="","",AVERAGE(IF(AH$1:AH$200=AN47,AD$1:AD$200)))</f>
        <v/>
      </c>
      <c r="AX47" s="337" t="str">
        <f t="shared" si="60"/>
        <v/>
      </c>
      <c r="AY47" s="320" t="str">
        <f t="shared" si="19"/>
        <v/>
      </c>
      <c r="AZ47" s="320" t="str">
        <f>IF(AY47="","",COUNT(AY$1:AY47))</f>
        <v/>
      </c>
      <c r="BB47" s="339" t="str">
        <f>IF(AF47="","",IF(ISNA(MATCH(AF47,$AF$1:AF46,0)),"N","Y"))</f>
        <v/>
      </c>
      <c r="BC47" s="339" t="str">
        <f t="shared" si="20"/>
        <v/>
      </c>
      <c r="BD47" s="339" t="str">
        <f>IF(BC47="","",COUNT($BC$1:BC47))</f>
        <v/>
      </c>
      <c r="BE47" s="339" t="str">
        <f t="shared" si="429"/>
        <v/>
      </c>
      <c r="BF47" s="340" t="str">
        <f>IF(AR47="","",IF(ISNA(MATCH(AF47,$AF$1:AF46,0)),-AR47,AR47))</f>
        <v/>
      </c>
      <c r="BG47" s="341" t="str">
        <f t="array" ref="BG47">IF(BE47="","",SUM(IF(AK$1:AK$200=BE47,BF$1:BF$200)))</f>
        <v/>
      </c>
      <c r="BH47" s="341" t="str">
        <f t="shared" ref="BH47" si="602">IF(BG47="","",MOD(BG47,CERCLE))</f>
        <v/>
      </c>
      <c r="BI47" s="342"/>
      <c r="BJ47" s="322"/>
      <c r="BK47" s="322"/>
      <c r="BL47" s="322"/>
      <c r="BM47" s="339" t="str">
        <f t="shared" si="62"/>
        <v/>
      </c>
      <c r="BN47" s="343" t="str">
        <f t="shared" si="431"/>
        <v/>
      </c>
      <c r="BO47" s="341" t="str">
        <f t="shared" ref="BO47" si="603">IF(BN47="","",CERCLE-BN47)</f>
        <v/>
      </c>
      <c r="BP47" s="341"/>
      <c r="BQ47" s="339" t="str">
        <f t="shared" si="433"/>
        <v/>
      </c>
      <c r="BR47" s="341" t="str">
        <f t="shared" si="64"/>
        <v/>
      </c>
      <c r="BS47" s="341" t="str">
        <f t="shared" si="65"/>
        <v/>
      </c>
      <c r="BT47" s="343" t="str">
        <f t="shared" si="434"/>
        <v/>
      </c>
      <c r="BU47" s="342"/>
      <c r="BV47" s="341" t="str">
        <f t="shared" si="455"/>
        <v/>
      </c>
      <c r="BW47" s="345" t="str">
        <f t="shared" si="456"/>
        <v/>
      </c>
      <c r="BX47" s="345" t="str">
        <f t="shared" si="435"/>
        <v/>
      </c>
      <c r="BY47" s="346" t="str">
        <f t="shared" si="436"/>
        <v/>
      </c>
      <c r="BZ47" s="346" t="str">
        <f t="shared" si="437"/>
        <v/>
      </c>
      <c r="CA47" s="339" t="str">
        <f t="shared" si="68"/>
        <v/>
      </c>
      <c r="CE47" s="320" t="str">
        <f t="shared" si="438"/>
        <v/>
      </c>
      <c r="CF47" s="320" t="str">
        <f t="shared" si="439"/>
        <v/>
      </c>
      <c r="CG47" s="322" t="str">
        <f t="shared" si="440"/>
        <v/>
      </c>
      <c r="CH47" s="322" t="str">
        <f t="shared" ref="CH47" si="604">IF(CG47="","",MOD(CG47-BX47,CERCLE))</f>
        <v/>
      </c>
      <c r="CI47" s="322" t="str">
        <f t="shared" si="442"/>
        <v/>
      </c>
      <c r="CJ47" s="349"/>
      <c r="CK47" s="350" t="str">
        <f t="shared" si="35"/>
        <v/>
      </c>
      <c r="CL47" s="350" t="str">
        <f t="shared" si="36"/>
        <v/>
      </c>
      <c r="CM47" s="320" t="str">
        <f t="shared" si="472"/>
        <v/>
      </c>
      <c r="CN47" s="320" t="str">
        <f t="shared" si="472"/>
        <v/>
      </c>
      <c r="CP47" s="322" t="str">
        <f>IF(BN47="","",MOD(BN47+'RAPPORT-XYZ'!$E$12,CERCLE))</f>
        <v/>
      </c>
      <c r="CQ47" s="345" t="str">
        <f t="shared" si="458"/>
        <v/>
      </c>
      <c r="CR47" s="320" t="str">
        <f t="shared" si="71"/>
        <v/>
      </c>
      <c r="CS47" s="320" t="str">
        <f t="shared" si="37"/>
        <v/>
      </c>
      <c r="CU47" s="320" t="str">
        <f>IF(CR47="","",BY47/'RAPPORT-XYZ'!$E$9)</f>
        <v/>
      </c>
      <c r="CV47" s="320" t="str">
        <f>IF(CU47="","",-'RAPPORT-XYZ'!$E$27*CU47)</f>
        <v/>
      </c>
      <c r="CW47" s="320" t="str">
        <f>IF(CV47="","",-'RAPPORT-XYZ'!$E$29*CU47)</f>
        <v/>
      </c>
      <c r="CY47" s="320" t="str">
        <f t="shared" si="443"/>
        <v/>
      </c>
      <c r="CZ47" s="320" t="str">
        <f t="shared" si="443"/>
        <v/>
      </c>
      <c r="DB47" s="320" t="str">
        <f t="shared" si="72"/>
        <v/>
      </c>
      <c r="DD47" s="320" t="str">
        <f>IF(CA47="","",CA47+('RAPPORT-XYZ'!$E$37*ROW(47:47)))</f>
        <v/>
      </c>
      <c r="DF47" s="345" t="str">
        <f t="shared" ref="DF47" si="605">IF(AND(CZ47=0,CY47=0),0,IF(AND(CZ47=0,CY47&gt;0),NORD,IF(AND(CZ47&gt;0,CY47=0),EST,IF(AND(CZ47=0,CY47&lt;0),SUD,IF(AND(CZ47&lt;0,CY47=0),OUEST,"")))))</f>
        <v/>
      </c>
      <c r="DG47" s="345" t="str">
        <f t="shared" ref="DG47" si="606">IF(CY47="","",IF(DF47="",MOD(DEGREES(ATAN(ABS(CZ47)/(ABS(CY47))))/24,CERCLE),DF47))</f>
        <v/>
      </c>
      <c r="DH47" s="345" t="str">
        <f t="shared" ref="DH47" si="607">IF(DG47="","",MOD(IF(AND(CZ47&gt;0,CY47&gt;0),DG47,IF(AND(CZ47&gt;0,CY47&lt;0),SUD-DG47,IF(AND(CZ47&lt;0,CY47&lt;0),SUD+DG47,IF(AND(CZ47&lt;0,CY47&gt;0),NORD-DG47,DG47)))),CERCLE))</f>
        <v/>
      </c>
      <c r="DI47" s="322" t="str">
        <f t="shared" ref="DI47" si="608">IF(CG47="","",MOD(CG47-DH47,CERCLE))</f>
        <v/>
      </c>
      <c r="DJ47" s="322" t="str">
        <f t="shared" si="448"/>
        <v/>
      </c>
      <c r="DK47" s="322" t="str">
        <f>IF(XYZ!$F$15=OUI,'CALCUL-XYZ'!DJ47,'CALCUL-XYZ'!DH47)</f>
        <v/>
      </c>
      <c r="DL47" s="345" t="str">
        <f t="shared" si="463"/>
        <v/>
      </c>
      <c r="DN47" s="320" t="str">
        <f t="shared" si="43"/>
        <v/>
      </c>
      <c r="DO47" s="320" t="str">
        <f t="shared" si="44"/>
        <v/>
      </c>
      <c r="DP47" s="320" t="str">
        <f t="shared" si="464"/>
        <v/>
      </c>
      <c r="DQ47" s="320" t="str">
        <f t="shared" si="464"/>
        <v/>
      </c>
      <c r="DS47" s="320" t="str">
        <f t="shared" si="45"/>
        <v/>
      </c>
      <c r="DT47" s="320" t="str">
        <f ca="1">IF(XYZ!AJ71="","",IF(XYZ!$AO$23='CALCUL-XY'!$E$56," "&amp;SUBSTITUTE(XYZ!AJ71,",","."),","&amp;SUBSTITUTE(XYZ!AJ71,",",".")))</f>
        <v/>
      </c>
      <c r="DU47" s="320" t="str">
        <f ca="1">IF(XYZ!AK71="","",IF(XYZ!$AO$23='CALCUL-XY'!$E$56," "&amp;SUBSTITUTE(XYZ!AK71,",","."),","&amp;SUBSTITUTE(XYZ!AK71,",",".")))</f>
        <v/>
      </c>
      <c r="DV47" s="320" t="str">
        <f>IF(DD47="","",IF(XYZ!$AO$23='CALCUL-XY'!$E$56," "&amp;SUBSTITUTE(DD47,",","."),","&amp;SUBSTITUTE(DD47,",",".")))</f>
        <v/>
      </c>
      <c r="DW47" s="320" t="str">
        <f>IF(DS47="","",IF(XYZ!$AO$23='CALCUL-XY'!$E$56,IF(XYZ!AM71=""," ST"," "&amp;XYZ!AM71),IF(XYZ!AM71="",",ST",","&amp;XYZ!AM71)))</f>
        <v/>
      </c>
      <c r="DY47" s="319">
        <f t="shared" si="46"/>
        <v>47</v>
      </c>
      <c r="DZ47" s="320" t="str">
        <f t="shared" si="47"/>
        <v/>
      </c>
      <c r="EA47" s="322" t="str">
        <f t="shared" si="48"/>
        <v/>
      </c>
      <c r="EB47" s="345" t="str">
        <f t="shared" si="79"/>
        <v/>
      </c>
      <c r="EC47" s="320" t="str">
        <f t="shared" si="49"/>
        <v/>
      </c>
      <c r="ED47" s="320" t="str">
        <f t="shared" si="92"/>
        <v/>
      </c>
      <c r="EE47" s="320" t="str">
        <f t="shared" si="93"/>
        <v/>
      </c>
      <c r="EF47" s="320" t="str">
        <f ca="1">IF(EA47="","",IF(NC&lt;DY47,"",SUM(ED47:OFFSET(ED47,(NC-1),0))))</f>
        <v/>
      </c>
      <c r="EG47" s="320" t="str">
        <f ca="1">IF(EA47="","",IF(NC&lt;DY47,"",SUM(EE47:OFFSET(EE47,(NC-1),0))))</f>
        <v/>
      </c>
      <c r="EH47" s="320" t="str">
        <f t="shared" si="50"/>
        <v/>
      </c>
      <c r="EI47" s="320" t="str">
        <f>IF(EH47="","",'RAPPORT-XYZ'!$E$9/'CALCUL-XYZ'!EH47)</f>
        <v/>
      </c>
    </row>
    <row r="48" spans="1:139" x14ac:dyDescent="0.15">
      <c r="A48" s="320" t="str">
        <f>IF(XYZ!B72="","",XYZ!B72)</f>
        <v/>
      </c>
      <c r="B48" s="320" t="str">
        <f>IF(XYZ!C72="","",IF(XYZ!C72='RAPPORT-XYZ'!$A$6,'RAPPORT-XYZ'!$A$6,IF(OR(XYZ!C72='RAPPORT-XYZ'!$A$7,XYZ!C72='RAPPORT-XYZ'!$B$7),'RAPPORT-XYZ'!$A$7)))</f>
        <v/>
      </c>
      <c r="C48" s="320" t="str">
        <f>IF(XYZ!D72="","",XYZ!D72)</f>
        <v/>
      </c>
      <c r="D48" s="320" t="str">
        <f>IF(XYZ!E72="","",XYZ!E72)</f>
        <v/>
      </c>
      <c r="E48" s="320" t="str">
        <f>IF(XYZ!F72="","",XYZ!F72)</f>
        <v/>
      </c>
      <c r="F48" s="322" t="str">
        <f>IF(XYZ!G72="","",MOD(XYZ!G72,CERCLE))</f>
        <v/>
      </c>
      <c r="G48" s="322" t="str">
        <f>IF(XYZ!H72="","",MOD(XYZ!H72,CERCLE))</f>
        <v/>
      </c>
      <c r="H48" s="320">
        <f>IFERROR(IF(ECHELLE3="",XYZ!I72*1,XYZ!I72*ECHELLE3),"")</f>
        <v>0</v>
      </c>
      <c r="I48" s="320" t="str">
        <f>IF(XYZ!J72="","",XYZ!J72)</f>
        <v/>
      </c>
      <c r="K48" s="320" t="str">
        <f t="shared" si="51"/>
        <v/>
      </c>
      <c r="L48" s="320" t="str">
        <f>IF(K48="","",COUNT($K$1:K48))</f>
        <v/>
      </c>
      <c r="M48" s="320" t="str">
        <f t="shared" si="415"/>
        <v/>
      </c>
      <c r="N48" s="320" t="str">
        <f t="shared" si="416"/>
        <v/>
      </c>
      <c r="O48" s="320" t="str">
        <f t="shared" si="417"/>
        <v/>
      </c>
      <c r="P48" s="320" t="str">
        <f t="shared" si="418"/>
        <v/>
      </c>
      <c r="Q48" s="322" t="str">
        <f t="shared" si="419"/>
        <v/>
      </c>
      <c r="R48" s="322" t="str">
        <f t="shared" si="420"/>
        <v/>
      </c>
      <c r="S48" s="320" t="str">
        <f t="shared" si="421"/>
        <v/>
      </c>
      <c r="T48" s="320" t="str">
        <f t="shared" si="422"/>
        <v/>
      </c>
      <c r="V48" s="322" t="str">
        <f t="shared" ref="V48" si="609">IF(Q48="","",IF(M48="R",MOD(Q48-SUD,CERCLE),Q48))</f>
        <v/>
      </c>
      <c r="W48" s="331" t="str">
        <f t="shared" si="53"/>
        <v/>
      </c>
      <c r="X48" s="331" t="str">
        <f t="shared" si="54"/>
        <v/>
      </c>
      <c r="Y48" s="352"/>
      <c r="Z48" s="322" t="str">
        <f t="shared" ref="Z48" si="610">IF(R48="","",IF(M48="R",MOD(CERCLE-R48,CERCLE),R48))</f>
        <v/>
      </c>
      <c r="AA48" s="320" t="str">
        <f t="shared" ref="AA48" si="611">IF(S48="","",ABS(COS(RADIANS(Z48-EST)*24))*S48)</f>
        <v/>
      </c>
      <c r="AC48" s="320" t="str">
        <f t="shared" ref="AC48" si="612">IF(S48="","",SIN(RADIANS(Z48-EST)*24)*S48)</f>
        <v/>
      </c>
      <c r="AD48" s="320" t="str">
        <f t="shared" si="10"/>
        <v/>
      </c>
      <c r="AF48" s="320" t="str">
        <f t="shared" si="427"/>
        <v/>
      </c>
      <c r="AG48" s="320" t="str">
        <f t="shared" si="427"/>
        <v/>
      </c>
      <c r="AH48" s="320" t="str">
        <f t="shared" si="12"/>
        <v/>
      </c>
      <c r="AI48" s="320" t="str">
        <f t="shared" si="13"/>
        <v/>
      </c>
      <c r="AJ48" s="320" t="str">
        <f>IF(AH48="","",IF(ISNA(MATCH(AH48,$AH$1:AH47,0)),"N","Y"))</f>
        <v/>
      </c>
      <c r="AK48" s="320" t="str">
        <f t="shared" si="14"/>
        <v/>
      </c>
      <c r="AL48" s="320" t="str">
        <f t="shared" si="15"/>
        <v/>
      </c>
      <c r="AM48" s="320" t="str">
        <f t="shared" si="16"/>
        <v/>
      </c>
      <c r="AN48" s="320" t="str">
        <f t="shared" si="17"/>
        <v/>
      </c>
      <c r="AO48" s="334" t="str">
        <f t="array" ref="AO48">IF(AM48="","",AVERAGE(IF(AH$1:AH$200=AM48,W$1:W$200)))</f>
        <v/>
      </c>
      <c r="AP48" s="334" t="str">
        <f t="array" ref="AP48">IF(AM48="","",AVERAGE(IF(AH$1:AH$200=AM48,X$1:X$200)))</f>
        <v/>
      </c>
      <c r="AQ48" s="334" t="str">
        <f t="shared" si="58"/>
        <v/>
      </c>
      <c r="AR48" s="335" t="str">
        <f t="array" ref="AR48">IF(AQ48="","",MOD(DEGREES(AQ48/24),CERCLE))</f>
        <v/>
      </c>
      <c r="AS48" s="336" t="str">
        <f t="array" ref="AS48">IF(AM48="","",AVERAGE(IF(AH$1:AH$200=AM48,AA$1:AA$200)))</f>
        <v/>
      </c>
      <c r="AT48" s="336" t="str">
        <f t="shared" si="428"/>
        <v/>
      </c>
      <c r="AU48" s="336" t="str">
        <f t="shared" si="59"/>
        <v/>
      </c>
      <c r="AV48" s="337" t="str">
        <f t="array" ref="AV48">IF(AM48="","",AVERAGE(IF(AH$1:AH$200=AM48,AD$1:AD$200)))</f>
        <v/>
      </c>
      <c r="AW48" s="337" t="str">
        <f t="array" ref="AW48">IF(AN48="","",AVERAGE(IF(AH$1:AH$200=AN48,AD$1:AD$200)))</f>
        <v/>
      </c>
      <c r="AX48" s="337" t="str">
        <f t="shared" si="60"/>
        <v/>
      </c>
      <c r="AY48" s="320" t="str">
        <f t="shared" si="19"/>
        <v/>
      </c>
      <c r="AZ48" s="320" t="str">
        <f>IF(AY48="","",COUNT(AY$1:AY48))</f>
        <v/>
      </c>
      <c r="BB48" s="339" t="str">
        <f>IF(AF48="","",IF(ISNA(MATCH(AF48,$AF$1:AF47,0)),"N","Y"))</f>
        <v/>
      </c>
      <c r="BC48" s="339" t="str">
        <f t="shared" si="20"/>
        <v/>
      </c>
      <c r="BD48" s="339" t="str">
        <f>IF(BC48="","",COUNT($BC$1:BC48))</f>
        <v/>
      </c>
      <c r="BE48" s="339" t="str">
        <f t="shared" si="429"/>
        <v/>
      </c>
      <c r="BF48" s="340" t="str">
        <f>IF(AR48="","",IF(ISNA(MATCH(AF48,$AF$1:AF47,0)),-AR48,AR48))</f>
        <v/>
      </c>
      <c r="BG48" s="341" t="str">
        <f t="array" ref="BG48">IF(BE48="","",SUM(IF(AK$1:AK$200=BE48,BF$1:BF$200)))</f>
        <v/>
      </c>
      <c r="BH48" s="341" t="str">
        <f t="shared" ref="BH48" si="613">IF(BG48="","",MOD(BG48,CERCLE))</f>
        <v/>
      </c>
      <c r="BI48" s="342"/>
      <c r="BJ48" s="322"/>
      <c r="BK48" s="322"/>
      <c r="BL48" s="322"/>
      <c r="BM48" s="339" t="str">
        <f t="shared" si="62"/>
        <v/>
      </c>
      <c r="BN48" s="343" t="str">
        <f t="shared" si="431"/>
        <v/>
      </c>
      <c r="BO48" s="341" t="str">
        <f t="shared" ref="BO48" si="614">IF(BN48="","",CERCLE-BN48)</f>
        <v/>
      </c>
      <c r="BP48" s="341"/>
      <c r="BQ48" s="339" t="str">
        <f t="shared" si="433"/>
        <v/>
      </c>
      <c r="BR48" s="341" t="str">
        <f t="shared" si="64"/>
        <v/>
      </c>
      <c r="BS48" s="341" t="str">
        <f t="shared" si="65"/>
        <v/>
      </c>
      <c r="BT48" s="343" t="str">
        <f t="shared" si="434"/>
        <v/>
      </c>
      <c r="BU48" s="342"/>
      <c r="BV48" s="341" t="str">
        <f t="shared" si="455"/>
        <v/>
      </c>
      <c r="BW48" s="345" t="str">
        <f t="shared" si="456"/>
        <v/>
      </c>
      <c r="BX48" s="345" t="str">
        <f t="shared" si="435"/>
        <v/>
      </c>
      <c r="BY48" s="346" t="str">
        <f t="shared" si="436"/>
        <v/>
      </c>
      <c r="BZ48" s="346" t="str">
        <f t="shared" si="437"/>
        <v/>
      </c>
      <c r="CA48" s="339" t="str">
        <f t="shared" si="68"/>
        <v/>
      </c>
      <c r="CE48" s="320" t="str">
        <f t="shared" si="438"/>
        <v/>
      </c>
      <c r="CF48" s="320" t="str">
        <f t="shared" si="439"/>
        <v/>
      </c>
      <c r="CG48" s="322" t="str">
        <f t="shared" si="440"/>
        <v/>
      </c>
      <c r="CH48" s="322" t="str">
        <f t="shared" ref="CH48" si="615">IF(CG48="","",MOD(CG48-BX48,CERCLE))</f>
        <v/>
      </c>
      <c r="CI48" s="322" t="str">
        <f t="shared" si="442"/>
        <v/>
      </c>
      <c r="CJ48" s="349"/>
      <c r="CK48" s="350" t="str">
        <f t="shared" si="35"/>
        <v/>
      </c>
      <c r="CL48" s="350" t="str">
        <f t="shared" si="36"/>
        <v/>
      </c>
      <c r="CM48" s="320" t="str">
        <f t="shared" si="472"/>
        <v/>
      </c>
      <c r="CN48" s="320" t="str">
        <f t="shared" si="472"/>
        <v/>
      </c>
      <c r="CP48" s="322" t="str">
        <f>IF(BN48="","",MOD(BN48+'RAPPORT-XYZ'!$E$12,CERCLE))</f>
        <v/>
      </c>
      <c r="CQ48" s="345" t="str">
        <f t="shared" si="458"/>
        <v/>
      </c>
      <c r="CR48" s="320" t="str">
        <f t="shared" si="71"/>
        <v/>
      </c>
      <c r="CS48" s="320" t="str">
        <f t="shared" si="37"/>
        <v/>
      </c>
      <c r="CU48" s="320" t="str">
        <f>IF(CR48="","",BY48/'RAPPORT-XYZ'!$E$9)</f>
        <v/>
      </c>
      <c r="CV48" s="320" t="str">
        <f>IF(CU48="","",-'RAPPORT-XYZ'!$E$27*CU48)</f>
        <v/>
      </c>
      <c r="CW48" s="320" t="str">
        <f>IF(CV48="","",-'RAPPORT-XYZ'!$E$29*CU48)</f>
        <v/>
      </c>
      <c r="CY48" s="320" t="str">
        <f t="shared" si="443"/>
        <v/>
      </c>
      <c r="CZ48" s="320" t="str">
        <f t="shared" si="443"/>
        <v/>
      </c>
      <c r="DB48" s="320" t="str">
        <f t="shared" si="72"/>
        <v/>
      </c>
      <c r="DD48" s="320" t="str">
        <f>IF(CA48="","",CA48+('RAPPORT-XYZ'!$E$37*ROW(48:48)))</f>
        <v/>
      </c>
      <c r="DF48" s="345" t="str">
        <f t="shared" ref="DF48" si="616">IF(AND(CZ48=0,CY48=0),0,IF(AND(CZ48=0,CY48&gt;0),NORD,IF(AND(CZ48&gt;0,CY48=0),EST,IF(AND(CZ48=0,CY48&lt;0),SUD,IF(AND(CZ48&lt;0,CY48=0),OUEST,"")))))</f>
        <v/>
      </c>
      <c r="DG48" s="345" t="str">
        <f t="shared" ref="DG48" si="617">IF(CY48="","",IF(DF48="",MOD(DEGREES(ATAN(ABS(CZ48)/(ABS(CY48))))/24,CERCLE),DF48))</f>
        <v/>
      </c>
      <c r="DH48" s="345" t="str">
        <f t="shared" ref="DH48" si="618">IF(DG48="","",MOD(IF(AND(CZ48&gt;0,CY48&gt;0),DG48,IF(AND(CZ48&gt;0,CY48&lt;0),SUD-DG48,IF(AND(CZ48&lt;0,CY48&lt;0),SUD+DG48,IF(AND(CZ48&lt;0,CY48&gt;0),NORD-DG48,DG48)))),CERCLE))</f>
        <v/>
      </c>
      <c r="DI48" s="322" t="str">
        <f t="shared" ref="DI48" si="619">IF(CG48="","",MOD(CG48-DH48,CERCLE))</f>
        <v/>
      </c>
      <c r="DJ48" s="322" t="str">
        <f t="shared" si="448"/>
        <v/>
      </c>
      <c r="DK48" s="322" t="str">
        <f>IF(XYZ!$F$15=OUI,'CALCUL-XYZ'!DJ48,'CALCUL-XYZ'!DH48)</f>
        <v/>
      </c>
      <c r="DL48" s="345" t="str">
        <f t="shared" si="463"/>
        <v/>
      </c>
      <c r="DN48" s="320" t="str">
        <f t="shared" si="43"/>
        <v/>
      </c>
      <c r="DO48" s="320" t="str">
        <f t="shared" si="44"/>
        <v/>
      </c>
      <c r="DP48" s="320" t="str">
        <f t="shared" si="464"/>
        <v/>
      </c>
      <c r="DQ48" s="320" t="str">
        <f t="shared" si="464"/>
        <v/>
      </c>
      <c r="DS48" s="320" t="str">
        <f t="shared" si="45"/>
        <v/>
      </c>
      <c r="DT48" s="320" t="str">
        <f ca="1">IF(XYZ!AJ72="","",IF(XYZ!$AO$23='CALCUL-XY'!$E$56," "&amp;SUBSTITUTE(XYZ!AJ72,",","."),","&amp;SUBSTITUTE(XYZ!AJ72,",",".")))</f>
        <v/>
      </c>
      <c r="DU48" s="320" t="str">
        <f ca="1">IF(XYZ!AK72="","",IF(XYZ!$AO$23='CALCUL-XY'!$E$56," "&amp;SUBSTITUTE(XYZ!AK72,",","."),","&amp;SUBSTITUTE(XYZ!AK72,",",".")))</f>
        <v/>
      </c>
      <c r="DV48" s="320" t="str">
        <f>IF(DD48="","",IF(XYZ!$AO$23='CALCUL-XY'!$E$56," "&amp;SUBSTITUTE(DD48,",","."),","&amp;SUBSTITUTE(DD48,",",".")))</f>
        <v/>
      </c>
      <c r="DW48" s="320" t="str">
        <f>IF(DS48="","",IF(XYZ!$AO$23='CALCUL-XY'!$E$56,IF(XYZ!AM72=""," ST"," "&amp;XYZ!AM72),IF(XYZ!AM72="",",ST",","&amp;XYZ!AM72)))</f>
        <v/>
      </c>
      <c r="DY48" s="319">
        <f t="shared" si="46"/>
        <v>48</v>
      </c>
      <c r="DZ48" s="320" t="str">
        <f t="shared" si="47"/>
        <v/>
      </c>
      <c r="EA48" s="322" t="str">
        <f t="shared" si="48"/>
        <v/>
      </c>
      <c r="EB48" s="345" t="str">
        <f t="shared" si="79"/>
        <v/>
      </c>
      <c r="EC48" s="320" t="str">
        <f t="shared" si="49"/>
        <v/>
      </c>
      <c r="ED48" s="320" t="str">
        <f t="shared" si="92"/>
        <v/>
      </c>
      <c r="EE48" s="320" t="str">
        <f t="shared" si="93"/>
        <v/>
      </c>
      <c r="EF48" s="320" t="str">
        <f ca="1">IF(EA48="","",IF(NC&lt;DY48,"",SUM(ED48:OFFSET(ED48,(NC-1),0))))</f>
        <v/>
      </c>
      <c r="EG48" s="320" t="str">
        <f ca="1">IF(EA48="","",IF(NC&lt;DY48,"",SUM(EE48:OFFSET(EE48,(NC-1),0))))</f>
        <v/>
      </c>
      <c r="EH48" s="320" t="str">
        <f t="shared" si="50"/>
        <v/>
      </c>
      <c r="EI48" s="320" t="str">
        <f>IF(EH48="","",'RAPPORT-XYZ'!$E$9/'CALCUL-XYZ'!EH48)</f>
        <v/>
      </c>
    </row>
    <row r="49" spans="1:139" x14ac:dyDescent="0.15">
      <c r="A49" s="320" t="str">
        <f>IF(XYZ!B73="","",XYZ!B73)</f>
        <v/>
      </c>
      <c r="B49" s="320" t="str">
        <f>IF(XYZ!C73="","",IF(XYZ!C73='RAPPORT-XYZ'!$A$6,'RAPPORT-XYZ'!$A$6,IF(OR(XYZ!C73='RAPPORT-XYZ'!$A$7,XYZ!C73='RAPPORT-XYZ'!$B$7),'RAPPORT-XYZ'!$A$7)))</f>
        <v/>
      </c>
      <c r="C49" s="320" t="str">
        <f>IF(XYZ!D73="","",XYZ!D73)</f>
        <v/>
      </c>
      <c r="D49" s="320" t="str">
        <f>IF(XYZ!E73="","",XYZ!E73)</f>
        <v/>
      </c>
      <c r="E49" s="320" t="str">
        <f>IF(XYZ!F73="","",XYZ!F73)</f>
        <v/>
      </c>
      <c r="F49" s="322" t="str">
        <f>IF(XYZ!G73="","",MOD(XYZ!G73,CERCLE))</f>
        <v/>
      </c>
      <c r="G49" s="322" t="str">
        <f>IF(XYZ!H73="","",MOD(XYZ!H73,CERCLE))</f>
        <v/>
      </c>
      <c r="H49" s="320">
        <f>IFERROR(IF(ECHELLE3="",XYZ!I73*1,XYZ!I73*ECHELLE3),"")</f>
        <v>0</v>
      </c>
      <c r="I49" s="320" t="str">
        <f>IF(XYZ!J73="","",XYZ!J73)</f>
        <v/>
      </c>
      <c r="K49" s="320" t="str">
        <f t="shared" si="51"/>
        <v/>
      </c>
      <c r="L49" s="320" t="str">
        <f>IF(K49="","",COUNT($K$1:K49))</f>
        <v/>
      </c>
      <c r="M49" s="320" t="str">
        <f t="shared" si="415"/>
        <v/>
      </c>
      <c r="N49" s="320" t="str">
        <f t="shared" si="416"/>
        <v/>
      </c>
      <c r="O49" s="320" t="str">
        <f t="shared" si="417"/>
        <v/>
      </c>
      <c r="P49" s="320" t="str">
        <f t="shared" si="418"/>
        <v/>
      </c>
      <c r="Q49" s="322" t="str">
        <f t="shared" si="419"/>
        <v/>
      </c>
      <c r="R49" s="322" t="str">
        <f t="shared" si="420"/>
        <v/>
      </c>
      <c r="S49" s="320" t="str">
        <f t="shared" si="421"/>
        <v/>
      </c>
      <c r="T49" s="320" t="str">
        <f t="shared" si="422"/>
        <v/>
      </c>
      <c r="V49" s="322" t="str">
        <f t="shared" ref="V49" si="620">IF(Q49="","",IF(M49="R",MOD(Q49-SUD,CERCLE),Q49))</f>
        <v/>
      </c>
      <c r="W49" s="331" t="str">
        <f t="shared" si="53"/>
        <v/>
      </c>
      <c r="X49" s="331" t="str">
        <f t="shared" si="54"/>
        <v/>
      </c>
      <c r="Y49" s="352"/>
      <c r="Z49" s="322" t="str">
        <f t="shared" ref="Z49" si="621">IF(R49="","",IF(M49="R",MOD(CERCLE-R49,CERCLE),R49))</f>
        <v/>
      </c>
      <c r="AA49" s="320" t="str">
        <f t="shared" ref="AA49" si="622">IF(S49="","",ABS(COS(RADIANS(Z49-EST)*24))*S49)</f>
        <v/>
      </c>
      <c r="AC49" s="320" t="str">
        <f t="shared" ref="AC49" si="623">IF(S49="","",SIN(RADIANS(Z49-EST)*24)*S49)</f>
        <v/>
      </c>
      <c r="AD49" s="320" t="str">
        <f t="shared" si="10"/>
        <v/>
      </c>
      <c r="AF49" s="320" t="str">
        <f t="shared" si="427"/>
        <v/>
      </c>
      <c r="AG49" s="320" t="str">
        <f t="shared" si="427"/>
        <v/>
      </c>
      <c r="AH49" s="320" t="str">
        <f t="shared" si="12"/>
        <v/>
      </c>
      <c r="AI49" s="320" t="str">
        <f t="shared" si="13"/>
        <v/>
      </c>
      <c r="AJ49" s="320" t="str">
        <f>IF(AH49="","",IF(ISNA(MATCH(AH49,$AH$1:AH48,0)),"N","Y"))</f>
        <v/>
      </c>
      <c r="AK49" s="320" t="str">
        <f t="shared" si="14"/>
        <v/>
      </c>
      <c r="AL49" s="320" t="str">
        <f t="shared" si="15"/>
        <v/>
      </c>
      <c r="AM49" s="320" t="str">
        <f t="shared" si="16"/>
        <v/>
      </c>
      <c r="AN49" s="320" t="str">
        <f t="shared" si="17"/>
        <v/>
      </c>
      <c r="AO49" s="334" t="str">
        <f t="array" ref="AO49">IF(AM49="","",AVERAGE(IF(AH$1:AH$200=AM49,W$1:W$200)))</f>
        <v/>
      </c>
      <c r="AP49" s="334" t="str">
        <f t="array" ref="AP49">IF(AM49="","",AVERAGE(IF(AH$1:AH$200=AM49,X$1:X$200)))</f>
        <v/>
      </c>
      <c r="AQ49" s="334" t="str">
        <f t="shared" si="58"/>
        <v/>
      </c>
      <c r="AR49" s="335" t="str">
        <f t="array" ref="AR49">IF(AQ49="","",MOD(DEGREES(AQ49/24),CERCLE))</f>
        <v/>
      </c>
      <c r="AS49" s="336" t="str">
        <f t="array" ref="AS49">IF(AM49="","",AVERAGE(IF(AH$1:AH$200=AM49,AA$1:AA$200)))</f>
        <v/>
      </c>
      <c r="AT49" s="336" t="str">
        <f t="shared" si="428"/>
        <v/>
      </c>
      <c r="AU49" s="336" t="str">
        <f t="shared" si="59"/>
        <v/>
      </c>
      <c r="AV49" s="337" t="str">
        <f t="array" ref="AV49">IF(AM49="","",AVERAGE(IF(AH$1:AH$200=AM49,AD$1:AD$200)))</f>
        <v/>
      </c>
      <c r="AW49" s="337" t="str">
        <f t="array" ref="AW49">IF(AN49="","",AVERAGE(IF(AH$1:AH$200=AN49,AD$1:AD$200)))</f>
        <v/>
      </c>
      <c r="AX49" s="337" t="str">
        <f t="shared" si="60"/>
        <v/>
      </c>
      <c r="AY49" s="320" t="str">
        <f t="shared" si="19"/>
        <v/>
      </c>
      <c r="AZ49" s="320" t="str">
        <f>IF(AY49="","",COUNT(AY$1:AY49))</f>
        <v/>
      </c>
      <c r="BB49" s="339" t="str">
        <f>IF(AF49="","",IF(ISNA(MATCH(AF49,$AF$1:AF48,0)),"N","Y"))</f>
        <v/>
      </c>
      <c r="BC49" s="339" t="str">
        <f t="shared" si="20"/>
        <v/>
      </c>
      <c r="BD49" s="339" t="str">
        <f>IF(BC49="","",COUNT($BC$1:BC49))</f>
        <v/>
      </c>
      <c r="BE49" s="339" t="str">
        <f t="shared" si="429"/>
        <v/>
      </c>
      <c r="BF49" s="340" t="str">
        <f>IF(AR49="","",IF(ISNA(MATCH(AF49,$AF$1:AF48,0)),-AR49,AR49))</f>
        <v/>
      </c>
      <c r="BG49" s="341" t="str">
        <f t="array" ref="BG49">IF(BE49="","",SUM(IF(AK$1:AK$200=BE49,BF$1:BF$200)))</f>
        <v/>
      </c>
      <c r="BH49" s="341" t="str">
        <f t="shared" ref="BH49" si="624">IF(BG49="","",MOD(BG49,CERCLE))</f>
        <v/>
      </c>
      <c r="BI49" s="342"/>
      <c r="BJ49" s="322"/>
      <c r="BK49" s="322"/>
      <c r="BL49" s="322"/>
      <c r="BM49" s="339" t="str">
        <f t="shared" si="62"/>
        <v/>
      </c>
      <c r="BN49" s="343" t="str">
        <f t="shared" si="431"/>
        <v/>
      </c>
      <c r="BO49" s="341" t="str">
        <f t="shared" ref="BO49" si="625">IF(BN49="","",CERCLE-BN49)</f>
        <v/>
      </c>
      <c r="BP49" s="341"/>
      <c r="BQ49" s="339" t="str">
        <f t="shared" si="433"/>
        <v/>
      </c>
      <c r="BR49" s="341" t="str">
        <f t="shared" si="64"/>
        <v/>
      </c>
      <c r="BS49" s="341" t="str">
        <f t="shared" si="65"/>
        <v/>
      </c>
      <c r="BT49" s="343" t="str">
        <f t="shared" si="434"/>
        <v/>
      </c>
      <c r="BU49" s="342"/>
      <c r="BV49" s="341" t="str">
        <f t="shared" si="455"/>
        <v/>
      </c>
      <c r="BW49" s="345" t="str">
        <f t="shared" si="456"/>
        <v/>
      </c>
      <c r="BX49" s="345" t="str">
        <f t="shared" si="435"/>
        <v/>
      </c>
      <c r="BY49" s="346" t="str">
        <f t="shared" si="436"/>
        <v/>
      </c>
      <c r="BZ49" s="346" t="str">
        <f t="shared" si="437"/>
        <v/>
      </c>
      <c r="CA49" s="339" t="str">
        <f t="shared" si="68"/>
        <v/>
      </c>
      <c r="CE49" s="320" t="str">
        <f t="shared" si="438"/>
        <v/>
      </c>
      <c r="CF49" s="320" t="str">
        <f t="shared" si="439"/>
        <v/>
      </c>
      <c r="CG49" s="322" t="str">
        <f t="shared" si="440"/>
        <v/>
      </c>
      <c r="CH49" s="322" t="str">
        <f t="shared" ref="CH49" si="626">IF(CG49="","",MOD(CG49-BX49,CERCLE))</f>
        <v/>
      </c>
      <c r="CI49" s="322" t="str">
        <f t="shared" si="442"/>
        <v/>
      </c>
      <c r="CJ49" s="349"/>
      <c r="CK49" s="350" t="str">
        <f t="shared" si="35"/>
        <v/>
      </c>
      <c r="CL49" s="350" t="str">
        <f t="shared" si="36"/>
        <v/>
      </c>
      <c r="CM49" s="320" t="str">
        <f t="shared" si="472"/>
        <v/>
      </c>
      <c r="CN49" s="320" t="str">
        <f t="shared" si="472"/>
        <v/>
      </c>
      <c r="CP49" s="322" t="str">
        <f>IF(BN49="","",MOD(BN49+'RAPPORT-XYZ'!$E$12,CERCLE))</f>
        <v/>
      </c>
      <c r="CQ49" s="345" t="str">
        <f t="shared" si="458"/>
        <v/>
      </c>
      <c r="CR49" s="320" t="str">
        <f t="shared" si="71"/>
        <v/>
      </c>
      <c r="CS49" s="320" t="str">
        <f t="shared" si="37"/>
        <v/>
      </c>
      <c r="CU49" s="320" t="str">
        <f>IF(CR49="","",BY49/'RAPPORT-XYZ'!$E$9)</f>
        <v/>
      </c>
      <c r="CV49" s="320" t="str">
        <f>IF(CU49="","",-'RAPPORT-XYZ'!$E$27*CU49)</f>
        <v/>
      </c>
      <c r="CW49" s="320" t="str">
        <f>IF(CV49="","",-'RAPPORT-XYZ'!$E$29*CU49)</f>
        <v/>
      </c>
      <c r="CY49" s="320" t="str">
        <f t="shared" si="443"/>
        <v/>
      </c>
      <c r="CZ49" s="320" t="str">
        <f t="shared" si="443"/>
        <v/>
      </c>
      <c r="DB49" s="320" t="str">
        <f t="shared" si="72"/>
        <v/>
      </c>
      <c r="DD49" s="320" t="str">
        <f>IF(CA49="","",CA49+('RAPPORT-XYZ'!$E$37*ROW(49:49)))</f>
        <v/>
      </c>
      <c r="DF49" s="345" t="str">
        <f t="shared" ref="DF49" si="627">IF(AND(CZ49=0,CY49=0),0,IF(AND(CZ49=0,CY49&gt;0),NORD,IF(AND(CZ49&gt;0,CY49=0),EST,IF(AND(CZ49=0,CY49&lt;0),SUD,IF(AND(CZ49&lt;0,CY49=0),OUEST,"")))))</f>
        <v/>
      </c>
      <c r="DG49" s="345" t="str">
        <f t="shared" ref="DG49" si="628">IF(CY49="","",IF(DF49="",MOD(DEGREES(ATAN(ABS(CZ49)/(ABS(CY49))))/24,CERCLE),DF49))</f>
        <v/>
      </c>
      <c r="DH49" s="345" t="str">
        <f t="shared" ref="DH49" si="629">IF(DG49="","",MOD(IF(AND(CZ49&gt;0,CY49&gt;0),DG49,IF(AND(CZ49&gt;0,CY49&lt;0),SUD-DG49,IF(AND(CZ49&lt;0,CY49&lt;0),SUD+DG49,IF(AND(CZ49&lt;0,CY49&gt;0),NORD-DG49,DG49)))),CERCLE))</f>
        <v/>
      </c>
      <c r="DI49" s="322" t="str">
        <f t="shared" ref="DI49" si="630">IF(CG49="","",MOD(CG49-DH49,CERCLE))</f>
        <v/>
      </c>
      <c r="DJ49" s="322" t="str">
        <f t="shared" si="448"/>
        <v/>
      </c>
      <c r="DK49" s="322" t="str">
        <f>IF(XYZ!$F$15=OUI,'CALCUL-XYZ'!DJ49,'CALCUL-XYZ'!DH49)</f>
        <v/>
      </c>
      <c r="DL49" s="345" t="str">
        <f t="shared" si="463"/>
        <v/>
      </c>
      <c r="DN49" s="320" t="str">
        <f t="shared" si="43"/>
        <v/>
      </c>
      <c r="DO49" s="320" t="str">
        <f t="shared" si="44"/>
        <v/>
      </c>
      <c r="DP49" s="320" t="str">
        <f t="shared" si="464"/>
        <v/>
      </c>
      <c r="DQ49" s="320" t="str">
        <f t="shared" si="464"/>
        <v/>
      </c>
      <c r="DS49" s="320" t="str">
        <f t="shared" si="45"/>
        <v/>
      </c>
      <c r="DT49" s="320" t="str">
        <f ca="1">IF(XYZ!AJ73="","",IF(XYZ!$AO$23='CALCUL-XY'!$E$56," "&amp;SUBSTITUTE(XYZ!AJ73,",","."),","&amp;SUBSTITUTE(XYZ!AJ73,",",".")))</f>
        <v/>
      </c>
      <c r="DU49" s="320" t="str">
        <f ca="1">IF(XYZ!AK73="","",IF(XYZ!$AO$23='CALCUL-XY'!$E$56," "&amp;SUBSTITUTE(XYZ!AK73,",","."),","&amp;SUBSTITUTE(XYZ!AK73,",",".")))</f>
        <v/>
      </c>
      <c r="DV49" s="320" t="str">
        <f>IF(DD49="","",IF(XYZ!$AO$23='CALCUL-XY'!$E$56," "&amp;SUBSTITUTE(DD49,",","."),","&amp;SUBSTITUTE(DD49,",",".")))</f>
        <v/>
      </c>
      <c r="DW49" s="320" t="str">
        <f>IF(DS49="","",IF(XYZ!$AO$23='CALCUL-XY'!$E$56,IF(XYZ!AM73=""," ST"," "&amp;XYZ!AM73),IF(XYZ!AM73="",",ST",","&amp;XYZ!AM73)))</f>
        <v/>
      </c>
      <c r="DY49" s="319">
        <f t="shared" si="46"/>
        <v>49</v>
      </c>
      <c r="DZ49" s="320" t="str">
        <f t="shared" si="47"/>
        <v/>
      </c>
      <c r="EA49" s="322" t="str">
        <f t="shared" si="48"/>
        <v/>
      </c>
      <c r="EB49" s="345" t="str">
        <f t="shared" si="79"/>
        <v/>
      </c>
      <c r="EC49" s="320" t="str">
        <f t="shared" si="49"/>
        <v/>
      </c>
      <c r="ED49" s="320" t="str">
        <f t="shared" si="92"/>
        <v/>
      </c>
      <c r="EE49" s="320" t="str">
        <f t="shared" si="93"/>
        <v/>
      </c>
      <c r="EF49" s="320" t="str">
        <f ca="1">IF(EA49="","",IF(NC&lt;DY49,"",SUM(ED49:OFFSET(ED49,(NC-1),0))))</f>
        <v/>
      </c>
      <c r="EG49" s="320" t="str">
        <f ca="1">IF(EA49="","",IF(NC&lt;DY49,"",SUM(EE49:OFFSET(EE49,(NC-1),0))))</f>
        <v/>
      </c>
      <c r="EH49" s="320" t="str">
        <f t="shared" si="50"/>
        <v/>
      </c>
      <c r="EI49" s="320" t="str">
        <f>IF(EH49="","",'RAPPORT-XYZ'!$E$9/'CALCUL-XYZ'!EH49)</f>
        <v/>
      </c>
    </row>
    <row r="50" spans="1:139" x14ac:dyDescent="0.15">
      <c r="A50" s="320" t="str">
        <f>IF(XYZ!B74="","",XYZ!B74)</f>
        <v/>
      </c>
      <c r="B50" s="320" t="str">
        <f>IF(XYZ!C74="","",IF(XYZ!C74='RAPPORT-XYZ'!$A$6,'RAPPORT-XYZ'!$A$6,IF(OR(XYZ!C74='RAPPORT-XYZ'!$A$7,XYZ!C74='RAPPORT-XYZ'!$B$7),'RAPPORT-XYZ'!$A$7)))</f>
        <v/>
      </c>
      <c r="C50" s="320" t="str">
        <f>IF(XYZ!D74="","",XYZ!D74)</f>
        <v/>
      </c>
      <c r="D50" s="320" t="str">
        <f>IF(XYZ!E74="","",XYZ!E74)</f>
        <v/>
      </c>
      <c r="E50" s="320" t="str">
        <f>IF(XYZ!F74="","",XYZ!F74)</f>
        <v/>
      </c>
      <c r="F50" s="322" t="str">
        <f>IF(XYZ!G74="","",MOD(XYZ!G74,CERCLE))</f>
        <v/>
      </c>
      <c r="G50" s="322" t="str">
        <f>IF(XYZ!H74="","",MOD(XYZ!H74,CERCLE))</f>
        <v/>
      </c>
      <c r="H50" s="320">
        <f>IFERROR(IF(ECHELLE3="",XYZ!I74*1,XYZ!I74*ECHELLE3),"")</f>
        <v>0</v>
      </c>
      <c r="I50" s="320" t="str">
        <f>IF(XYZ!J74="","",XYZ!J74)</f>
        <v/>
      </c>
      <c r="K50" s="320" t="str">
        <f t="shared" si="51"/>
        <v/>
      </c>
      <c r="L50" s="320" t="str">
        <f>IF(K50="","",COUNT($K$1:K50))</f>
        <v/>
      </c>
      <c r="M50" s="320" t="str">
        <f t="shared" si="415"/>
        <v/>
      </c>
      <c r="N50" s="320" t="str">
        <f t="shared" si="416"/>
        <v/>
      </c>
      <c r="O50" s="320" t="str">
        <f t="shared" si="417"/>
        <v/>
      </c>
      <c r="P50" s="320" t="str">
        <f t="shared" si="418"/>
        <v/>
      </c>
      <c r="Q50" s="322" t="str">
        <f t="shared" si="419"/>
        <v/>
      </c>
      <c r="R50" s="322" t="str">
        <f t="shared" si="420"/>
        <v/>
      </c>
      <c r="S50" s="320" t="str">
        <f t="shared" si="421"/>
        <v/>
      </c>
      <c r="T50" s="320" t="str">
        <f t="shared" si="422"/>
        <v/>
      </c>
      <c r="V50" s="322" t="str">
        <f t="shared" ref="V50" si="631">IF(Q50="","",IF(M50="R",MOD(Q50-SUD,CERCLE),Q50))</f>
        <v/>
      </c>
      <c r="W50" s="331" t="str">
        <f t="shared" si="53"/>
        <v/>
      </c>
      <c r="X50" s="331" t="str">
        <f t="shared" si="54"/>
        <v/>
      </c>
      <c r="Y50" s="352"/>
      <c r="Z50" s="322" t="str">
        <f t="shared" ref="Z50" si="632">IF(R50="","",IF(M50="R",MOD(CERCLE-R50,CERCLE),R50))</f>
        <v/>
      </c>
      <c r="AA50" s="320" t="str">
        <f t="shared" ref="AA50" si="633">IF(S50="","",ABS(COS(RADIANS(Z50-EST)*24))*S50)</f>
        <v/>
      </c>
      <c r="AC50" s="320" t="str">
        <f t="shared" ref="AC50" si="634">IF(S50="","",SIN(RADIANS(Z50-EST)*24)*S50)</f>
        <v/>
      </c>
      <c r="AD50" s="320" t="str">
        <f t="shared" si="10"/>
        <v/>
      </c>
      <c r="AF50" s="320" t="str">
        <f t="shared" si="427"/>
        <v/>
      </c>
      <c r="AG50" s="320" t="str">
        <f t="shared" si="427"/>
        <v/>
      </c>
      <c r="AH50" s="320" t="str">
        <f t="shared" si="12"/>
        <v/>
      </c>
      <c r="AI50" s="320" t="str">
        <f t="shared" si="13"/>
        <v/>
      </c>
      <c r="AJ50" s="320" t="str">
        <f>IF(AH50="","",IF(ISNA(MATCH(AH50,$AH$1:AH49,0)),"N","Y"))</f>
        <v/>
      </c>
      <c r="AK50" s="320" t="str">
        <f t="shared" si="14"/>
        <v/>
      </c>
      <c r="AL50" s="320" t="str">
        <f t="shared" si="15"/>
        <v/>
      </c>
      <c r="AM50" s="320" t="str">
        <f t="shared" si="16"/>
        <v/>
      </c>
      <c r="AN50" s="320" t="str">
        <f t="shared" si="17"/>
        <v/>
      </c>
      <c r="AO50" s="334" t="str">
        <f t="array" ref="AO50">IF(AM50="","",AVERAGE(IF(AH$1:AH$200=AM50,W$1:W$200)))</f>
        <v/>
      </c>
      <c r="AP50" s="334" t="str">
        <f t="array" ref="AP50">IF(AM50="","",AVERAGE(IF(AH$1:AH$200=AM50,X$1:X$200)))</f>
        <v/>
      </c>
      <c r="AQ50" s="334" t="str">
        <f t="shared" si="58"/>
        <v/>
      </c>
      <c r="AR50" s="335" t="str">
        <f t="array" ref="AR50">IF(AQ50="","",MOD(DEGREES(AQ50/24),CERCLE))</f>
        <v/>
      </c>
      <c r="AS50" s="336" t="str">
        <f t="array" ref="AS50">IF(AM50="","",AVERAGE(IF(AH$1:AH$200=AM50,AA$1:AA$200)))</f>
        <v/>
      </c>
      <c r="AT50" s="336" t="str">
        <f t="shared" si="428"/>
        <v/>
      </c>
      <c r="AU50" s="336" t="str">
        <f t="shared" si="59"/>
        <v/>
      </c>
      <c r="AV50" s="337" t="str">
        <f t="array" ref="AV50">IF(AM50="","",AVERAGE(IF(AH$1:AH$200=AM50,AD$1:AD$200)))</f>
        <v/>
      </c>
      <c r="AW50" s="337" t="str">
        <f t="array" ref="AW50">IF(AN50="","",AVERAGE(IF(AH$1:AH$200=AN50,AD$1:AD$200)))</f>
        <v/>
      </c>
      <c r="AX50" s="337" t="str">
        <f t="shared" si="60"/>
        <v/>
      </c>
      <c r="AY50" s="320" t="str">
        <f t="shared" si="19"/>
        <v/>
      </c>
      <c r="AZ50" s="320" t="str">
        <f>IF(AY50="","",COUNT(AY$1:AY50))</f>
        <v/>
      </c>
      <c r="BB50" s="339" t="str">
        <f>IF(AF50="","",IF(ISNA(MATCH(AF50,$AF$1:AF49,0)),"N","Y"))</f>
        <v/>
      </c>
      <c r="BC50" s="339" t="str">
        <f t="shared" si="20"/>
        <v/>
      </c>
      <c r="BD50" s="339" t="str">
        <f>IF(BC50="","",COUNT($BC$1:BC50))</f>
        <v/>
      </c>
      <c r="BE50" s="339" t="str">
        <f t="shared" si="429"/>
        <v/>
      </c>
      <c r="BF50" s="340" t="str">
        <f>IF(AR50="","",IF(ISNA(MATCH(AF50,$AF$1:AF49,0)),-AR50,AR50))</f>
        <v/>
      </c>
      <c r="BG50" s="341" t="str">
        <f t="array" ref="BG50">IF(BE50="","",SUM(IF(AK$1:AK$200=BE50,BF$1:BF$200)))</f>
        <v/>
      </c>
      <c r="BH50" s="341" t="str">
        <f t="shared" ref="BH50" si="635">IF(BG50="","",MOD(BG50,CERCLE))</f>
        <v/>
      </c>
      <c r="BI50" s="342"/>
      <c r="BJ50" s="322"/>
      <c r="BK50" s="322"/>
      <c r="BL50" s="322"/>
      <c r="BM50" s="339" t="str">
        <f t="shared" si="62"/>
        <v/>
      </c>
      <c r="BN50" s="343" t="str">
        <f t="shared" si="431"/>
        <v/>
      </c>
      <c r="BO50" s="341" t="str">
        <f t="shared" ref="BO50" si="636">IF(BN50="","",CERCLE-BN50)</f>
        <v/>
      </c>
      <c r="BP50" s="341"/>
      <c r="BQ50" s="339" t="str">
        <f t="shared" si="433"/>
        <v/>
      </c>
      <c r="BR50" s="341" t="str">
        <f t="shared" si="64"/>
        <v/>
      </c>
      <c r="BS50" s="341" t="str">
        <f t="shared" si="65"/>
        <v/>
      </c>
      <c r="BT50" s="343" t="str">
        <f t="shared" si="434"/>
        <v/>
      </c>
      <c r="BU50" s="342"/>
      <c r="BV50" s="341" t="str">
        <f t="shared" si="455"/>
        <v/>
      </c>
      <c r="BW50" s="345" t="str">
        <f t="shared" si="456"/>
        <v/>
      </c>
      <c r="BX50" s="345" t="str">
        <f t="shared" si="435"/>
        <v/>
      </c>
      <c r="BY50" s="346" t="str">
        <f t="shared" si="436"/>
        <v/>
      </c>
      <c r="BZ50" s="346" t="str">
        <f t="shared" si="437"/>
        <v/>
      </c>
      <c r="CA50" s="339" t="str">
        <f t="shared" si="68"/>
        <v/>
      </c>
      <c r="CE50" s="320" t="str">
        <f t="shared" si="438"/>
        <v/>
      </c>
      <c r="CF50" s="320" t="str">
        <f t="shared" si="439"/>
        <v/>
      </c>
      <c r="CG50" s="322" t="str">
        <f t="shared" si="440"/>
        <v/>
      </c>
      <c r="CH50" s="322" t="str">
        <f t="shared" ref="CH50" si="637">IF(CG50="","",MOD(CG50-BX50,CERCLE))</f>
        <v/>
      </c>
      <c r="CI50" s="322" t="str">
        <f t="shared" si="442"/>
        <v/>
      </c>
      <c r="CJ50" s="349"/>
      <c r="CK50" s="350" t="str">
        <f t="shared" si="35"/>
        <v/>
      </c>
      <c r="CL50" s="350" t="str">
        <f t="shared" si="36"/>
        <v/>
      </c>
      <c r="CM50" s="320" t="str">
        <f t="shared" si="472"/>
        <v/>
      </c>
      <c r="CN50" s="320" t="str">
        <f t="shared" si="472"/>
        <v/>
      </c>
      <c r="CP50" s="322" t="str">
        <f>IF(BN50="","",MOD(BN50+'RAPPORT-XYZ'!$E$12,CERCLE))</f>
        <v/>
      </c>
      <c r="CQ50" s="345" t="str">
        <f t="shared" si="458"/>
        <v/>
      </c>
      <c r="CR50" s="320" t="str">
        <f t="shared" si="71"/>
        <v/>
      </c>
      <c r="CS50" s="320" t="str">
        <f t="shared" si="37"/>
        <v/>
      </c>
      <c r="CU50" s="320" t="str">
        <f>IF(CR50="","",BY50/'RAPPORT-XYZ'!$E$9)</f>
        <v/>
      </c>
      <c r="CV50" s="320" t="str">
        <f>IF(CU50="","",-'RAPPORT-XYZ'!$E$27*CU50)</f>
        <v/>
      </c>
      <c r="CW50" s="320" t="str">
        <f>IF(CV50="","",-'RAPPORT-XYZ'!$E$29*CU50)</f>
        <v/>
      </c>
      <c r="CY50" s="320" t="str">
        <f t="shared" si="443"/>
        <v/>
      </c>
      <c r="CZ50" s="320" t="str">
        <f t="shared" si="443"/>
        <v/>
      </c>
      <c r="DB50" s="320" t="str">
        <f t="shared" si="72"/>
        <v/>
      </c>
      <c r="DD50" s="320" t="str">
        <f>IF(CA50="","",CA50+('RAPPORT-XYZ'!$E$37*ROW(50:50)))</f>
        <v/>
      </c>
      <c r="DF50" s="345" t="str">
        <f t="shared" ref="DF50" si="638">IF(AND(CZ50=0,CY50=0),0,IF(AND(CZ50=0,CY50&gt;0),NORD,IF(AND(CZ50&gt;0,CY50=0),EST,IF(AND(CZ50=0,CY50&lt;0),SUD,IF(AND(CZ50&lt;0,CY50=0),OUEST,"")))))</f>
        <v/>
      </c>
      <c r="DG50" s="345" t="str">
        <f t="shared" ref="DG50" si="639">IF(CY50="","",IF(DF50="",MOD(DEGREES(ATAN(ABS(CZ50)/(ABS(CY50))))/24,CERCLE),DF50))</f>
        <v/>
      </c>
      <c r="DH50" s="345" t="str">
        <f t="shared" ref="DH50" si="640">IF(DG50="","",MOD(IF(AND(CZ50&gt;0,CY50&gt;0),DG50,IF(AND(CZ50&gt;0,CY50&lt;0),SUD-DG50,IF(AND(CZ50&lt;0,CY50&lt;0),SUD+DG50,IF(AND(CZ50&lt;0,CY50&gt;0),NORD-DG50,DG50)))),CERCLE))</f>
        <v/>
      </c>
      <c r="DI50" s="322" t="str">
        <f t="shared" ref="DI50" si="641">IF(CG50="","",MOD(CG50-DH50,CERCLE))</f>
        <v/>
      </c>
      <c r="DJ50" s="322" t="str">
        <f t="shared" si="448"/>
        <v/>
      </c>
      <c r="DK50" s="322" t="str">
        <f>IF(XYZ!$F$15=OUI,'CALCUL-XYZ'!DJ50,'CALCUL-XYZ'!DH50)</f>
        <v/>
      </c>
      <c r="DL50" s="345" t="str">
        <f t="shared" si="463"/>
        <v/>
      </c>
      <c r="DN50" s="320" t="str">
        <f t="shared" si="43"/>
        <v/>
      </c>
      <c r="DO50" s="320" t="str">
        <f t="shared" si="44"/>
        <v/>
      </c>
      <c r="DP50" s="320" t="str">
        <f t="shared" ref="DP50:DQ65" si="642">IF(DN50="","",DP49+DN50)</f>
        <v/>
      </c>
      <c r="DQ50" s="320" t="str">
        <f t="shared" si="642"/>
        <v/>
      </c>
      <c r="DS50" s="320" t="str">
        <f t="shared" si="45"/>
        <v/>
      </c>
      <c r="DT50" s="320" t="str">
        <f ca="1">IF(XYZ!AJ74="","",IF(XYZ!$AO$23='CALCUL-XY'!$E$56," "&amp;SUBSTITUTE(XYZ!AJ74,",","."),","&amp;SUBSTITUTE(XYZ!AJ74,",",".")))</f>
        <v/>
      </c>
      <c r="DU50" s="320" t="str">
        <f ca="1">IF(XYZ!AK74="","",IF(XYZ!$AO$23='CALCUL-XY'!$E$56," "&amp;SUBSTITUTE(XYZ!AK74,",","."),","&amp;SUBSTITUTE(XYZ!AK74,",",".")))</f>
        <v/>
      </c>
      <c r="DV50" s="320" t="str">
        <f>IF(DD50="","",IF(XYZ!$AO$23='CALCUL-XY'!$E$56," "&amp;SUBSTITUTE(DD50,",","."),","&amp;SUBSTITUTE(DD50,",",".")))</f>
        <v/>
      </c>
      <c r="DW50" s="320" t="str">
        <f>IF(DS50="","",IF(XYZ!$AO$23='CALCUL-XY'!$E$56,IF(XYZ!AM74=""," ST"," "&amp;XYZ!AM74),IF(XYZ!AM74="",",ST",","&amp;XYZ!AM74)))</f>
        <v/>
      </c>
      <c r="DY50" s="319">
        <f t="shared" si="46"/>
        <v>50</v>
      </c>
      <c r="DZ50" s="320" t="str">
        <f t="shared" si="47"/>
        <v/>
      </c>
      <c r="EA50" s="322" t="str">
        <f t="shared" si="48"/>
        <v/>
      </c>
      <c r="EB50" s="345" t="str">
        <f t="shared" si="79"/>
        <v/>
      </c>
      <c r="EC50" s="320" t="str">
        <f t="shared" si="49"/>
        <v/>
      </c>
      <c r="ED50" s="320" t="str">
        <f t="shared" si="92"/>
        <v/>
      </c>
      <c r="EE50" s="320" t="str">
        <f t="shared" si="93"/>
        <v/>
      </c>
      <c r="EF50" s="320" t="str">
        <f ca="1">IF(EA50="","",IF(NC&lt;DY50,"",SUM(ED50:OFFSET(ED50,(NC-1),0))))</f>
        <v/>
      </c>
      <c r="EG50" s="320" t="str">
        <f ca="1">IF(EA50="","",IF(NC&lt;DY50,"",SUM(EE50:OFFSET(EE50,(NC-1),0))))</f>
        <v/>
      </c>
      <c r="EH50" s="320" t="str">
        <f t="shared" si="50"/>
        <v/>
      </c>
      <c r="EI50" s="320" t="str">
        <f>IF(EH50="","",'RAPPORT-XYZ'!$E$9/'CALCUL-XYZ'!EH50)</f>
        <v/>
      </c>
    </row>
    <row r="51" spans="1:139" x14ac:dyDescent="0.15">
      <c r="A51" s="320" t="str">
        <f>IF(XYZ!B75="","",XYZ!B75)</f>
        <v/>
      </c>
      <c r="B51" s="320" t="str">
        <f>IF(XYZ!C75="","",IF(XYZ!C75='RAPPORT-XYZ'!$A$6,'RAPPORT-XYZ'!$A$6,IF(OR(XYZ!C75='RAPPORT-XYZ'!$A$7,XYZ!C75='RAPPORT-XYZ'!$B$7),'RAPPORT-XYZ'!$A$7)))</f>
        <v/>
      </c>
      <c r="C51" s="320" t="str">
        <f>IF(XYZ!D75="","",XYZ!D75)</f>
        <v/>
      </c>
      <c r="D51" s="320" t="str">
        <f>IF(XYZ!E75="","",XYZ!E75)</f>
        <v/>
      </c>
      <c r="E51" s="320" t="str">
        <f>IF(XYZ!F75="","",XYZ!F75)</f>
        <v/>
      </c>
      <c r="F51" s="322" t="str">
        <f>IF(XYZ!G75="","",MOD(XYZ!G75,CERCLE))</f>
        <v/>
      </c>
      <c r="G51" s="322" t="str">
        <f>IF(XYZ!H75="","",MOD(XYZ!H75,CERCLE))</f>
        <v/>
      </c>
      <c r="H51" s="320">
        <f>IFERROR(IF(ECHELLE3="",XYZ!I75*1,XYZ!I75*ECHELLE3),"")</f>
        <v>0</v>
      </c>
      <c r="I51" s="320" t="str">
        <f>IF(XYZ!J75="","",XYZ!J75)</f>
        <v/>
      </c>
      <c r="K51" s="320" t="str">
        <f t="shared" si="51"/>
        <v/>
      </c>
      <c r="L51" s="320" t="str">
        <f>IF(K51="","",COUNT($K$1:K51))</f>
        <v/>
      </c>
      <c r="M51" s="320" t="str">
        <f t="shared" si="415"/>
        <v/>
      </c>
      <c r="N51" s="320" t="str">
        <f t="shared" si="416"/>
        <v/>
      </c>
      <c r="O51" s="320" t="str">
        <f t="shared" si="417"/>
        <v/>
      </c>
      <c r="P51" s="320" t="str">
        <f t="shared" si="418"/>
        <v/>
      </c>
      <c r="Q51" s="322" t="str">
        <f t="shared" si="419"/>
        <v/>
      </c>
      <c r="R51" s="322" t="str">
        <f t="shared" si="420"/>
        <v/>
      </c>
      <c r="S51" s="320" t="str">
        <f t="shared" si="421"/>
        <v/>
      </c>
      <c r="T51" s="320" t="str">
        <f t="shared" si="422"/>
        <v/>
      </c>
      <c r="V51" s="322" t="str">
        <f t="shared" ref="V51" si="643">IF(Q51="","",IF(M51="R",MOD(Q51-SUD,CERCLE),Q51))</f>
        <v/>
      </c>
      <c r="W51" s="331" t="str">
        <f t="shared" si="53"/>
        <v/>
      </c>
      <c r="X51" s="331" t="str">
        <f t="shared" si="54"/>
        <v/>
      </c>
      <c r="Y51" s="352"/>
      <c r="Z51" s="322" t="str">
        <f t="shared" ref="Z51" si="644">IF(R51="","",IF(M51="R",MOD(CERCLE-R51,CERCLE),R51))</f>
        <v/>
      </c>
      <c r="AA51" s="320" t="str">
        <f t="shared" ref="AA51" si="645">IF(S51="","",ABS(COS(RADIANS(Z51-EST)*24))*S51)</f>
        <v/>
      </c>
      <c r="AC51" s="320" t="str">
        <f t="shared" ref="AC51" si="646">IF(S51="","",SIN(RADIANS(Z51-EST)*24)*S51)</f>
        <v/>
      </c>
      <c r="AD51" s="320" t="str">
        <f t="shared" si="10"/>
        <v/>
      </c>
      <c r="AF51" s="320" t="str">
        <f t="shared" si="427"/>
        <v/>
      </c>
      <c r="AG51" s="320" t="str">
        <f t="shared" si="427"/>
        <v/>
      </c>
      <c r="AH51" s="320" t="str">
        <f t="shared" si="12"/>
        <v/>
      </c>
      <c r="AI51" s="320" t="str">
        <f t="shared" si="13"/>
        <v/>
      </c>
      <c r="AJ51" s="320" t="str">
        <f>IF(AH51="","",IF(ISNA(MATCH(AH51,$AH$1:AH50,0)),"N","Y"))</f>
        <v/>
      </c>
      <c r="AK51" s="320" t="str">
        <f t="shared" si="14"/>
        <v/>
      </c>
      <c r="AL51" s="320" t="str">
        <f t="shared" si="15"/>
        <v/>
      </c>
      <c r="AM51" s="320" t="str">
        <f t="shared" si="16"/>
        <v/>
      </c>
      <c r="AN51" s="320" t="str">
        <f t="shared" si="17"/>
        <v/>
      </c>
      <c r="AO51" s="334" t="str">
        <f t="array" ref="AO51">IF(AM51="","",AVERAGE(IF(AH$1:AH$200=AM51,W$1:W$200)))</f>
        <v/>
      </c>
      <c r="AP51" s="334" t="str">
        <f t="array" ref="AP51">IF(AM51="","",AVERAGE(IF(AH$1:AH$200=AM51,X$1:X$200)))</f>
        <v/>
      </c>
      <c r="AQ51" s="334" t="str">
        <f t="shared" si="58"/>
        <v/>
      </c>
      <c r="AR51" s="335" t="str">
        <f t="array" ref="AR51">IF(AQ51="","",MOD(DEGREES(AQ51/24),CERCLE))</f>
        <v/>
      </c>
      <c r="AS51" s="336" t="str">
        <f t="array" ref="AS51">IF(AM51="","",AVERAGE(IF(AH$1:AH$200=AM51,AA$1:AA$200)))</f>
        <v/>
      </c>
      <c r="AT51" s="336" t="str">
        <f t="shared" si="428"/>
        <v/>
      </c>
      <c r="AU51" s="336" t="str">
        <f t="shared" si="59"/>
        <v/>
      </c>
      <c r="AV51" s="337" t="str">
        <f t="array" ref="AV51">IF(AM51="","",AVERAGE(IF(AH$1:AH$200=AM51,AD$1:AD$200)))</f>
        <v/>
      </c>
      <c r="AW51" s="337" t="str">
        <f t="array" ref="AW51">IF(AN51="","",AVERAGE(IF(AH$1:AH$200=AN51,AD$1:AD$200)))</f>
        <v/>
      </c>
      <c r="AX51" s="337" t="str">
        <f t="shared" si="60"/>
        <v/>
      </c>
      <c r="AY51" s="320" t="str">
        <f t="shared" si="19"/>
        <v/>
      </c>
      <c r="AZ51" s="320" t="str">
        <f>IF(AY51="","",COUNT(AY$1:AY51))</f>
        <v/>
      </c>
      <c r="BB51" s="339" t="str">
        <f>IF(AF51="","",IF(ISNA(MATCH(AF51,$AF$1:AF50,0)),"N","Y"))</f>
        <v/>
      </c>
      <c r="BC51" s="339" t="str">
        <f t="shared" si="20"/>
        <v/>
      </c>
      <c r="BD51" s="339" t="str">
        <f>IF(BC51="","",COUNT($BC$1:BC51))</f>
        <v/>
      </c>
      <c r="BE51" s="339" t="str">
        <f t="shared" si="429"/>
        <v/>
      </c>
      <c r="BF51" s="340" t="str">
        <f>IF(AR51="","",IF(ISNA(MATCH(AF51,$AF$1:AF50,0)),-AR51,AR51))</f>
        <v/>
      </c>
      <c r="BG51" s="341" t="str">
        <f t="array" ref="BG51">IF(BE51="","",SUM(IF(AK$1:AK$200=BE51,BF$1:BF$200)))</f>
        <v/>
      </c>
      <c r="BH51" s="341" t="str">
        <f t="shared" ref="BH51" si="647">IF(BG51="","",MOD(BG51,CERCLE))</f>
        <v/>
      </c>
      <c r="BI51" s="342"/>
      <c r="BJ51" s="322"/>
      <c r="BK51" s="322"/>
      <c r="BL51" s="322"/>
      <c r="BM51" s="339" t="str">
        <f t="shared" si="62"/>
        <v/>
      </c>
      <c r="BN51" s="343" t="str">
        <f t="shared" si="431"/>
        <v/>
      </c>
      <c r="BO51" s="341" t="str">
        <f t="shared" ref="BO51" si="648">IF(BN51="","",CERCLE-BN51)</f>
        <v/>
      </c>
      <c r="BP51" s="341"/>
      <c r="BQ51" s="339" t="str">
        <f t="shared" si="433"/>
        <v/>
      </c>
      <c r="BR51" s="341" t="str">
        <f t="shared" si="64"/>
        <v/>
      </c>
      <c r="BS51" s="341" t="str">
        <f t="shared" si="65"/>
        <v/>
      </c>
      <c r="BT51" s="343" t="str">
        <f t="shared" si="434"/>
        <v/>
      </c>
      <c r="BU51" s="342"/>
      <c r="BV51" s="341" t="str">
        <f t="shared" si="455"/>
        <v/>
      </c>
      <c r="BW51" s="345" t="str">
        <f t="shared" si="456"/>
        <v/>
      </c>
      <c r="BX51" s="345" t="str">
        <f t="shared" si="435"/>
        <v/>
      </c>
      <c r="BY51" s="346" t="str">
        <f t="shared" si="436"/>
        <v/>
      </c>
      <c r="BZ51" s="346" t="str">
        <f t="shared" si="437"/>
        <v/>
      </c>
      <c r="CA51" s="339" t="str">
        <f t="shared" si="68"/>
        <v/>
      </c>
      <c r="CE51" s="320" t="str">
        <f t="shared" si="438"/>
        <v/>
      </c>
      <c r="CF51" s="320" t="str">
        <f t="shared" si="439"/>
        <v/>
      </c>
      <c r="CG51" s="322" t="str">
        <f t="shared" si="440"/>
        <v/>
      </c>
      <c r="CH51" s="322" t="str">
        <f t="shared" ref="CH51" si="649">IF(CG51="","",MOD(CG51-BX51,CERCLE))</f>
        <v/>
      </c>
      <c r="CI51" s="322" t="str">
        <f t="shared" si="442"/>
        <v/>
      </c>
      <c r="CJ51" s="349"/>
      <c r="CK51" s="350" t="str">
        <f t="shared" si="35"/>
        <v/>
      </c>
      <c r="CL51" s="350" t="str">
        <f t="shared" si="36"/>
        <v/>
      </c>
      <c r="CM51" s="320" t="str">
        <f t="shared" ref="CM51:CN66" si="650">IF(CK51="","",CM50+CK51)</f>
        <v/>
      </c>
      <c r="CN51" s="320" t="str">
        <f t="shared" si="650"/>
        <v/>
      </c>
      <c r="CP51" s="322" t="str">
        <f>IF(BN51="","",MOD(BN51+'RAPPORT-XYZ'!$E$12,CERCLE))</f>
        <v/>
      </c>
      <c r="CQ51" s="345" t="str">
        <f t="shared" si="458"/>
        <v/>
      </c>
      <c r="CR51" s="320" t="str">
        <f t="shared" si="71"/>
        <v/>
      </c>
      <c r="CS51" s="320" t="str">
        <f t="shared" si="37"/>
        <v/>
      </c>
      <c r="CU51" s="320" t="str">
        <f>IF(CR51="","",BY51/'RAPPORT-XYZ'!$E$9)</f>
        <v/>
      </c>
      <c r="CV51" s="320" t="str">
        <f>IF(CU51="","",-'RAPPORT-XYZ'!$E$27*CU51)</f>
        <v/>
      </c>
      <c r="CW51" s="320" t="str">
        <f>IF(CV51="","",-'RAPPORT-XYZ'!$E$29*CU51)</f>
        <v/>
      </c>
      <c r="CY51" s="320" t="str">
        <f t="shared" si="443"/>
        <v/>
      </c>
      <c r="CZ51" s="320" t="str">
        <f t="shared" si="443"/>
        <v/>
      </c>
      <c r="DB51" s="320" t="str">
        <f t="shared" si="72"/>
        <v/>
      </c>
      <c r="DD51" s="320" t="str">
        <f>IF(CA51="","",CA51+('RAPPORT-XYZ'!$E$37*ROW(51:51)))</f>
        <v/>
      </c>
      <c r="DF51" s="345" t="str">
        <f t="shared" ref="DF51" si="651">IF(AND(CZ51=0,CY51=0),0,IF(AND(CZ51=0,CY51&gt;0),NORD,IF(AND(CZ51&gt;0,CY51=0),EST,IF(AND(CZ51=0,CY51&lt;0),SUD,IF(AND(CZ51&lt;0,CY51=0),OUEST,"")))))</f>
        <v/>
      </c>
      <c r="DG51" s="345" t="str">
        <f t="shared" ref="DG51" si="652">IF(CY51="","",IF(DF51="",MOD(DEGREES(ATAN(ABS(CZ51)/(ABS(CY51))))/24,CERCLE),DF51))</f>
        <v/>
      </c>
      <c r="DH51" s="345" t="str">
        <f t="shared" ref="DH51" si="653">IF(DG51="","",MOD(IF(AND(CZ51&gt;0,CY51&gt;0),DG51,IF(AND(CZ51&gt;0,CY51&lt;0),SUD-DG51,IF(AND(CZ51&lt;0,CY51&lt;0),SUD+DG51,IF(AND(CZ51&lt;0,CY51&gt;0),NORD-DG51,DG51)))),CERCLE))</f>
        <v/>
      </c>
      <c r="DI51" s="322" t="str">
        <f t="shared" ref="DI51" si="654">IF(CG51="","",MOD(CG51-DH51,CERCLE))</f>
        <v/>
      </c>
      <c r="DJ51" s="322" t="str">
        <f t="shared" si="448"/>
        <v/>
      </c>
      <c r="DK51" s="322" t="str">
        <f>IF(XYZ!$F$15=OUI,'CALCUL-XYZ'!DJ51,'CALCUL-XYZ'!DH51)</f>
        <v/>
      </c>
      <c r="DL51" s="345" t="str">
        <f t="shared" si="463"/>
        <v/>
      </c>
      <c r="DN51" s="320" t="str">
        <f t="shared" si="43"/>
        <v/>
      </c>
      <c r="DO51" s="320" t="str">
        <f t="shared" si="44"/>
        <v/>
      </c>
      <c r="DP51" s="320" t="str">
        <f t="shared" si="642"/>
        <v/>
      </c>
      <c r="DQ51" s="320" t="str">
        <f t="shared" si="642"/>
        <v/>
      </c>
      <c r="DS51" s="320" t="str">
        <f t="shared" si="45"/>
        <v/>
      </c>
      <c r="DT51" s="320" t="str">
        <f ca="1">IF(XYZ!AJ75="","",IF(XYZ!$AO$23='CALCUL-XY'!$E$56," "&amp;SUBSTITUTE(XYZ!AJ75,",","."),","&amp;SUBSTITUTE(XYZ!AJ75,",",".")))</f>
        <v/>
      </c>
      <c r="DU51" s="320" t="str">
        <f ca="1">IF(XYZ!AK75="","",IF(XYZ!$AO$23='CALCUL-XY'!$E$56," "&amp;SUBSTITUTE(XYZ!AK75,",","."),","&amp;SUBSTITUTE(XYZ!AK75,",",".")))</f>
        <v/>
      </c>
      <c r="DV51" s="320" t="str">
        <f>IF(DD51="","",IF(XYZ!$AO$23='CALCUL-XY'!$E$56," "&amp;SUBSTITUTE(DD51,",","."),","&amp;SUBSTITUTE(DD51,",",".")))</f>
        <v/>
      </c>
      <c r="DW51" s="320" t="str">
        <f>IF(DS51="","",IF(XYZ!$AO$23='CALCUL-XY'!$E$56,IF(XYZ!AM75=""," ST"," "&amp;XYZ!AM75),IF(XYZ!AM75="",",ST",","&amp;XYZ!AM75)))</f>
        <v/>
      </c>
      <c r="DY51" s="319">
        <f t="shared" si="46"/>
        <v>51</v>
      </c>
      <c r="DZ51" s="320" t="str">
        <f t="shared" si="47"/>
        <v/>
      </c>
      <c r="EA51" s="322" t="str">
        <f t="shared" si="48"/>
        <v/>
      </c>
      <c r="EB51" s="345" t="str">
        <f t="shared" si="79"/>
        <v/>
      </c>
      <c r="EC51" s="320" t="str">
        <f t="shared" si="49"/>
        <v/>
      </c>
      <c r="ED51" s="320" t="str">
        <f t="shared" si="92"/>
        <v/>
      </c>
      <c r="EE51" s="320" t="str">
        <f t="shared" si="93"/>
        <v/>
      </c>
      <c r="EF51" s="320" t="str">
        <f ca="1">IF(EA51="","",IF(NC&lt;DY51,"",SUM(ED51:OFFSET(ED51,(NC-1),0))))</f>
        <v/>
      </c>
      <c r="EG51" s="320" t="str">
        <f ca="1">IF(EA51="","",IF(NC&lt;DY51,"",SUM(EE51:OFFSET(EE51,(NC-1),0))))</f>
        <v/>
      </c>
      <c r="EH51" s="320" t="str">
        <f t="shared" si="50"/>
        <v/>
      </c>
      <c r="EI51" s="320" t="str">
        <f>IF(EH51="","",'RAPPORT-XYZ'!$E$9/'CALCUL-XYZ'!EH51)</f>
        <v/>
      </c>
    </row>
    <row r="52" spans="1:139" x14ac:dyDescent="0.15">
      <c r="A52" s="320" t="str">
        <f>IF(XYZ!B76="","",XYZ!B76)</f>
        <v/>
      </c>
      <c r="B52" s="320" t="str">
        <f>IF(XYZ!C76="","",IF(XYZ!C76='RAPPORT-XYZ'!$A$6,'RAPPORT-XYZ'!$A$6,IF(OR(XYZ!C76='RAPPORT-XYZ'!$A$7,XYZ!C76='RAPPORT-XYZ'!$B$7),'RAPPORT-XYZ'!$A$7)))</f>
        <v/>
      </c>
      <c r="C52" s="320" t="str">
        <f>IF(XYZ!D76="","",XYZ!D76)</f>
        <v/>
      </c>
      <c r="D52" s="320" t="str">
        <f>IF(XYZ!E76="","",XYZ!E76)</f>
        <v/>
      </c>
      <c r="E52" s="320" t="str">
        <f>IF(XYZ!F76="","",XYZ!F76)</f>
        <v/>
      </c>
      <c r="F52" s="322" t="str">
        <f>IF(XYZ!G76="","",MOD(XYZ!G76,CERCLE))</f>
        <v/>
      </c>
      <c r="G52" s="322" t="str">
        <f>IF(XYZ!H76="","",MOD(XYZ!H76,CERCLE))</f>
        <v/>
      </c>
      <c r="H52" s="320">
        <f>IFERROR(IF(ECHELLE3="",XYZ!I76*1,XYZ!I76*ECHELLE3),"")</f>
        <v>0</v>
      </c>
      <c r="I52" s="320" t="str">
        <f>IF(XYZ!J76="","",XYZ!J76)</f>
        <v/>
      </c>
      <c r="K52" s="320" t="str">
        <f t="shared" si="51"/>
        <v/>
      </c>
      <c r="L52" s="320" t="str">
        <f>IF(K52="","",COUNT($K$1:K52))</f>
        <v/>
      </c>
      <c r="M52" s="320" t="str">
        <f t="shared" si="415"/>
        <v/>
      </c>
      <c r="N52" s="320" t="str">
        <f t="shared" si="416"/>
        <v/>
      </c>
      <c r="O52" s="320" t="str">
        <f t="shared" si="417"/>
        <v/>
      </c>
      <c r="P52" s="320" t="str">
        <f t="shared" si="418"/>
        <v/>
      </c>
      <c r="Q52" s="322" t="str">
        <f t="shared" si="419"/>
        <v/>
      </c>
      <c r="R52" s="322" t="str">
        <f t="shared" si="420"/>
        <v/>
      </c>
      <c r="S52" s="320" t="str">
        <f t="shared" si="421"/>
        <v/>
      </c>
      <c r="T52" s="320" t="str">
        <f t="shared" si="422"/>
        <v/>
      </c>
      <c r="V52" s="322" t="str">
        <f t="shared" ref="V52" si="655">IF(Q52="","",IF(M52="R",MOD(Q52-SUD,CERCLE),Q52))</f>
        <v/>
      </c>
      <c r="W52" s="331" t="str">
        <f t="shared" si="53"/>
        <v/>
      </c>
      <c r="X52" s="331" t="str">
        <f t="shared" si="54"/>
        <v/>
      </c>
      <c r="Y52" s="352"/>
      <c r="Z52" s="322" t="str">
        <f t="shared" ref="Z52" si="656">IF(R52="","",IF(M52="R",MOD(CERCLE-R52,CERCLE),R52))</f>
        <v/>
      </c>
      <c r="AA52" s="320" t="str">
        <f t="shared" ref="AA52" si="657">IF(S52="","",ABS(COS(RADIANS(Z52-EST)*24))*S52)</f>
        <v/>
      </c>
      <c r="AC52" s="320" t="str">
        <f t="shared" ref="AC52" si="658">IF(S52="","",SIN(RADIANS(Z52-EST)*24)*S52)</f>
        <v/>
      </c>
      <c r="AD52" s="320" t="str">
        <f t="shared" si="10"/>
        <v/>
      </c>
      <c r="AF52" s="320" t="str">
        <f t="shared" si="427"/>
        <v/>
      </c>
      <c r="AG52" s="320" t="str">
        <f t="shared" si="427"/>
        <v/>
      </c>
      <c r="AH52" s="320" t="str">
        <f t="shared" si="12"/>
        <v/>
      </c>
      <c r="AI52" s="320" t="str">
        <f t="shared" si="13"/>
        <v/>
      </c>
      <c r="AJ52" s="320" t="str">
        <f>IF(AH52="","",IF(ISNA(MATCH(AH52,$AH$1:AH51,0)),"N","Y"))</f>
        <v/>
      </c>
      <c r="AK52" s="320" t="str">
        <f t="shared" si="14"/>
        <v/>
      </c>
      <c r="AL52" s="320" t="str">
        <f t="shared" si="15"/>
        <v/>
      </c>
      <c r="AM52" s="320" t="str">
        <f t="shared" si="16"/>
        <v/>
      </c>
      <c r="AN52" s="320" t="str">
        <f t="shared" si="17"/>
        <v/>
      </c>
      <c r="AO52" s="334" t="str">
        <f t="array" ref="AO52">IF(AM52="","",AVERAGE(IF(AH$1:AH$200=AM52,W$1:W$200)))</f>
        <v/>
      </c>
      <c r="AP52" s="334" t="str">
        <f t="array" ref="AP52">IF(AM52="","",AVERAGE(IF(AH$1:AH$200=AM52,X$1:X$200)))</f>
        <v/>
      </c>
      <c r="AQ52" s="334" t="str">
        <f t="shared" si="58"/>
        <v/>
      </c>
      <c r="AR52" s="335" t="str">
        <f t="array" ref="AR52">IF(AQ52="","",MOD(DEGREES(AQ52/24),CERCLE))</f>
        <v/>
      </c>
      <c r="AS52" s="336" t="str">
        <f t="array" ref="AS52">IF(AM52="","",AVERAGE(IF(AH$1:AH$200=AM52,AA$1:AA$200)))</f>
        <v/>
      </c>
      <c r="AT52" s="336" t="str">
        <f t="shared" si="428"/>
        <v/>
      </c>
      <c r="AU52" s="336" t="str">
        <f t="shared" si="59"/>
        <v/>
      </c>
      <c r="AV52" s="337" t="str">
        <f t="array" ref="AV52">IF(AM52="","",AVERAGE(IF(AH$1:AH$200=AM52,AD$1:AD$200)))</f>
        <v/>
      </c>
      <c r="AW52" s="337" t="str">
        <f t="array" ref="AW52">IF(AN52="","",AVERAGE(IF(AH$1:AH$200=AN52,AD$1:AD$200)))</f>
        <v/>
      </c>
      <c r="AX52" s="337" t="str">
        <f t="shared" si="60"/>
        <v/>
      </c>
      <c r="AY52" s="320" t="str">
        <f t="shared" si="19"/>
        <v/>
      </c>
      <c r="AZ52" s="320" t="str">
        <f>IF(AY52="","",COUNT(AY$1:AY52))</f>
        <v/>
      </c>
      <c r="BB52" s="339" t="str">
        <f>IF(AF52="","",IF(ISNA(MATCH(AF52,$AF$1:AF51,0)),"N","Y"))</f>
        <v/>
      </c>
      <c r="BC52" s="339" t="str">
        <f t="shared" si="20"/>
        <v/>
      </c>
      <c r="BD52" s="339" t="str">
        <f>IF(BC52="","",COUNT($BC$1:BC52))</f>
        <v/>
      </c>
      <c r="BE52" s="339" t="str">
        <f t="shared" si="429"/>
        <v/>
      </c>
      <c r="BF52" s="340" t="str">
        <f>IF(AR52="","",IF(ISNA(MATCH(AF52,$AF$1:AF51,0)),-AR52,AR52))</f>
        <v/>
      </c>
      <c r="BG52" s="341" t="str">
        <f t="array" ref="BG52">IF(BE52="","",SUM(IF(AK$1:AK$200=BE52,BF$1:BF$200)))</f>
        <v/>
      </c>
      <c r="BH52" s="341" t="str">
        <f t="shared" ref="BH52" si="659">IF(BG52="","",MOD(BG52,CERCLE))</f>
        <v/>
      </c>
      <c r="BI52" s="342"/>
      <c r="BJ52" s="322"/>
      <c r="BK52" s="322"/>
      <c r="BL52" s="322"/>
      <c r="BM52" s="339" t="str">
        <f t="shared" si="62"/>
        <v/>
      </c>
      <c r="BN52" s="343" t="str">
        <f t="shared" si="431"/>
        <v/>
      </c>
      <c r="BO52" s="341" t="str">
        <f t="shared" ref="BO52" si="660">IF(BN52="","",CERCLE-BN52)</f>
        <v/>
      </c>
      <c r="BP52" s="341"/>
      <c r="BQ52" s="339" t="str">
        <f t="shared" si="433"/>
        <v/>
      </c>
      <c r="BR52" s="341" t="str">
        <f t="shared" si="64"/>
        <v/>
      </c>
      <c r="BS52" s="341" t="str">
        <f t="shared" si="65"/>
        <v/>
      </c>
      <c r="BT52" s="343" t="str">
        <f t="shared" si="434"/>
        <v/>
      </c>
      <c r="BU52" s="342"/>
      <c r="BV52" s="341" t="str">
        <f t="shared" si="455"/>
        <v/>
      </c>
      <c r="BW52" s="345" t="str">
        <f t="shared" si="456"/>
        <v/>
      </c>
      <c r="BX52" s="345" t="str">
        <f t="shared" si="435"/>
        <v/>
      </c>
      <c r="BY52" s="346" t="str">
        <f t="shared" si="436"/>
        <v/>
      </c>
      <c r="BZ52" s="346" t="str">
        <f t="shared" si="437"/>
        <v/>
      </c>
      <c r="CA52" s="339" t="str">
        <f t="shared" si="68"/>
        <v/>
      </c>
      <c r="CE52" s="320" t="str">
        <f t="shared" si="438"/>
        <v/>
      </c>
      <c r="CF52" s="320" t="str">
        <f t="shared" si="439"/>
        <v/>
      </c>
      <c r="CG52" s="322" t="str">
        <f t="shared" si="440"/>
        <v/>
      </c>
      <c r="CH52" s="322" t="str">
        <f t="shared" ref="CH52" si="661">IF(CG52="","",MOD(CG52-BX52,CERCLE))</f>
        <v/>
      </c>
      <c r="CI52" s="322" t="str">
        <f t="shared" si="442"/>
        <v/>
      </c>
      <c r="CJ52" s="349"/>
      <c r="CK52" s="350" t="str">
        <f t="shared" si="35"/>
        <v/>
      </c>
      <c r="CL52" s="350" t="str">
        <f t="shared" si="36"/>
        <v/>
      </c>
      <c r="CM52" s="320" t="str">
        <f t="shared" si="650"/>
        <v/>
      </c>
      <c r="CN52" s="320" t="str">
        <f t="shared" si="650"/>
        <v/>
      </c>
      <c r="CP52" s="322" t="str">
        <f>IF(BN52="","",MOD(BN52+'RAPPORT-XYZ'!$E$12,CERCLE))</f>
        <v/>
      </c>
      <c r="CQ52" s="345" t="str">
        <f t="shared" si="458"/>
        <v/>
      </c>
      <c r="CR52" s="320" t="str">
        <f t="shared" si="71"/>
        <v/>
      </c>
      <c r="CS52" s="320" t="str">
        <f t="shared" si="37"/>
        <v/>
      </c>
      <c r="CU52" s="320" t="str">
        <f>IF(CR52="","",BY52/'RAPPORT-XYZ'!$E$9)</f>
        <v/>
      </c>
      <c r="CV52" s="320" t="str">
        <f>IF(CU52="","",-'RAPPORT-XYZ'!$E$27*CU52)</f>
        <v/>
      </c>
      <c r="CW52" s="320" t="str">
        <f>IF(CV52="","",-'RAPPORT-XYZ'!$E$29*CU52)</f>
        <v/>
      </c>
      <c r="CY52" s="320" t="str">
        <f t="shared" si="443"/>
        <v/>
      </c>
      <c r="CZ52" s="320" t="str">
        <f t="shared" si="443"/>
        <v/>
      </c>
      <c r="DB52" s="320" t="str">
        <f t="shared" si="72"/>
        <v/>
      </c>
      <c r="DD52" s="320" t="str">
        <f>IF(CA52="","",CA52+('RAPPORT-XYZ'!$E$37*ROW(52:52)))</f>
        <v/>
      </c>
      <c r="DF52" s="345" t="str">
        <f t="shared" ref="DF52" si="662">IF(AND(CZ52=0,CY52=0),0,IF(AND(CZ52=0,CY52&gt;0),NORD,IF(AND(CZ52&gt;0,CY52=0),EST,IF(AND(CZ52=0,CY52&lt;0),SUD,IF(AND(CZ52&lt;0,CY52=0),OUEST,"")))))</f>
        <v/>
      </c>
      <c r="DG52" s="345" t="str">
        <f t="shared" ref="DG52" si="663">IF(CY52="","",IF(DF52="",MOD(DEGREES(ATAN(ABS(CZ52)/(ABS(CY52))))/24,CERCLE),DF52))</f>
        <v/>
      </c>
      <c r="DH52" s="345" t="str">
        <f t="shared" ref="DH52" si="664">IF(DG52="","",MOD(IF(AND(CZ52&gt;0,CY52&gt;0),DG52,IF(AND(CZ52&gt;0,CY52&lt;0),SUD-DG52,IF(AND(CZ52&lt;0,CY52&lt;0),SUD+DG52,IF(AND(CZ52&lt;0,CY52&gt;0),NORD-DG52,DG52)))),CERCLE))</f>
        <v/>
      </c>
      <c r="DI52" s="322" t="str">
        <f t="shared" ref="DI52" si="665">IF(CG52="","",MOD(CG52-DH52,CERCLE))</f>
        <v/>
      </c>
      <c r="DJ52" s="322" t="str">
        <f t="shared" si="448"/>
        <v/>
      </c>
      <c r="DK52" s="322" t="str">
        <f>IF(XYZ!$F$15=OUI,'CALCUL-XYZ'!DJ52,'CALCUL-XYZ'!DH52)</f>
        <v/>
      </c>
      <c r="DL52" s="345" t="str">
        <f t="shared" si="463"/>
        <v/>
      </c>
      <c r="DN52" s="320" t="str">
        <f t="shared" si="43"/>
        <v/>
      </c>
      <c r="DO52" s="320" t="str">
        <f t="shared" si="44"/>
        <v/>
      </c>
      <c r="DP52" s="320" t="str">
        <f t="shared" si="642"/>
        <v/>
      </c>
      <c r="DQ52" s="320" t="str">
        <f t="shared" si="642"/>
        <v/>
      </c>
      <c r="DS52" s="320" t="str">
        <f t="shared" si="45"/>
        <v/>
      </c>
      <c r="DT52" s="320" t="str">
        <f ca="1">IF(XYZ!AJ76="","",IF(XYZ!$AO$23='CALCUL-XY'!$E$56," "&amp;SUBSTITUTE(XYZ!AJ76,",","."),","&amp;SUBSTITUTE(XYZ!AJ76,",",".")))</f>
        <v/>
      </c>
      <c r="DU52" s="320" t="str">
        <f ca="1">IF(XYZ!AK76="","",IF(XYZ!$AO$23='CALCUL-XY'!$E$56," "&amp;SUBSTITUTE(XYZ!AK76,",","."),","&amp;SUBSTITUTE(XYZ!AK76,",",".")))</f>
        <v/>
      </c>
      <c r="DV52" s="320" t="str">
        <f>IF(DD52="","",IF(XYZ!$AO$23='CALCUL-XY'!$E$56," "&amp;SUBSTITUTE(DD52,",","."),","&amp;SUBSTITUTE(DD52,",",".")))</f>
        <v/>
      </c>
      <c r="DW52" s="320" t="str">
        <f>IF(DS52="","",IF(XYZ!$AO$23='CALCUL-XY'!$E$56,IF(XYZ!AM76=""," ST"," "&amp;XYZ!AM76),IF(XYZ!AM76="",",ST",","&amp;XYZ!AM76)))</f>
        <v/>
      </c>
      <c r="DY52" s="319">
        <f t="shared" si="46"/>
        <v>52</v>
      </c>
      <c r="DZ52" s="320" t="str">
        <f t="shared" si="47"/>
        <v/>
      </c>
      <c r="EA52" s="322" t="str">
        <f t="shared" si="48"/>
        <v/>
      </c>
      <c r="EB52" s="345" t="str">
        <f t="shared" si="79"/>
        <v/>
      </c>
      <c r="EC52" s="320" t="str">
        <f t="shared" si="49"/>
        <v/>
      </c>
      <c r="ED52" s="320" t="str">
        <f t="shared" si="92"/>
        <v/>
      </c>
      <c r="EE52" s="320" t="str">
        <f t="shared" si="93"/>
        <v/>
      </c>
      <c r="EF52" s="320" t="str">
        <f ca="1">IF(EA52="","",IF(NC&lt;DY52,"",SUM(ED52:OFFSET(ED52,(NC-1),0))))</f>
        <v/>
      </c>
      <c r="EG52" s="320" t="str">
        <f ca="1">IF(EA52="","",IF(NC&lt;DY52,"",SUM(EE52:OFFSET(EE52,(NC-1),0))))</f>
        <v/>
      </c>
      <c r="EH52" s="320" t="str">
        <f t="shared" si="50"/>
        <v/>
      </c>
      <c r="EI52" s="320" t="str">
        <f>IF(EH52="","",'RAPPORT-XYZ'!$E$9/'CALCUL-XYZ'!EH52)</f>
        <v/>
      </c>
    </row>
    <row r="53" spans="1:139" x14ac:dyDescent="0.15">
      <c r="A53" s="320" t="str">
        <f>IF(XYZ!B77="","",XYZ!B77)</f>
        <v/>
      </c>
      <c r="B53" s="320" t="str">
        <f>IF(XYZ!C77="","",IF(XYZ!C77='RAPPORT-XYZ'!$A$6,'RAPPORT-XYZ'!$A$6,IF(OR(XYZ!C77='RAPPORT-XYZ'!$A$7,XYZ!C77='RAPPORT-XYZ'!$B$7),'RAPPORT-XYZ'!$A$7)))</f>
        <v/>
      </c>
      <c r="C53" s="320" t="str">
        <f>IF(XYZ!D77="","",XYZ!D77)</f>
        <v/>
      </c>
      <c r="D53" s="320" t="str">
        <f>IF(XYZ!E77="","",XYZ!E77)</f>
        <v/>
      </c>
      <c r="E53" s="320" t="str">
        <f>IF(XYZ!F77="","",XYZ!F77)</f>
        <v/>
      </c>
      <c r="F53" s="322" t="str">
        <f>IF(XYZ!G77="","",MOD(XYZ!G77,CERCLE))</f>
        <v/>
      </c>
      <c r="G53" s="322" t="str">
        <f>IF(XYZ!H77="","",MOD(XYZ!H77,CERCLE))</f>
        <v/>
      </c>
      <c r="H53" s="320">
        <f>IFERROR(IF(ECHELLE3="",XYZ!I77*1,XYZ!I77*ECHELLE3),"")</f>
        <v>0</v>
      </c>
      <c r="I53" s="320" t="str">
        <f>IF(XYZ!J77="","",XYZ!J77)</f>
        <v/>
      </c>
      <c r="K53" s="320" t="str">
        <f t="shared" si="51"/>
        <v/>
      </c>
      <c r="L53" s="320" t="str">
        <f>IF(K53="","",COUNT($K$1:K53))</f>
        <v/>
      </c>
      <c r="M53" s="320" t="str">
        <f t="shared" si="415"/>
        <v/>
      </c>
      <c r="N53" s="320" t="str">
        <f t="shared" si="416"/>
        <v/>
      </c>
      <c r="O53" s="320" t="str">
        <f t="shared" si="417"/>
        <v/>
      </c>
      <c r="P53" s="320" t="str">
        <f t="shared" si="418"/>
        <v/>
      </c>
      <c r="Q53" s="322" t="str">
        <f t="shared" si="419"/>
        <v/>
      </c>
      <c r="R53" s="322" t="str">
        <f t="shared" si="420"/>
        <v/>
      </c>
      <c r="S53" s="320" t="str">
        <f t="shared" si="421"/>
        <v/>
      </c>
      <c r="T53" s="320" t="str">
        <f t="shared" si="422"/>
        <v/>
      </c>
      <c r="V53" s="322" t="str">
        <f t="shared" ref="V53" si="666">IF(Q53="","",IF(M53="R",MOD(Q53-SUD,CERCLE),Q53))</f>
        <v/>
      </c>
      <c r="W53" s="331" t="str">
        <f t="shared" si="53"/>
        <v/>
      </c>
      <c r="X53" s="331" t="str">
        <f t="shared" si="54"/>
        <v/>
      </c>
      <c r="Y53" s="352"/>
      <c r="Z53" s="322" t="str">
        <f t="shared" ref="Z53" si="667">IF(R53="","",IF(M53="R",MOD(CERCLE-R53,CERCLE),R53))</f>
        <v/>
      </c>
      <c r="AA53" s="320" t="str">
        <f t="shared" ref="AA53" si="668">IF(S53="","",ABS(COS(RADIANS(Z53-EST)*24))*S53)</f>
        <v/>
      </c>
      <c r="AC53" s="320" t="str">
        <f t="shared" ref="AC53" si="669">IF(S53="","",SIN(RADIANS(Z53-EST)*24)*S53)</f>
        <v/>
      </c>
      <c r="AD53" s="320" t="str">
        <f t="shared" si="10"/>
        <v/>
      </c>
      <c r="AF53" s="320" t="str">
        <f t="shared" si="427"/>
        <v/>
      </c>
      <c r="AG53" s="320" t="str">
        <f t="shared" si="427"/>
        <v/>
      </c>
      <c r="AH53" s="320" t="str">
        <f t="shared" si="12"/>
        <v/>
      </c>
      <c r="AI53" s="320" t="str">
        <f t="shared" si="13"/>
        <v/>
      </c>
      <c r="AJ53" s="320" t="str">
        <f>IF(AH53="","",IF(ISNA(MATCH(AH53,$AH$1:AH52,0)),"N","Y"))</f>
        <v/>
      </c>
      <c r="AK53" s="320" t="str">
        <f t="shared" si="14"/>
        <v/>
      </c>
      <c r="AL53" s="320" t="str">
        <f t="shared" si="15"/>
        <v/>
      </c>
      <c r="AM53" s="320" t="str">
        <f t="shared" si="16"/>
        <v/>
      </c>
      <c r="AN53" s="320" t="str">
        <f t="shared" si="17"/>
        <v/>
      </c>
      <c r="AO53" s="334" t="str">
        <f t="array" ref="AO53">IF(AM53="","",AVERAGE(IF(AH$1:AH$200=AM53,W$1:W$200)))</f>
        <v/>
      </c>
      <c r="AP53" s="334" t="str">
        <f t="array" ref="AP53">IF(AM53="","",AVERAGE(IF(AH$1:AH$200=AM53,X$1:X$200)))</f>
        <v/>
      </c>
      <c r="AQ53" s="334" t="str">
        <f t="shared" si="58"/>
        <v/>
      </c>
      <c r="AR53" s="335" t="str">
        <f t="array" ref="AR53">IF(AQ53="","",MOD(DEGREES(AQ53/24),CERCLE))</f>
        <v/>
      </c>
      <c r="AS53" s="336" t="str">
        <f t="array" ref="AS53">IF(AM53="","",AVERAGE(IF(AH$1:AH$200=AM53,AA$1:AA$200)))</f>
        <v/>
      </c>
      <c r="AT53" s="336" t="str">
        <f t="shared" si="428"/>
        <v/>
      </c>
      <c r="AU53" s="336" t="str">
        <f t="shared" si="59"/>
        <v/>
      </c>
      <c r="AV53" s="337" t="str">
        <f t="array" ref="AV53">IF(AM53="","",AVERAGE(IF(AH$1:AH$200=AM53,AD$1:AD$200)))</f>
        <v/>
      </c>
      <c r="AW53" s="337" t="str">
        <f t="array" ref="AW53">IF(AN53="","",AVERAGE(IF(AH$1:AH$200=AN53,AD$1:AD$200)))</f>
        <v/>
      </c>
      <c r="AX53" s="337" t="str">
        <f t="shared" si="60"/>
        <v/>
      </c>
      <c r="AY53" s="320" t="str">
        <f t="shared" si="19"/>
        <v/>
      </c>
      <c r="AZ53" s="320" t="str">
        <f>IF(AY53="","",COUNT(AY$1:AY53))</f>
        <v/>
      </c>
      <c r="BB53" s="339" t="str">
        <f>IF(AF53="","",IF(ISNA(MATCH(AF53,$AF$1:AF52,0)),"N","Y"))</f>
        <v/>
      </c>
      <c r="BC53" s="339" t="str">
        <f t="shared" si="20"/>
        <v/>
      </c>
      <c r="BD53" s="339" t="str">
        <f>IF(BC53="","",COUNT($BC$1:BC53))</f>
        <v/>
      </c>
      <c r="BE53" s="339" t="str">
        <f t="shared" si="429"/>
        <v/>
      </c>
      <c r="BF53" s="340" t="str">
        <f>IF(AR53="","",IF(ISNA(MATCH(AF53,$AF$1:AF52,0)),-AR53,AR53))</f>
        <v/>
      </c>
      <c r="BG53" s="341" t="str">
        <f t="array" ref="BG53">IF(BE53="","",SUM(IF(AK$1:AK$200=BE53,BF$1:BF$200)))</f>
        <v/>
      </c>
      <c r="BH53" s="341" t="str">
        <f t="shared" ref="BH53" si="670">IF(BG53="","",MOD(BG53,CERCLE))</f>
        <v/>
      </c>
      <c r="BI53" s="342"/>
      <c r="BJ53" s="322"/>
      <c r="BK53" s="322"/>
      <c r="BL53" s="322"/>
      <c r="BM53" s="339" t="str">
        <f t="shared" si="62"/>
        <v/>
      </c>
      <c r="BN53" s="343" t="str">
        <f t="shared" si="431"/>
        <v/>
      </c>
      <c r="BO53" s="341" t="str">
        <f t="shared" ref="BO53" si="671">IF(BN53="","",CERCLE-BN53)</f>
        <v/>
      </c>
      <c r="BP53" s="341"/>
      <c r="BQ53" s="339" t="str">
        <f t="shared" si="433"/>
        <v/>
      </c>
      <c r="BR53" s="341" t="str">
        <f t="shared" si="64"/>
        <v/>
      </c>
      <c r="BS53" s="341" t="str">
        <f t="shared" si="65"/>
        <v/>
      </c>
      <c r="BT53" s="343" t="str">
        <f t="shared" si="434"/>
        <v/>
      </c>
      <c r="BU53" s="342"/>
      <c r="BV53" s="341" t="str">
        <f t="shared" si="455"/>
        <v/>
      </c>
      <c r="BW53" s="345" t="str">
        <f t="shared" si="456"/>
        <v/>
      </c>
      <c r="BX53" s="345" t="str">
        <f t="shared" si="435"/>
        <v/>
      </c>
      <c r="BY53" s="346" t="str">
        <f t="shared" si="436"/>
        <v/>
      </c>
      <c r="BZ53" s="346" t="str">
        <f t="shared" si="437"/>
        <v/>
      </c>
      <c r="CA53" s="339" t="str">
        <f t="shared" si="68"/>
        <v/>
      </c>
      <c r="CE53" s="320" t="str">
        <f t="shared" si="438"/>
        <v/>
      </c>
      <c r="CF53" s="320" t="str">
        <f t="shared" si="439"/>
        <v/>
      </c>
      <c r="CG53" s="322" t="str">
        <f t="shared" si="440"/>
        <v/>
      </c>
      <c r="CH53" s="322" t="str">
        <f t="shared" ref="CH53" si="672">IF(CG53="","",MOD(CG53-BX53,CERCLE))</f>
        <v/>
      </c>
      <c r="CI53" s="322" t="str">
        <f t="shared" si="442"/>
        <v/>
      </c>
      <c r="CJ53" s="349"/>
      <c r="CK53" s="350" t="str">
        <f t="shared" si="35"/>
        <v/>
      </c>
      <c r="CL53" s="350" t="str">
        <f t="shared" si="36"/>
        <v/>
      </c>
      <c r="CM53" s="320" t="str">
        <f t="shared" si="650"/>
        <v/>
      </c>
      <c r="CN53" s="320" t="str">
        <f t="shared" si="650"/>
        <v/>
      </c>
      <c r="CP53" s="322" t="str">
        <f>IF(BN53="","",MOD(BN53+'RAPPORT-XYZ'!$E$12,CERCLE))</f>
        <v/>
      </c>
      <c r="CQ53" s="345" t="str">
        <f t="shared" si="458"/>
        <v/>
      </c>
      <c r="CR53" s="320" t="str">
        <f t="shared" si="71"/>
        <v/>
      </c>
      <c r="CS53" s="320" t="str">
        <f t="shared" si="37"/>
        <v/>
      </c>
      <c r="CU53" s="320" t="str">
        <f>IF(CR53="","",BY53/'RAPPORT-XYZ'!$E$9)</f>
        <v/>
      </c>
      <c r="CV53" s="320" t="str">
        <f>IF(CU53="","",-'RAPPORT-XYZ'!$E$27*CU53)</f>
        <v/>
      </c>
      <c r="CW53" s="320" t="str">
        <f>IF(CV53="","",-'RAPPORT-XYZ'!$E$29*CU53)</f>
        <v/>
      </c>
      <c r="CY53" s="320" t="str">
        <f t="shared" si="443"/>
        <v/>
      </c>
      <c r="CZ53" s="320" t="str">
        <f t="shared" si="443"/>
        <v/>
      </c>
      <c r="DB53" s="320" t="str">
        <f t="shared" si="72"/>
        <v/>
      </c>
      <c r="DD53" s="320" t="str">
        <f>IF(CA53="","",CA53+('RAPPORT-XYZ'!$E$37*ROW(53:53)))</f>
        <v/>
      </c>
      <c r="DF53" s="345" t="str">
        <f t="shared" ref="DF53" si="673">IF(AND(CZ53=0,CY53=0),0,IF(AND(CZ53=0,CY53&gt;0),NORD,IF(AND(CZ53&gt;0,CY53=0),EST,IF(AND(CZ53=0,CY53&lt;0),SUD,IF(AND(CZ53&lt;0,CY53=0),OUEST,"")))))</f>
        <v/>
      </c>
      <c r="DG53" s="345" t="str">
        <f t="shared" ref="DG53" si="674">IF(CY53="","",IF(DF53="",MOD(DEGREES(ATAN(ABS(CZ53)/(ABS(CY53))))/24,CERCLE),DF53))</f>
        <v/>
      </c>
      <c r="DH53" s="345" t="str">
        <f t="shared" ref="DH53" si="675">IF(DG53="","",MOD(IF(AND(CZ53&gt;0,CY53&gt;0),DG53,IF(AND(CZ53&gt;0,CY53&lt;0),SUD-DG53,IF(AND(CZ53&lt;0,CY53&lt;0),SUD+DG53,IF(AND(CZ53&lt;0,CY53&gt;0),NORD-DG53,DG53)))),CERCLE))</f>
        <v/>
      </c>
      <c r="DI53" s="322" t="str">
        <f t="shared" ref="DI53" si="676">IF(CG53="","",MOD(CG53-DH53,CERCLE))</f>
        <v/>
      </c>
      <c r="DJ53" s="322" t="str">
        <f t="shared" si="448"/>
        <v/>
      </c>
      <c r="DK53" s="322" t="str">
        <f>IF(XYZ!$F$15=OUI,'CALCUL-XYZ'!DJ53,'CALCUL-XYZ'!DH53)</f>
        <v/>
      </c>
      <c r="DL53" s="345" t="str">
        <f t="shared" si="463"/>
        <v/>
      </c>
      <c r="DN53" s="320" t="str">
        <f t="shared" si="43"/>
        <v/>
      </c>
      <c r="DO53" s="320" t="str">
        <f t="shared" si="44"/>
        <v/>
      </c>
      <c r="DP53" s="320" t="str">
        <f t="shared" si="642"/>
        <v/>
      </c>
      <c r="DQ53" s="320" t="str">
        <f t="shared" si="642"/>
        <v/>
      </c>
      <c r="DS53" s="320" t="str">
        <f t="shared" si="45"/>
        <v/>
      </c>
      <c r="DT53" s="320" t="str">
        <f ca="1">IF(XYZ!AJ77="","",IF(XYZ!$AO$23='CALCUL-XY'!$E$56," "&amp;SUBSTITUTE(XYZ!AJ77,",","."),","&amp;SUBSTITUTE(XYZ!AJ77,",",".")))</f>
        <v/>
      </c>
      <c r="DU53" s="320" t="str">
        <f ca="1">IF(XYZ!AK77="","",IF(XYZ!$AO$23='CALCUL-XY'!$E$56," "&amp;SUBSTITUTE(XYZ!AK77,",","."),","&amp;SUBSTITUTE(XYZ!AK77,",",".")))</f>
        <v/>
      </c>
      <c r="DV53" s="320" t="str">
        <f>IF(DD53="","",IF(XYZ!$AO$23='CALCUL-XY'!$E$56," "&amp;SUBSTITUTE(DD53,",","."),","&amp;SUBSTITUTE(DD53,",",".")))</f>
        <v/>
      </c>
      <c r="DW53" s="320" t="str">
        <f>IF(DS53="","",IF(XYZ!$AO$23='CALCUL-XY'!$E$56,IF(XYZ!AM77=""," ST"," "&amp;XYZ!AM77),IF(XYZ!AM77="",",ST",","&amp;XYZ!AM77)))</f>
        <v/>
      </c>
      <c r="DY53" s="319">
        <f t="shared" si="46"/>
        <v>53</v>
      </c>
      <c r="DZ53" s="320" t="str">
        <f t="shared" si="47"/>
        <v/>
      </c>
      <c r="EA53" s="322" t="str">
        <f t="shared" si="48"/>
        <v/>
      </c>
      <c r="EB53" s="345" t="str">
        <f t="shared" si="79"/>
        <v/>
      </c>
      <c r="EC53" s="320" t="str">
        <f t="shared" si="49"/>
        <v/>
      </c>
      <c r="ED53" s="320" t="str">
        <f t="shared" si="92"/>
        <v/>
      </c>
      <c r="EE53" s="320" t="str">
        <f t="shared" si="93"/>
        <v/>
      </c>
      <c r="EF53" s="320" t="str">
        <f ca="1">IF(EA53="","",IF(NC&lt;DY53,"",SUM(ED53:OFFSET(ED53,(NC-1),0))))</f>
        <v/>
      </c>
      <c r="EG53" s="320" t="str">
        <f ca="1">IF(EA53="","",IF(NC&lt;DY53,"",SUM(EE53:OFFSET(EE53,(NC-1),0))))</f>
        <v/>
      </c>
      <c r="EH53" s="320" t="str">
        <f t="shared" si="50"/>
        <v/>
      </c>
      <c r="EI53" s="320" t="str">
        <f>IF(EH53="","",'RAPPORT-XYZ'!$E$9/'CALCUL-XYZ'!EH53)</f>
        <v/>
      </c>
    </row>
    <row r="54" spans="1:139" x14ac:dyDescent="0.15">
      <c r="A54" s="320" t="str">
        <f>IF(XYZ!B78="","",XYZ!B78)</f>
        <v/>
      </c>
      <c r="B54" s="320" t="str">
        <f>IF(XYZ!C78="","",IF(XYZ!C78='RAPPORT-XYZ'!$A$6,'RAPPORT-XYZ'!$A$6,IF(OR(XYZ!C78='RAPPORT-XYZ'!$A$7,XYZ!C78='RAPPORT-XYZ'!$B$7),'RAPPORT-XYZ'!$A$7)))</f>
        <v/>
      </c>
      <c r="C54" s="320" t="str">
        <f>IF(XYZ!D78="","",XYZ!D78)</f>
        <v/>
      </c>
      <c r="D54" s="320" t="str">
        <f>IF(XYZ!E78="","",XYZ!E78)</f>
        <v/>
      </c>
      <c r="E54" s="320" t="str">
        <f>IF(XYZ!F78="","",XYZ!F78)</f>
        <v/>
      </c>
      <c r="F54" s="322" t="str">
        <f>IF(XYZ!G78="","",MOD(XYZ!G78,CERCLE))</f>
        <v/>
      </c>
      <c r="G54" s="322" t="str">
        <f>IF(XYZ!H78="","",MOD(XYZ!H78,CERCLE))</f>
        <v/>
      </c>
      <c r="H54" s="320">
        <f>IFERROR(IF(ECHELLE3="",XYZ!I78*1,XYZ!I78*ECHELLE3),"")</f>
        <v>0</v>
      </c>
      <c r="I54" s="320" t="str">
        <f>IF(XYZ!J78="","",XYZ!J78)</f>
        <v/>
      </c>
      <c r="K54" s="320" t="str">
        <f t="shared" si="51"/>
        <v/>
      </c>
      <c r="L54" s="320" t="str">
        <f>IF(K54="","",COUNT($K$1:K54))</f>
        <v/>
      </c>
      <c r="M54" s="320" t="str">
        <f t="shared" si="415"/>
        <v/>
      </c>
      <c r="N54" s="320" t="str">
        <f t="shared" si="416"/>
        <v/>
      </c>
      <c r="O54" s="320" t="str">
        <f t="shared" si="417"/>
        <v/>
      </c>
      <c r="P54" s="320" t="str">
        <f t="shared" si="418"/>
        <v/>
      </c>
      <c r="Q54" s="322" t="str">
        <f t="shared" si="419"/>
        <v/>
      </c>
      <c r="R54" s="322" t="str">
        <f t="shared" si="420"/>
        <v/>
      </c>
      <c r="S54" s="320" t="str">
        <f t="shared" si="421"/>
        <v/>
      </c>
      <c r="T54" s="320" t="str">
        <f t="shared" si="422"/>
        <v/>
      </c>
      <c r="V54" s="322" t="str">
        <f t="shared" ref="V54" si="677">IF(Q54="","",IF(M54="R",MOD(Q54-SUD,CERCLE),Q54))</f>
        <v/>
      </c>
      <c r="W54" s="331" t="str">
        <f t="shared" si="53"/>
        <v/>
      </c>
      <c r="X54" s="331" t="str">
        <f t="shared" si="54"/>
        <v/>
      </c>
      <c r="Y54" s="352"/>
      <c r="Z54" s="322" t="str">
        <f t="shared" ref="Z54" si="678">IF(R54="","",IF(M54="R",MOD(CERCLE-R54,CERCLE),R54))</f>
        <v/>
      </c>
      <c r="AA54" s="320" t="str">
        <f t="shared" ref="AA54" si="679">IF(S54="","",ABS(COS(RADIANS(Z54-EST)*24))*S54)</f>
        <v/>
      </c>
      <c r="AC54" s="320" t="str">
        <f t="shared" ref="AC54" si="680">IF(S54="","",SIN(RADIANS(Z54-EST)*24)*S54)</f>
        <v/>
      </c>
      <c r="AD54" s="320" t="str">
        <f t="shared" si="10"/>
        <v/>
      </c>
      <c r="AF54" s="320" t="str">
        <f t="shared" si="427"/>
        <v/>
      </c>
      <c r="AG54" s="320" t="str">
        <f t="shared" si="427"/>
        <v/>
      </c>
      <c r="AH54" s="320" t="str">
        <f t="shared" si="12"/>
        <v/>
      </c>
      <c r="AI54" s="320" t="str">
        <f t="shared" si="13"/>
        <v/>
      </c>
      <c r="AJ54" s="320" t="str">
        <f>IF(AH54="","",IF(ISNA(MATCH(AH54,$AH$1:AH53,0)),"N","Y"))</f>
        <v/>
      </c>
      <c r="AK54" s="320" t="str">
        <f t="shared" si="14"/>
        <v/>
      </c>
      <c r="AL54" s="320" t="str">
        <f t="shared" si="15"/>
        <v/>
      </c>
      <c r="AM54" s="320" t="str">
        <f t="shared" si="16"/>
        <v/>
      </c>
      <c r="AN54" s="320" t="str">
        <f t="shared" si="17"/>
        <v/>
      </c>
      <c r="AO54" s="334" t="str">
        <f t="array" ref="AO54">IF(AM54="","",AVERAGE(IF(AH$1:AH$200=AM54,W$1:W$200)))</f>
        <v/>
      </c>
      <c r="AP54" s="334" t="str">
        <f t="array" ref="AP54">IF(AM54="","",AVERAGE(IF(AH$1:AH$200=AM54,X$1:X$200)))</f>
        <v/>
      </c>
      <c r="AQ54" s="334" t="str">
        <f t="shared" si="58"/>
        <v/>
      </c>
      <c r="AR54" s="335" t="str">
        <f t="array" ref="AR54">IF(AQ54="","",MOD(DEGREES(AQ54/24),CERCLE))</f>
        <v/>
      </c>
      <c r="AS54" s="336" t="str">
        <f t="array" ref="AS54">IF(AM54="","",AVERAGE(IF(AH$1:AH$200=AM54,AA$1:AA$200)))</f>
        <v/>
      </c>
      <c r="AT54" s="336" t="str">
        <f t="shared" si="428"/>
        <v/>
      </c>
      <c r="AU54" s="336" t="str">
        <f t="shared" si="59"/>
        <v/>
      </c>
      <c r="AV54" s="337" t="str">
        <f t="array" ref="AV54">IF(AM54="","",AVERAGE(IF(AH$1:AH$200=AM54,AD$1:AD$200)))</f>
        <v/>
      </c>
      <c r="AW54" s="337" t="str">
        <f t="array" ref="AW54">IF(AN54="","",AVERAGE(IF(AH$1:AH$200=AN54,AD$1:AD$200)))</f>
        <v/>
      </c>
      <c r="AX54" s="337" t="str">
        <f t="shared" si="60"/>
        <v/>
      </c>
      <c r="AY54" s="320" t="str">
        <f t="shared" si="19"/>
        <v/>
      </c>
      <c r="AZ54" s="320" t="str">
        <f>IF(AY54="","",COUNT(AY$1:AY54))</f>
        <v/>
      </c>
      <c r="BB54" s="339" t="str">
        <f>IF(AF54="","",IF(ISNA(MATCH(AF54,$AF$1:AF53,0)),"N","Y"))</f>
        <v/>
      </c>
      <c r="BC54" s="339" t="str">
        <f t="shared" si="20"/>
        <v/>
      </c>
      <c r="BD54" s="339" t="str">
        <f>IF(BC54="","",COUNT($BC$1:BC54))</f>
        <v/>
      </c>
      <c r="BE54" s="339" t="str">
        <f t="shared" si="429"/>
        <v/>
      </c>
      <c r="BF54" s="340" t="str">
        <f>IF(AR54="","",IF(ISNA(MATCH(AF54,$AF$1:AF53,0)),-AR54,AR54))</f>
        <v/>
      </c>
      <c r="BG54" s="341" t="str">
        <f t="array" ref="BG54">IF(BE54="","",SUM(IF(AK$1:AK$200=BE54,BF$1:BF$200)))</f>
        <v/>
      </c>
      <c r="BH54" s="341" t="str">
        <f t="shared" ref="BH54" si="681">IF(BG54="","",MOD(BG54,CERCLE))</f>
        <v/>
      </c>
      <c r="BI54" s="342"/>
      <c r="BJ54" s="322"/>
      <c r="BK54" s="322"/>
      <c r="BL54" s="322"/>
      <c r="BM54" s="339" t="str">
        <f t="shared" si="62"/>
        <v/>
      </c>
      <c r="BN54" s="343" t="str">
        <f t="shared" si="431"/>
        <v/>
      </c>
      <c r="BO54" s="341" t="str">
        <f t="shared" ref="BO54" si="682">IF(BN54="","",CERCLE-BN54)</f>
        <v/>
      </c>
      <c r="BP54" s="341"/>
      <c r="BQ54" s="339" t="str">
        <f t="shared" si="433"/>
        <v/>
      </c>
      <c r="BR54" s="341" t="str">
        <f t="shared" si="64"/>
        <v/>
      </c>
      <c r="BS54" s="341" t="str">
        <f t="shared" si="65"/>
        <v/>
      </c>
      <c r="BT54" s="343" t="str">
        <f t="shared" si="434"/>
        <v/>
      </c>
      <c r="BU54" s="342"/>
      <c r="BV54" s="341" t="str">
        <f t="shared" si="455"/>
        <v/>
      </c>
      <c r="BW54" s="345" t="str">
        <f t="shared" si="456"/>
        <v/>
      </c>
      <c r="BX54" s="345" t="str">
        <f t="shared" si="435"/>
        <v/>
      </c>
      <c r="BY54" s="346" t="str">
        <f t="shared" si="436"/>
        <v/>
      </c>
      <c r="BZ54" s="346" t="str">
        <f t="shared" si="437"/>
        <v/>
      </c>
      <c r="CA54" s="339" t="str">
        <f t="shared" si="68"/>
        <v/>
      </c>
      <c r="CE54" s="320" t="str">
        <f t="shared" si="438"/>
        <v/>
      </c>
      <c r="CF54" s="320" t="str">
        <f t="shared" si="439"/>
        <v/>
      </c>
      <c r="CG54" s="322" t="str">
        <f t="shared" si="440"/>
        <v/>
      </c>
      <c r="CH54" s="322" t="str">
        <f t="shared" ref="CH54" si="683">IF(CG54="","",MOD(CG54-BX54,CERCLE))</f>
        <v/>
      </c>
      <c r="CI54" s="322" t="str">
        <f t="shared" si="442"/>
        <v/>
      </c>
      <c r="CJ54" s="349"/>
      <c r="CK54" s="350" t="str">
        <f t="shared" si="35"/>
        <v/>
      </c>
      <c r="CL54" s="350" t="str">
        <f t="shared" si="36"/>
        <v/>
      </c>
      <c r="CM54" s="320" t="str">
        <f t="shared" si="650"/>
        <v/>
      </c>
      <c r="CN54" s="320" t="str">
        <f t="shared" si="650"/>
        <v/>
      </c>
      <c r="CP54" s="322" t="str">
        <f>IF(BN54="","",MOD(BN54+'RAPPORT-XYZ'!$E$12,CERCLE))</f>
        <v/>
      </c>
      <c r="CQ54" s="345" t="str">
        <f t="shared" si="458"/>
        <v/>
      </c>
      <c r="CR54" s="320" t="str">
        <f t="shared" si="71"/>
        <v/>
      </c>
      <c r="CS54" s="320" t="str">
        <f t="shared" si="37"/>
        <v/>
      </c>
      <c r="CU54" s="320" t="str">
        <f>IF(CR54="","",BY54/'RAPPORT-XYZ'!$E$9)</f>
        <v/>
      </c>
      <c r="CV54" s="320" t="str">
        <f>IF(CU54="","",-'RAPPORT-XYZ'!$E$27*CU54)</f>
        <v/>
      </c>
      <c r="CW54" s="320" t="str">
        <f>IF(CV54="","",-'RAPPORT-XYZ'!$E$29*CU54)</f>
        <v/>
      </c>
      <c r="CY54" s="320" t="str">
        <f t="shared" si="443"/>
        <v/>
      </c>
      <c r="CZ54" s="320" t="str">
        <f t="shared" si="443"/>
        <v/>
      </c>
      <c r="DB54" s="320" t="str">
        <f t="shared" si="72"/>
        <v/>
      </c>
      <c r="DD54" s="320" t="str">
        <f>IF(CA54="","",CA54+('RAPPORT-XYZ'!$E$37*ROW(54:54)))</f>
        <v/>
      </c>
      <c r="DF54" s="345" t="str">
        <f t="shared" ref="DF54" si="684">IF(AND(CZ54=0,CY54=0),0,IF(AND(CZ54=0,CY54&gt;0),NORD,IF(AND(CZ54&gt;0,CY54=0),EST,IF(AND(CZ54=0,CY54&lt;0),SUD,IF(AND(CZ54&lt;0,CY54=0),OUEST,"")))))</f>
        <v/>
      </c>
      <c r="DG54" s="345" t="str">
        <f t="shared" ref="DG54" si="685">IF(CY54="","",IF(DF54="",MOD(DEGREES(ATAN(ABS(CZ54)/(ABS(CY54))))/24,CERCLE),DF54))</f>
        <v/>
      </c>
      <c r="DH54" s="345" t="str">
        <f t="shared" ref="DH54" si="686">IF(DG54="","",MOD(IF(AND(CZ54&gt;0,CY54&gt;0),DG54,IF(AND(CZ54&gt;0,CY54&lt;0),SUD-DG54,IF(AND(CZ54&lt;0,CY54&lt;0),SUD+DG54,IF(AND(CZ54&lt;0,CY54&gt;0),NORD-DG54,DG54)))),CERCLE))</f>
        <v/>
      </c>
      <c r="DI54" s="322" t="str">
        <f t="shared" ref="DI54" si="687">IF(CG54="","",MOD(CG54-DH54,CERCLE))</f>
        <v/>
      </c>
      <c r="DJ54" s="322" t="str">
        <f t="shared" si="448"/>
        <v/>
      </c>
      <c r="DK54" s="322" t="str">
        <f>IF(XYZ!$F$15=OUI,'CALCUL-XYZ'!DJ54,'CALCUL-XYZ'!DH54)</f>
        <v/>
      </c>
      <c r="DL54" s="345" t="str">
        <f t="shared" si="463"/>
        <v/>
      </c>
      <c r="DN54" s="320" t="str">
        <f t="shared" si="43"/>
        <v/>
      </c>
      <c r="DO54" s="320" t="str">
        <f t="shared" si="44"/>
        <v/>
      </c>
      <c r="DP54" s="320" t="str">
        <f t="shared" si="642"/>
        <v/>
      </c>
      <c r="DQ54" s="320" t="str">
        <f t="shared" si="642"/>
        <v/>
      </c>
      <c r="DS54" s="320" t="str">
        <f t="shared" si="45"/>
        <v/>
      </c>
      <c r="DT54" s="320" t="str">
        <f ca="1">IF(XYZ!AJ78="","",IF(XYZ!$AO$23='CALCUL-XY'!$E$56," "&amp;SUBSTITUTE(XYZ!AJ78,",","."),","&amp;SUBSTITUTE(XYZ!AJ78,",",".")))</f>
        <v/>
      </c>
      <c r="DU54" s="320" t="str">
        <f ca="1">IF(XYZ!AK78="","",IF(XYZ!$AO$23='CALCUL-XY'!$E$56," "&amp;SUBSTITUTE(XYZ!AK78,",","."),","&amp;SUBSTITUTE(XYZ!AK78,",",".")))</f>
        <v/>
      </c>
      <c r="DV54" s="320" t="str">
        <f>IF(DD54="","",IF(XYZ!$AO$23='CALCUL-XY'!$E$56," "&amp;SUBSTITUTE(DD54,",","."),","&amp;SUBSTITUTE(DD54,",",".")))</f>
        <v/>
      </c>
      <c r="DW54" s="320" t="str">
        <f>IF(DS54="","",IF(XYZ!$AO$23='CALCUL-XY'!$E$56,IF(XYZ!AM78=""," ST"," "&amp;XYZ!AM78),IF(XYZ!AM78="",",ST",","&amp;XYZ!AM78)))</f>
        <v/>
      </c>
      <c r="DY54" s="319">
        <f t="shared" si="46"/>
        <v>54</v>
      </c>
      <c r="DZ54" s="320" t="str">
        <f t="shared" si="47"/>
        <v/>
      </c>
      <c r="EA54" s="322" t="str">
        <f t="shared" si="48"/>
        <v/>
      </c>
      <c r="EB54" s="345" t="str">
        <f t="shared" si="79"/>
        <v/>
      </c>
      <c r="EC54" s="320" t="str">
        <f t="shared" si="49"/>
        <v/>
      </c>
      <c r="ED54" s="320" t="str">
        <f t="shared" si="92"/>
        <v/>
      </c>
      <c r="EE54" s="320" t="str">
        <f t="shared" si="93"/>
        <v/>
      </c>
      <c r="EF54" s="320" t="str">
        <f ca="1">IF(EA54="","",IF(NC&lt;DY54,"",SUM(ED54:OFFSET(ED54,(NC-1),0))))</f>
        <v/>
      </c>
      <c r="EG54" s="320" t="str">
        <f ca="1">IF(EA54="","",IF(NC&lt;DY54,"",SUM(EE54:OFFSET(EE54,(NC-1),0))))</f>
        <v/>
      </c>
      <c r="EH54" s="320" t="str">
        <f t="shared" si="50"/>
        <v/>
      </c>
      <c r="EI54" s="320" t="str">
        <f>IF(EH54="","",'RAPPORT-XYZ'!$E$9/'CALCUL-XYZ'!EH54)</f>
        <v/>
      </c>
    </row>
    <row r="55" spans="1:139" x14ac:dyDescent="0.15">
      <c r="A55" s="320" t="str">
        <f>IF(XYZ!B79="","",XYZ!B79)</f>
        <v/>
      </c>
      <c r="B55" s="320" t="str">
        <f>IF(XYZ!C79="","",IF(XYZ!C79='RAPPORT-XYZ'!$A$6,'RAPPORT-XYZ'!$A$6,IF(OR(XYZ!C79='RAPPORT-XYZ'!$A$7,XYZ!C79='RAPPORT-XYZ'!$B$7),'RAPPORT-XYZ'!$A$7)))</f>
        <v/>
      </c>
      <c r="C55" s="320" t="str">
        <f>IF(XYZ!D79="","",XYZ!D79)</f>
        <v/>
      </c>
      <c r="D55" s="320" t="str">
        <f>IF(XYZ!E79="","",XYZ!E79)</f>
        <v/>
      </c>
      <c r="E55" s="320" t="str">
        <f>IF(XYZ!F79="","",XYZ!F79)</f>
        <v/>
      </c>
      <c r="F55" s="322" t="str">
        <f>IF(XYZ!G79="","",MOD(XYZ!G79,CERCLE))</f>
        <v/>
      </c>
      <c r="G55" s="322" t="str">
        <f>IF(XYZ!H79="","",MOD(XYZ!H79,CERCLE))</f>
        <v/>
      </c>
      <c r="H55" s="320">
        <f>IFERROR(IF(ECHELLE3="",XYZ!I79*1,XYZ!I79*ECHELLE3),"")</f>
        <v>0</v>
      </c>
      <c r="I55" s="320" t="str">
        <f>IF(XYZ!J79="","",XYZ!J79)</f>
        <v/>
      </c>
      <c r="K55" s="320" t="str">
        <f t="shared" si="51"/>
        <v/>
      </c>
      <c r="L55" s="320" t="str">
        <f>IF(K55="","",COUNT($K$1:K55))</f>
        <v/>
      </c>
      <c r="M55" s="320" t="str">
        <f t="shared" si="415"/>
        <v/>
      </c>
      <c r="N55" s="320" t="str">
        <f t="shared" si="416"/>
        <v/>
      </c>
      <c r="O55" s="320" t="str">
        <f t="shared" si="417"/>
        <v/>
      </c>
      <c r="P55" s="320" t="str">
        <f t="shared" si="418"/>
        <v/>
      </c>
      <c r="Q55" s="322" t="str">
        <f t="shared" si="419"/>
        <v/>
      </c>
      <c r="R55" s="322" t="str">
        <f t="shared" si="420"/>
        <v/>
      </c>
      <c r="S55" s="320" t="str">
        <f t="shared" si="421"/>
        <v/>
      </c>
      <c r="T55" s="320" t="str">
        <f t="shared" si="422"/>
        <v/>
      </c>
      <c r="V55" s="322" t="str">
        <f t="shared" ref="V55" si="688">IF(Q55="","",IF(M55="R",MOD(Q55-SUD,CERCLE),Q55))</f>
        <v/>
      </c>
      <c r="W55" s="331" t="str">
        <f t="shared" si="53"/>
        <v/>
      </c>
      <c r="X55" s="331" t="str">
        <f t="shared" si="54"/>
        <v/>
      </c>
      <c r="Y55" s="352"/>
      <c r="Z55" s="322" t="str">
        <f t="shared" ref="Z55" si="689">IF(R55="","",IF(M55="R",MOD(CERCLE-R55,CERCLE),R55))</f>
        <v/>
      </c>
      <c r="AA55" s="320" t="str">
        <f t="shared" ref="AA55" si="690">IF(S55="","",ABS(COS(RADIANS(Z55-EST)*24))*S55)</f>
        <v/>
      </c>
      <c r="AC55" s="320" t="str">
        <f t="shared" ref="AC55" si="691">IF(S55="","",SIN(RADIANS(Z55-EST)*24)*S55)</f>
        <v/>
      </c>
      <c r="AD55" s="320" t="str">
        <f t="shared" si="10"/>
        <v/>
      </c>
      <c r="AF55" s="320" t="str">
        <f t="shared" si="427"/>
        <v/>
      </c>
      <c r="AG55" s="320" t="str">
        <f t="shared" si="427"/>
        <v/>
      </c>
      <c r="AH55" s="320" t="str">
        <f t="shared" si="12"/>
        <v/>
      </c>
      <c r="AI55" s="320" t="str">
        <f t="shared" si="13"/>
        <v/>
      </c>
      <c r="AJ55" s="320" t="str">
        <f>IF(AH55="","",IF(ISNA(MATCH(AH55,$AH$1:AH54,0)),"N","Y"))</f>
        <v/>
      </c>
      <c r="AK55" s="320" t="str">
        <f t="shared" si="14"/>
        <v/>
      </c>
      <c r="AL55" s="320" t="str">
        <f t="shared" si="15"/>
        <v/>
      </c>
      <c r="AM55" s="320" t="str">
        <f t="shared" si="16"/>
        <v/>
      </c>
      <c r="AN55" s="320" t="str">
        <f t="shared" si="17"/>
        <v/>
      </c>
      <c r="AO55" s="334" t="str">
        <f t="array" ref="AO55">IF(AM55="","",AVERAGE(IF(AH$1:AH$200=AM55,W$1:W$200)))</f>
        <v/>
      </c>
      <c r="AP55" s="334" t="str">
        <f t="array" ref="AP55">IF(AM55="","",AVERAGE(IF(AH$1:AH$200=AM55,X$1:X$200)))</f>
        <v/>
      </c>
      <c r="AQ55" s="334" t="str">
        <f t="shared" si="58"/>
        <v/>
      </c>
      <c r="AR55" s="335" t="str">
        <f t="array" ref="AR55">IF(AQ55="","",MOD(DEGREES(AQ55/24),CERCLE))</f>
        <v/>
      </c>
      <c r="AS55" s="336" t="str">
        <f t="array" ref="AS55">IF(AM55="","",AVERAGE(IF(AH$1:AH$200=AM55,AA$1:AA$200)))</f>
        <v/>
      </c>
      <c r="AT55" s="336" t="str">
        <f t="shared" si="428"/>
        <v/>
      </c>
      <c r="AU55" s="336" t="str">
        <f t="shared" si="59"/>
        <v/>
      </c>
      <c r="AV55" s="337" t="str">
        <f t="array" ref="AV55">IF(AM55="","",AVERAGE(IF(AH$1:AH$200=AM55,AD$1:AD$200)))</f>
        <v/>
      </c>
      <c r="AW55" s="337" t="str">
        <f t="array" ref="AW55">IF(AN55="","",AVERAGE(IF(AH$1:AH$200=AN55,AD$1:AD$200)))</f>
        <v/>
      </c>
      <c r="AX55" s="337" t="str">
        <f t="shared" si="60"/>
        <v/>
      </c>
      <c r="AY55" s="320" t="str">
        <f t="shared" si="19"/>
        <v/>
      </c>
      <c r="AZ55" s="320" t="str">
        <f>IF(AY55="","",COUNT(AY$1:AY55))</f>
        <v/>
      </c>
      <c r="BB55" s="339" t="str">
        <f>IF(AF55="","",IF(ISNA(MATCH(AF55,$AF$1:AF54,0)),"N","Y"))</f>
        <v/>
      </c>
      <c r="BC55" s="339" t="str">
        <f t="shared" si="20"/>
        <v/>
      </c>
      <c r="BD55" s="339" t="str">
        <f>IF(BC55="","",COUNT($BC$1:BC55))</f>
        <v/>
      </c>
      <c r="BE55" s="339" t="str">
        <f t="shared" si="429"/>
        <v/>
      </c>
      <c r="BF55" s="340" t="str">
        <f>IF(AR55="","",IF(ISNA(MATCH(AF55,$AF$1:AF54,0)),-AR55,AR55))</f>
        <v/>
      </c>
      <c r="BG55" s="341" t="str">
        <f t="array" ref="BG55">IF(BE55="","",SUM(IF(AK$1:AK$200=BE55,BF$1:BF$200)))</f>
        <v/>
      </c>
      <c r="BH55" s="341" t="str">
        <f t="shared" ref="BH55" si="692">IF(BG55="","",MOD(BG55,CERCLE))</f>
        <v/>
      </c>
      <c r="BI55" s="342"/>
      <c r="BJ55" s="322"/>
      <c r="BK55" s="322"/>
      <c r="BL55" s="322"/>
      <c r="BM55" s="339" t="str">
        <f t="shared" si="62"/>
        <v/>
      </c>
      <c r="BN55" s="343" t="str">
        <f t="shared" si="431"/>
        <v/>
      </c>
      <c r="BO55" s="341" t="str">
        <f t="shared" ref="BO55" si="693">IF(BN55="","",CERCLE-BN55)</f>
        <v/>
      </c>
      <c r="BP55" s="341"/>
      <c r="BQ55" s="339" t="str">
        <f t="shared" si="433"/>
        <v/>
      </c>
      <c r="BR55" s="341" t="str">
        <f t="shared" si="64"/>
        <v/>
      </c>
      <c r="BS55" s="341" t="str">
        <f t="shared" si="65"/>
        <v/>
      </c>
      <c r="BT55" s="343" t="str">
        <f t="shared" si="434"/>
        <v/>
      </c>
      <c r="BU55" s="342"/>
      <c r="BV55" s="341" t="str">
        <f t="shared" si="455"/>
        <v/>
      </c>
      <c r="BW55" s="345" t="str">
        <f t="shared" si="456"/>
        <v/>
      </c>
      <c r="BX55" s="345" t="str">
        <f t="shared" si="435"/>
        <v/>
      </c>
      <c r="BY55" s="346" t="str">
        <f t="shared" si="436"/>
        <v/>
      </c>
      <c r="BZ55" s="346" t="str">
        <f t="shared" si="437"/>
        <v/>
      </c>
      <c r="CA55" s="339" t="str">
        <f t="shared" si="68"/>
        <v/>
      </c>
      <c r="CE55" s="320" t="str">
        <f t="shared" si="438"/>
        <v/>
      </c>
      <c r="CF55" s="320" t="str">
        <f t="shared" si="439"/>
        <v/>
      </c>
      <c r="CG55" s="322" t="str">
        <f t="shared" si="440"/>
        <v/>
      </c>
      <c r="CH55" s="322" t="str">
        <f t="shared" ref="CH55" si="694">IF(CG55="","",MOD(CG55-BX55,CERCLE))</f>
        <v/>
      </c>
      <c r="CI55" s="322" t="str">
        <f t="shared" si="442"/>
        <v/>
      </c>
      <c r="CJ55" s="349"/>
      <c r="CK55" s="350" t="str">
        <f t="shared" si="35"/>
        <v/>
      </c>
      <c r="CL55" s="350" t="str">
        <f t="shared" si="36"/>
        <v/>
      </c>
      <c r="CM55" s="320" t="str">
        <f t="shared" si="650"/>
        <v/>
      </c>
      <c r="CN55" s="320" t="str">
        <f t="shared" si="650"/>
        <v/>
      </c>
      <c r="CP55" s="322" t="str">
        <f>IF(BN55="","",MOD(BN55+'RAPPORT-XYZ'!$E$12,CERCLE))</f>
        <v/>
      </c>
      <c r="CQ55" s="345" t="str">
        <f t="shared" si="458"/>
        <v/>
      </c>
      <c r="CR55" s="320" t="str">
        <f t="shared" si="71"/>
        <v/>
      </c>
      <c r="CS55" s="320" t="str">
        <f t="shared" si="37"/>
        <v/>
      </c>
      <c r="CU55" s="320" t="str">
        <f>IF(CR55="","",BY55/'RAPPORT-XYZ'!$E$9)</f>
        <v/>
      </c>
      <c r="CV55" s="320" t="str">
        <f>IF(CU55="","",-'RAPPORT-XYZ'!$E$27*CU55)</f>
        <v/>
      </c>
      <c r="CW55" s="320" t="str">
        <f>IF(CV55="","",-'RAPPORT-XYZ'!$E$29*CU55)</f>
        <v/>
      </c>
      <c r="CY55" s="320" t="str">
        <f t="shared" si="443"/>
        <v/>
      </c>
      <c r="CZ55" s="320" t="str">
        <f t="shared" si="443"/>
        <v/>
      </c>
      <c r="DB55" s="320" t="str">
        <f t="shared" si="72"/>
        <v/>
      </c>
      <c r="DD55" s="320" t="str">
        <f>IF(CA55="","",CA55+('RAPPORT-XYZ'!$E$37*ROW(55:55)))</f>
        <v/>
      </c>
      <c r="DF55" s="345" t="str">
        <f t="shared" ref="DF55" si="695">IF(AND(CZ55=0,CY55=0),0,IF(AND(CZ55=0,CY55&gt;0),NORD,IF(AND(CZ55&gt;0,CY55=0),EST,IF(AND(CZ55=0,CY55&lt;0),SUD,IF(AND(CZ55&lt;0,CY55=0),OUEST,"")))))</f>
        <v/>
      </c>
      <c r="DG55" s="345" t="str">
        <f t="shared" ref="DG55" si="696">IF(CY55="","",IF(DF55="",MOD(DEGREES(ATAN(ABS(CZ55)/(ABS(CY55))))/24,CERCLE),DF55))</f>
        <v/>
      </c>
      <c r="DH55" s="345" t="str">
        <f t="shared" ref="DH55" si="697">IF(DG55="","",MOD(IF(AND(CZ55&gt;0,CY55&gt;0),DG55,IF(AND(CZ55&gt;0,CY55&lt;0),SUD-DG55,IF(AND(CZ55&lt;0,CY55&lt;0),SUD+DG55,IF(AND(CZ55&lt;0,CY55&gt;0),NORD-DG55,DG55)))),CERCLE))</f>
        <v/>
      </c>
      <c r="DI55" s="322" t="str">
        <f t="shared" ref="DI55" si="698">IF(CG55="","",MOD(CG55-DH55,CERCLE))</f>
        <v/>
      </c>
      <c r="DJ55" s="322" t="str">
        <f t="shared" si="448"/>
        <v/>
      </c>
      <c r="DK55" s="322" t="str">
        <f>IF(XYZ!$F$15=OUI,'CALCUL-XYZ'!DJ55,'CALCUL-XYZ'!DH55)</f>
        <v/>
      </c>
      <c r="DL55" s="345" t="str">
        <f t="shared" si="463"/>
        <v/>
      </c>
      <c r="DN55" s="320" t="str">
        <f t="shared" si="43"/>
        <v/>
      </c>
      <c r="DO55" s="320" t="str">
        <f t="shared" si="44"/>
        <v/>
      </c>
      <c r="DP55" s="320" t="str">
        <f t="shared" si="642"/>
        <v/>
      </c>
      <c r="DQ55" s="320" t="str">
        <f t="shared" si="642"/>
        <v/>
      </c>
      <c r="DS55" s="320" t="str">
        <f t="shared" si="45"/>
        <v/>
      </c>
      <c r="DT55" s="320" t="str">
        <f ca="1">IF(XYZ!AJ79="","",IF(XYZ!$AO$23='CALCUL-XY'!$E$56," "&amp;SUBSTITUTE(XYZ!AJ79,",","."),","&amp;SUBSTITUTE(XYZ!AJ79,",",".")))</f>
        <v/>
      </c>
      <c r="DU55" s="320" t="str">
        <f ca="1">IF(XYZ!AK79="","",IF(XYZ!$AO$23='CALCUL-XY'!$E$56," "&amp;SUBSTITUTE(XYZ!AK79,",","."),","&amp;SUBSTITUTE(XYZ!AK79,",",".")))</f>
        <v/>
      </c>
      <c r="DV55" s="320" t="str">
        <f>IF(DD55="","",IF(XYZ!$AO$23='CALCUL-XY'!$E$56," "&amp;SUBSTITUTE(DD55,",","."),","&amp;SUBSTITUTE(DD55,",",".")))</f>
        <v/>
      </c>
      <c r="DW55" s="320" t="str">
        <f>IF(DS55="","",IF(XYZ!$AO$23='CALCUL-XY'!$E$56,IF(XYZ!AM79=""," ST"," "&amp;XYZ!AM79),IF(XYZ!AM79="",",ST",","&amp;XYZ!AM79)))</f>
        <v/>
      </c>
      <c r="DY55" s="319">
        <f t="shared" si="46"/>
        <v>55</v>
      </c>
      <c r="DZ55" s="320" t="str">
        <f t="shared" si="47"/>
        <v/>
      </c>
      <c r="EA55" s="322" t="str">
        <f t="shared" si="48"/>
        <v/>
      </c>
      <c r="EB55" s="345" t="str">
        <f t="shared" si="79"/>
        <v/>
      </c>
      <c r="EC55" s="320" t="str">
        <f t="shared" si="49"/>
        <v/>
      </c>
      <c r="ED55" s="320" t="str">
        <f t="shared" si="92"/>
        <v/>
      </c>
      <c r="EE55" s="320" t="str">
        <f t="shared" si="93"/>
        <v/>
      </c>
      <c r="EF55" s="320" t="str">
        <f ca="1">IF(EA55="","",IF(NC&lt;DY55,"",SUM(ED55:OFFSET(ED55,(NC-1),0))))</f>
        <v/>
      </c>
      <c r="EG55" s="320" t="str">
        <f ca="1">IF(EA55="","",IF(NC&lt;DY55,"",SUM(EE55:OFFSET(EE55,(NC-1),0))))</f>
        <v/>
      </c>
      <c r="EH55" s="320" t="str">
        <f t="shared" si="50"/>
        <v/>
      </c>
      <c r="EI55" s="320" t="str">
        <f>IF(EH55="","",'RAPPORT-XYZ'!$E$9/'CALCUL-XYZ'!EH55)</f>
        <v/>
      </c>
    </row>
    <row r="56" spans="1:139" x14ac:dyDescent="0.15">
      <c r="A56" s="320" t="str">
        <f>IF(XYZ!B80="","",XYZ!B80)</f>
        <v/>
      </c>
      <c r="B56" s="320" t="str">
        <f>IF(XYZ!C80="","",IF(XYZ!C80='RAPPORT-XYZ'!$A$6,'RAPPORT-XYZ'!$A$6,IF(OR(XYZ!C80='RAPPORT-XYZ'!$A$7,XYZ!C80='RAPPORT-XYZ'!$B$7),'RAPPORT-XYZ'!$A$7)))</f>
        <v/>
      </c>
      <c r="C56" s="320" t="str">
        <f>IF(XYZ!D80="","",XYZ!D80)</f>
        <v/>
      </c>
      <c r="D56" s="320" t="str">
        <f>IF(XYZ!E80="","",XYZ!E80)</f>
        <v/>
      </c>
      <c r="E56" s="320" t="str">
        <f>IF(XYZ!F80="","",XYZ!F80)</f>
        <v/>
      </c>
      <c r="F56" s="322" t="str">
        <f>IF(XYZ!G80="","",MOD(XYZ!G80,CERCLE))</f>
        <v/>
      </c>
      <c r="G56" s="322" t="str">
        <f>IF(XYZ!H80="","",MOD(XYZ!H80,CERCLE))</f>
        <v/>
      </c>
      <c r="H56" s="320">
        <f>IFERROR(IF(ECHELLE3="",XYZ!I80*1,XYZ!I80*ECHELLE3),"")</f>
        <v>0</v>
      </c>
      <c r="I56" s="320" t="str">
        <f>IF(XYZ!J80="","",XYZ!J80)</f>
        <v/>
      </c>
      <c r="K56" s="320" t="str">
        <f t="shared" si="51"/>
        <v/>
      </c>
      <c r="L56" s="320" t="str">
        <f>IF(K56="","",COUNT($K$1:K56))</f>
        <v/>
      </c>
      <c r="M56" s="320" t="str">
        <f t="shared" si="415"/>
        <v/>
      </c>
      <c r="N56" s="320" t="str">
        <f t="shared" si="416"/>
        <v/>
      </c>
      <c r="O56" s="320" t="str">
        <f t="shared" si="417"/>
        <v/>
      </c>
      <c r="P56" s="320" t="str">
        <f t="shared" si="418"/>
        <v/>
      </c>
      <c r="Q56" s="322" t="str">
        <f t="shared" si="419"/>
        <v/>
      </c>
      <c r="R56" s="322" t="str">
        <f t="shared" si="420"/>
        <v/>
      </c>
      <c r="S56" s="320" t="str">
        <f t="shared" si="421"/>
        <v/>
      </c>
      <c r="T56" s="320" t="str">
        <f t="shared" si="422"/>
        <v/>
      </c>
      <c r="V56" s="322" t="str">
        <f t="shared" ref="V56" si="699">IF(Q56="","",IF(M56="R",MOD(Q56-SUD,CERCLE),Q56))</f>
        <v/>
      </c>
      <c r="W56" s="331" t="str">
        <f t="shared" si="53"/>
        <v/>
      </c>
      <c r="X56" s="331" t="str">
        <f t="shared" si="54"/>
        <v/>
      </c>
      <c r="Y56" s="352"/>
      <c r="Z56" s="322" t="str">
        <f t="shared" ref="Z56" si="700">IF(R56="","",IF(M56="R",MOD(CERCLE-R56,CERCLE),R56))</f>
        <v/>
      </c>
      <c r="AA56" s="320" t="str">
        <f t="shared" ref="AA56" si="701">IF(S56="","",ABS(COS(RADIANS(Z56-EST)*24))*S56)</f>
        <v/>
      </c>
      <c r="AC56" s="320" t="str">
        <f t="shared" ref="AC56" si="702">IF(S56="","",SIN(RADIANS(Z56-EST)*24)*S56)</f>
        <v/>
      </c>
      <c r="AD56" s="320" t="str">
        <f t="shared" si="10"/>
        <v/>
      </c>
      <c r="AF56" s="320" t="str">
        <f t="shared" si="427"/>
        <v/>
      </c>
      <c r="AG56" s="320" t="str">
        <f t="shared" si="427"/>
        <v/>
      </c>
      <c r="AH56" s="320" t="str">
        <f t="shared" si="12"/>
        <v/>
      </c>
      <c r="AI56" s="320" t="str">
        <f t="shared" si="13"/>
        <v/>
      </c>
      <c r="AJ56" s="320" t="str">
        <f>IF(AH56="","",IF(ISNA(MATCH(AH56,$AH$1:AH55,0)),"N","Y"))</f>
        <v/>
      </c>
      <c r="AK56" s="320" t="str">
        <f t="shared" si="14"/>
        <v/>
      </c>
      <c r="AL56" s="320" t="str">
        <f t="shared" si="15"/>
        <v/>
      </c>
      <c r="AM56" s="320" t="str">
        <f t="shared" si="16"/>
        <v/>
      </c>
      <c r="AN56" s="320" t="str">
        <f t="shared" si="17"/>
        <v/>
      </c>
      <c r="AO56" s="334" t="str">
        <f t="array" ref="AO56">IF(AM56="","",AVERAGE(IF(AH$1:AH$200=AM56,W$1:W$200)))</f>
        <v/>
      </c>
      <c r="AP56" s="334" t="str">
        <f t="array" ref="AP56">IF(AM56="","",AVERAGE(IF(AH$1:AH$200=AM56,X$1:X$200)))</f>
        <v/>
      </c>
      <c r="AQ56" s="334" t="str">
        <f t="shared" si="58"/>
        <v/>
      </c>
      <c r="AR56" s="335" t="str">
        <f t="array" ref="AR56">IF(AQ56="","",MOD(DEGREES(AQ56/24),CERCLE))</f>
        <v/>
      </c>
      <c r="AS56" s="336" t="str">
        <f t="array" ref="AS56">IF(AM56="","",AVERAGE(IF(AH$1:AH$200=AM56,AA$1:AA$200)))</f>
        <v/>
      </c>
      <c r="AT56" s="336" t="str">
        <f t="shared" si="428"/>
        <v/>
      </c>
      <c r="AU56" s="336" t="str">
        <f t="shared" si="59"/>
        <v/>
      </c>
      <c r="AV56" s="337" t="str">
        <f t="array" ref="AV56">IF(AM56="","",AVERAGE(IF(AH$1:AH$200=AM56,AD$1:AD$200)))</f>
        <v/>
      </c>
      <c r="AW56" s="337" t="str">
        <f t="array" ref="AW56">IF(AN56="","",AVERAGE(IF(AH$1:AH$200=AN56,AD$1:AD$200)))</f>
        <v/>
      </c>
      <c r="AX56" s="337" t="str">
        <f t="shared" si="60"/>
        <v/>
      </c>
      <c r="AY56" s="320" t="str">
        <f t="shared" si="19"/>
        <v/>
      </c>
      <c r="AZ56" s="320" t="str">
        <f>IF(AY56="","",COUNT(AY$1:AY56))</f>
        <v/>
      </c>
      <c r="BB56" s="339" t="str">
        <f>IF(AF56="","",IF(ISNA(MATCH(AF56,$AF$1:AF55,0)),"N","Y"))</f>
        <v/>
      </c>
      <c r="BC56" s="339" t="str">
        <f t="shared" si="20"/>
        <v/>
      </c>
      <c r="BD56" s="339" t="str">
        <f>IF(BC56="","",COUNT($BC$1:BC56))</f>
        <v/>
      </c>
      <c r="BE56" s="339" t="str">
        <f t="shared" si="429"/>
        <v/>
      </c>
      <c r="BF56" s="340" t="str">
        <f>IF(AR56="","",IF(ISNA(MATCH(AF56,$AF$1:AF55,0)),-AR56,AR56))</f>
        <v/>
      </c>
      <c r="BG56" s="341" t="str">
        <f t="array" ref="BG56">IF(BE56="","",SUM(IF(AK$1:AK$200=BE56,BF$1:BF$200)))</f>
        <v/>
      </c>
      <c r="BH56" s="341" t="str">
        <f t="shared" ref="BH56" si="703">IF(BG56="","",MOD(BG56,CERCLE))</f>
        <v/>
      </c>
      <c r="BI56" s="342"/>
      <c r="BJ56" s="322"/>
      <c r="BK56" s="322"/>
      <c r="BL56" s="322"/>
      <c r="BM56" s="339" t="str">
        <f t="shared" si="62"/>
        <v/>
      </c>
      <c r="BN56" s="343" t="str">
        <f t="shared" si="431"/>
        <v/>
      </c>
      <c r="BO56" s="341" t="str">
        <f t="shared" ref="BO56" si="704">IF(BN56="","",CERCLE-BN56)</f>
        <v/>
      </c>
      <c r="BP56" s="341"/>
      <c r="BQ56" s="339" t="str">
        <f t="shared" si="433"/>
        <v/>
      </c>
      <c r="BR56" s="341" t="str">
        <f t="shared" si="64"/>
        <v/>
      </c>
      <c r="BS56" s="341" t="str">
        <f t="shared" si="65"/>
        <v/>
      </c>
      <c r="BT56" s="343" t="str">
        <f t="shared" si="434"/>
        <v/>
      </c>
      <c r="BU56" s="342"/>
      <c r="BV56" s="341" t="str">
        <f t="shared" si="455"/>
        <v/>
      </c>
      <c r="BW56" s="345" t="str">
        <f t="shared" si="456"/>
        <v/>
      </c>
      <c r="BX56" s="345" t="str">
        <f t="shared" si="435"/>
        <v/>
      </c>
      <c r="BY56" s="346" t="str">
        <f t="shared" si="436"/>
        <v/>
      </c>
      <c r="BZ56" s="346" t="str">
        <f t="shared" si="437"/>
        <v/>
      </c>
      <c r="CA56" s="339" t="str">
        <f t="shared" si="68"/>
        <v/>
      </c>
      <c r="CE56" s="320" t="str">
        <f t="shared" si="438"/>
        <v/>
      </c>
      <c r="CF56" s="320" t="str">
        <f t="shared" si="439"/>
        <v/>
      </c>
      <c r="CG56" s="322" t="str">
        <f t="shared" si="440"/>
        <v/>
      </c>
      <c r="CH56" s="322" t="str">
        <f t="shared" ref="CH56" si="705">IF(CG56="","",MOD(CG56-BX56,CERCLE))</f>
        <v/>
      </c>
      <c r="CI56" s="322" t="str">
        <f t="shared" si="442"/>
        <v/>
      </c>
      <c r="CJ56" s="349"/>
      <c r="CK56" s="350" t="str">
        <f t="shared" si="35"/>
        <v/>
      </c>
      <c r="CL56" s="350" t="str">
        <f t="shared" si="36"/>
        <v/>
      </c>
      <c r="CM56" s="320" t="str">
        <f t="shared" si="650"/>
        <v/>
      </c>
      <c r="CN56" s="320" t="str">
        <f t="shared" si="650"/>
        <v/>
      </c>
      <c r="CP56" s="322" t="str">
        <f>IF(BN56="","",MOD(BN56+'RAPPORT-XYZ'!$E$12,CERCLE))</f>
        <v/>
      </c>
      <c r="CQ56" s="345" t="str">
        <f t="shared" si="458"/>
        <v/>
      </c>
      <c r="CR56" s="320" t="str">
        <f t="shared" si="71"/>
        <v/>
      </c>
      <c r="CS56" s="320" t="str">
        <f t="shared" si="37"/>
        <v/>
      </c>
      <c r="CU56" s="320" t="str">
        <f>IF(CR56="","",BY56/'RAPPORT-XYZ'!$E$9)</f>
        <v/>
      </c>
      <c r="CV56" s="320" t="str">
        <f>IF(CU56="","",-'RAPPORT-XYZ'!$E$27*CU56)</f>
        <v/>
      </c>
      <c r="CW56" s="320" t="str">
        <f>IF(CV56="","",-'RAPPORT-XYZ'!$E$29*CU56)</f>
        <v/>
      </c>
      <c r="CY56" s="320" t="str">
        <f t="shared" si="443"/>
        <v/>
      </c>
      <c r="CZ56" s="320" t="str">
        <f t="shared" si="443"/>
        <v/>
      </c>
      <c r="DB56" s="320" t="str">
        <f t="shared" si="72"/>
        <v/>
      </c>
      <c r="DD56" s="320" t="str">
        <f>IF(CA56="","",CA56+('RAPPORT-XYZ'!$E$37*ROW(56:56)))</f>
        <v/>
      </c>
      <c r="DF56" s="345" t="str">
        <f t="shared" ref="DF56" si="706">IF(AND(CZ56=0,CY56=0),0,IF(AND(CZ56=0,CY56&gt;0),NORD,IF(AND(CZ56&gt;0,CY56=0),EST,IF(AND(CZ56=0,CY56&lt;0),SUD,IF(AND(CZ56&lt;0,CY56=0),OUEST,"")))))</f>
        <v/>
      </c>
      <c r="DG56" s="345" t="str">
        <f t="shared" ref="DG56" si="707">IF(CY56="","",IF(DF56="",MOD(DEGREES(ATAN(ABS(CZ56)/(ABS(CY56))))/24,CERCLE),DF56))</f>
        <v/>
      </c>
      <c r="DH56" s="345" t="str">
        <f t="shared" ref="DH56" si="708">IF(DG56="","",MOD(IF(AND(CZ56&gt;0,CY56&gt;0),DG56,IF(AND(CZ56&gt;0,CY56&lt;0),SUD-DG56,IF(AND(CZ56&lt;0,CY56&lt;0),SUD+DG56,IF(AND(CZ56&lt;0,CY56&gt;0),NORD-DG56,DG56)))),CERCLE))</f>
        <v/>
      </c>
      <c r="DI56" s="322" t="str">
        <f t="shared" ref="DI56" si="709">IF(CG56="","",MOD(CG56-DH56,CERCLE))</f>
        <v/>
      </c>
      <c r="DJ56" s="322" t="str">
        <f t="shared" si="448"/>
        <v/>
      </c>
      <c r="DK56" s="322" t="str">
        <f>IF(XYZ!$F$15=OUI,'CALCUL-XYZ'!DJ56,'CALCUL-XYZ'!DH56)</f>
        <v/>
      </c>
      <c r="DL56" s="345" t="str">
        <f t="shared" si="463"/>
        <v/>
      </c>
      <c r="DN56" s="320" t="str">
        <f t="shared" si="43"/>
        <v/>
      </c>
      <c r="DO56" s="320" t="str">
        <f t="shared" si="44"/>
        <v/>
      </c>
      <c r="DP56" s="320" t="str">
        <f t="shared" si="642"/>
        <v/>
      </c>
      <c r="DQ56" s="320" t="str">
        <f t="shared" si="642"/>
        <v/>
      </c>
      <c r="DS56" s="320" t="str">
        <f t="shared" si="45"/>
        <v/>
      </c>
      <c r="DT56" s="320" t="str">
        <f ca="1">IF(XYZ!AJ80="","",IF(XYZ!$AO$23='CALCUL-XY'!$E$56," "&amp;SUBSTITUTE(XYZ!AJ80,",","."),","&amp;SUBSTITUTE(XYZ!AJ80,",",".")))</f>
        <v/>
      </c>
      <c r="DU56" s="320" t="str">
        <f ca="1">IF(XYZ!AK80="","",IF(XYZ!$AO$23='CALCUL-XY'!$E$56," "&amp;SUBSTITUTE(XYZ!AK80,",","."),","&amp;SUBSTITUTE(XYZ!AK80,",",".")))</f>
        <v/>
      </c>
      <c r="DV56" s="320" t="str">
        <f>IF(DD56="","",IF(XYZ!$AO$23='CALCUL-XY'!$E$56," "&amp;SUBSTITUTE(DD56,",","."),","&amp;SUBSTITUTE(DD56,",",".")))</f>
        <v/>
      </c>
      <c r="DW56" s="320" t="str">
        <f>IF(DS56="","",IF(XYZ!$AO$23='CALCUL-XY'!$E$56,IF(XYZ!AM80=""," ST"," "&amp;XYZ!AM80),IF(XYZ!AM80="",",ST",","&amp;XYZ!AM80)))</f>
        <v/>
      </c>
      <c r="DY56" s="319">
        <f t="shared" si="46"/>
        <v>56</v>
      </c>
      <c r="DZ56" s="320" t="str">
        <f t="shared" si="47"/>
        <v/>
      </c>
      <c r="EA56" s="322" t="str">
        <f t="shared" si="48"/>
        <v/>
      </c>
      <c r="EB56" s="345" t="str">
        <f t="shared" si="79"/>
        <v/>
      </c>
      <c r="EC56" s="320" t="str">
        <f t="shared" si="49"/>
        <v/>
      </c>
      <c r="ED56" s="320" t="str">
        <f t="shared" si="92"/>
        <v/>
      </c>
      <c r="EE56" s="320" t="str">
        <f t="shared" si="93"/>
        <v/>
      </c>
      <c r="EF56" s="320" t="str">
        <f ca="1">IF(EA56="","",IF(NC&lt;DY56,"",SUM(ED56:OFFSET(ED56,(NC-1),0))))</f>
        <v/>
      </c>
      <c r="EG56" s="320" t="str">
        <f ca="1">IF(EA56="","",IF(NC&lt;DY56,"",SUM(EE56:OFFSET(EE56,(NC-1),0))))</f>
        <v/>
      </c>
      <c r="EH56" s="320" t="str">
        <f t="shared" si="50"/>
        <v/>
      </c>
      <c r="EI56" s="320" t="str">
        <f>IF(EH56="","",'RAPPORT-XYZ'!$E$9/'CALCUL-XYZ'!EH56)</f>
        <v/>
      </c>
    </row>
    <row r="57" spans="1:139" x14ac:dyDescent="0.15">
      <c r="A57" s="320" t="str">
        <f>IF(XYZ!B81="","",XYZ!B81)</f>
        <v/>
      </c>
      <c r="B57" s="320" t="str">
        <f>IF(XYZ!C81="","",IF(XYZ!C81='RAPPORT-XYZ'!$A$6,'RAPPORT-XYZ'!$A$6,IF(OR(XYZ!C81='RAPPORT-XYZ'!$A$7,XYZ!C81='RAPPORT-XYZ'!$B$7),'RAPPORT-XYZ'!$A$7)))</f>
        <v/>
      </c>
      <c r="C57" s="320" t="str">
        <f>IF(XYZ!D81="","",XYZ!D81)</f>
        <v/>
      </c>
      <c r="D57" s="320" t="str">
        <f>IF(XYZ!E81="","",XYZ!E81)</f>
        <v/>
      </c>
      <c r="E57" s="320" t="str">
        <f>IF(XYZ!F81="","",XYZ!F81)</f>
        <v/>
      </c>
      <c r="F57" s="322" t="str">
        <f>IF(XYZ!G81="","",MOD(XYZ!G81,CERCLE))</f>
        <v/>
      </c>
      <c r="G57" s="322" t="str">
        <f>IF(XYZ!H81="","",MOD(XYZ!H81,CERCLE))</f>
        <v/>
      </c>
      <c r="H57" s="320">
        <f>IFERROR(IF(ECHELLE3="",XYZ!I81*1,XYZ!I81*ECHELLE3),"")</f>
        <v>0</v>
      </c>
      <c r="I57" s="320" t="str">
        <f>IF(XYZ!J81="","",XYZ!J81)</f>
        <v/>
      </c>
      <c r="K57" s="320" t="str">
        <f t="shared" si="51"/>
        <v/>
      </c>
      <c r="L57" s="320" t="str">
        <f>IF(K57="","",COUNT($K$1:K57))</f>
        <v/>
      </c>
      <c r="M57" s="320" t="str">
        <f t="shared" si="415"/>
        <v/>
      </c>
      <c r="N57" s="320" t="str">
        <f t="shared" si="416"/>
        <v/>
      </c>
      <c r="O57" s="320" t="str">
        <f t="shared" si="417"/>
        <v/>
      </c>
      <c r="P57" s="320" t="str">
        <f t="shared" si="418"/>
        <v/>
      </c>
      <c r="Q57" s="322" t="str">
        <f t="shared" si="419"/>
        <v/>
      </c>
      <c r="R57" s="322" t="str">
        <f t="shared" si="420"/>
        <v/>
      </c>
      <c r="S57" s="320" t="str">
        <f t="shared" si="421"/>
        <v/>
      </c>
      <c r="T57" s="320" t="str">
        <f t="shared" si="422"/>
        <v/>
      </c>
      <c r="V57" s="322" t="str">
        <f t="shared" ref="V57" si="710">IF(Q57="","",IF(M57="R",MOD(Q57-SUD,CERCLE),Q57))</f>
        <v/>
      </c>
      <c r="W57" s="331" t="str">
        <f t="shared" si="53"/>
        <v/>
      </c>
      <c r="X57" s="331" t="str">
        <f t="shared" si="54"/>
        <v/>
      </c>
      <c r="Y57" s="352"/>
      <c r="Z57" s="322" t="str">
        <f t="shared" ref="Z57" si="711">IF(R57="","",IF(M57="R",MOD(CERCLE-R57,CERCLE),R57))</f>
        <v/>
      </c>
      <c r="AA57" s="320" t="str">
        <f t="shared" ref="AA57" si="712">IF(S57="","",ABS(COS(RADIANS(Z57-EST)*24))*S57)</f>
        <v/>
      </c>
      <c r="AC57" s="320" t="str">
        <f t="shared" ref="AC57" si="713">IF(S57="","",SIN(RADIANS(Z57-EST)*24)*S57)</f>
        <v/>
      </c>
      <c r="AD57" s="320" t="str">
        <f t="shared" si="10"/>
        <v/>
      </c>
      <c r="AF57" s="320" t="str">
        <f t="shared" si="427"/>
        <v/>
      </c>
      <c r="AG57" s="320" t="str">
        <f t="shared" si="427"/>
        <v/>
      </c>
      <c r="AH57" s="320" t="str">
        <f t="shared" si="12"/>
        <v/>
      </c>
      <c r="AI57" s="320" t="str">
        <f t="shared" si="13"/>
        <v/>
      </c>
      <c r="AJ57" s="320" t="str">
        <f>IF(AH57="","",IF(ISNA(MATCH(AH57,$AH$1:AH56,0)),"N","Y"))</f>
        <v/>
      </c>
      <c r="AK57" s="320" t="str">
        <f t="shared" si="14"/>
        <v/>
      </c>
      <c r="AL57" s="320" t="str">
        <f t="shared" si="15"/>
        <v/>
      </c>
      <c r="AM57" s="320" t="str">
        <f t="shared" si="16"/>
        <v/>
      </c>
      <c r="AN57" s="320" t="str">
        <f t="shared" si="17"/>
        <v/>
      </c>
      <c r="AO57" s="334" t="str">
        <f t="array" ref="AO57">IF(AM57="","",AVERAGE(IF(AH$1:AH$200=AM57,W$1:W$200)))</f>
        <v/>
      </c>
      <c r="AP57" s="334" t="str">
        <f t="array" ref="AP57">IF(AM57="","",AVERAGE(IF(AH$1:AH$200=AM57,X$1:X$200)))</f>
        <v/>
      </c>
      <c r="AQ57" s="334" t="str">
        <f t="shared" si="58"/>
        <v/>
      </c>
      <c r="AR57" s="335" t="str">
        <f t="array" ref="AR57">IF(AQ57="","",MOD(DEGREES(AQ57/24),CERCLE))</f>
        <v/>
      </c>
      <c r="AS57" s="336" t="str">
        <f t="array" ref="AS57">IF(AM57="","",AVERAGE(IF(AH$1:AH$200=AM57,AA$1:AA$200)))</f>
        <v/>
      </c>
      <c r="AT57" s="336" t="str">
        <f t="shared" si="428"/>
        <v/>
      </c>
      <c r="AU57" s="336" t="str">
        <f t="shared" si="59"/>
        <v/>
      </c>
      <c r="AV57" s="337" t="str">
        <f t="array" ref="AV57">IF(AM57="","",AVERAGE(IF(AH$1:AH$200=AM57,AD$1:AD$200)))</f>
        <v/>
      </c>
      <c r="AW57" s="337" t="str">
        <f t="array" ref="AW57">IF(AN57="","",AVERAGE(IF(AH$1:AH$200=AN57,AD$1:AD$200)))</f>
        <v/>
      </c>
      <c r="AX57" s="337" t="str">
        <f t="shared" si="60"/>
        <v/>
      </c>
      <c r="AY57" s="320" t="str">
        <f t="shared" si="19"/>
        <v/>
      </c>
      <c r="AZ57" s="320" t="str">
        <f>IF(AY57="","",COUNT(AY$1:AY57))</f>
        <v/>
      </c>
      <c r="BB57" s="339" t="str">
        <f>IF(AF57="","",IF(ISNA(MATCH(AF57,$AF$1:AF56,0)),"N","Y"))</f>
        <v/>
      </c>
      <c r="BC57" s="339" t="str">
        <f t="shared" si="20"/>
        <v/>
      </c>
      <c r="BD57" s="339" t="str">
        <f>IF(BC57="","",COUNT($BC$1:BC57))</f>
        <v/>
      </c>
      <c r="BE57" s="339" t="str">
        <f t="shared" si="429"/>
        <v/>
      </c>
      <c r="BF57" s="340" t="str">
        <f>IF(AR57="","",IF(ISNA(MATCH(AF57,$AF$1:AF56,0)),-AR57,AR57))</f>
        <v/>
      </c>
      <c r="BG57" s="341" t="str">
        <f t="array" ref="BG57">IF(BE57="","",SUM(IF(AK$1:AK$200=BE57,BF$1:BF$200)))</f>
        <v/>
      </c>
      <c r="BH57" s="341" t="str">
        <f t="shared" ref="BH57" si="714">IF(BG57="","",MOD(BG57,CERCLE))</f>
        <v/>
      </c>
      <c r="BI57" s="342"/>
      <c r="BJ57" s="322"/>
      <c r="BK57" s="322"/>
      <c r="BL57" s="322"/>
      <c r="BM57" s="339" t="str">
        <f t="shared" si="62"/>
        <v/>
      </c>
      <c r="BN57" s="343" t="str">
        <f t="shared" si="431"/>
        <v/>
      </c>
      <c r="BO57" s="341" t="str">
        <f t="shared" ref="BO57" si="715">IF(BN57="","",CERCLE-BN57)</f>
        <v/>
      </c>
      <c r="BP57" s="341"/>
      <c r="BQ57" s="339" t="str">
        <f t="shared" si="433"/>
        <v/>
      </c>
      <c r="BR57" s="341" t="str">
        <f t="shared" si="64"/>
        <v/>
      </c>
      <c r="BS57" s="341" t="str">
        <f t="shared" si="65"/>
        <v/>
      </c>
      <c r="BT57" s="343" t="str">
        <f t="shared" si="434"/>
        <v/>
      </c>
      <c r="BU57" s="342"/>
      <c r="BV57" s="341" t="str">
        <f t="shared" si="455"/>
        <v/>
      </c>
      <c r="BW57" s="345" t="str">
        <f t="shared" si="456"/>
        <v/>
      </c>
      <c r="BX57" s="345" t="str">
        <f t="shared" si="435"/>
        <v/>
      </c>
      <c r="BY57" s="346" t="str">
        <f t="shared" si="436"/>
        <v/>
      </c>
      <c r="BZ57" s="346" t="str">
        <f t="shared" si="437"/>
        <v/>
      </c>
      <c r="CA57" s="339" t="str">
        <f t="shared" si="68"/>
        <v/>
      </c>
      <c r="CE57" s="320" t="str">
        <f t="shared" si="438"/>
        <v/>
      </c>
      <c r="CF57" s="320" t="str">
        <f t="shared" si="439"/>
        <v/>
      </c>
      <c r="CG57" s="322" t="str">
        <f t="shared" si="440"/>
        <v/>
      </c>
      <c r="CH57" s="322" t="str">
        <f t="shared" ref="CH57" si="716">IF(CG57="","",MOD(CG57-BX57,CERCLE))</f>
        <v/>
      </c>
      <c r="CI57" s="322" t="str">
        <f t="shared" si="442"/>
        <v/>
      </c>
      <c r="CJ57" s="349"/>
      <c r="CK57" s="350" t="str">
        <f t="shared" si="35"/>
        <v/>
      </c>
      <c r="CL57" s="350" t="str">
        <f t="shared" si="36"/>
        <v/>
      </c>
      <c r="CM57" s="320" t="str">
        <f t="shared" si="650"/>
        <v/>
      </c>
      <c r="CN57" s="320" t="str">
        <f t="shared" si="650"/>
        <v/>
      </c>
      <c r="CP57" s="322" t="str">
        <f>IF(BN57="","",MOD(BN57+'RAPPORT-XYZ'!$E$12,CERCLE))</f>
        <v/>
      </c>
      <c r="CQ57" s="345" t="str">
        <f t="shared" si="458"/>
        <v/>
      </c>
      <c r="CR57" s="320" t="str">
        <f t="shared" si="71"/>
        <v/>
      </c>
      <c r="CS57" s="320" t="str">
        <f t="shared" si="37"/>
        <v/>
      </c>
      <c r="CU57" s="320" t="str">
        <f>IF(CR57="","",BY57/'RAPPORT-XYZ'!$E$9)</f>
        <v/>
      </c>
      <c r="CV57" s="320" t="str">
        <f>IF(CU57="","",-'RAPPORT-XYZ'!$E$27*CU57)</f>
        <v/>
      </c>
      <c r="CW57" s="320" t="str">
        <f>IF(CV57="","",-'RAPPORT-XYZ'!$E$29*CU57)</f>
        <v/>
      </c>
      <c r="CY57" s="320" t="str">
        <f t="shared" si="443"/>
        <v/>
      </c>
      <c r="CZ57" s="320" t="str">
        <f t="shared" si="443"/>
        <v/>
      </c>
      <c r="DB57" s="320" t="str">
        <f t="shared" si="72"/>
        <v/>
      </c>
      <c r="DD57" s="320" t="str">
        <f>IF(CA57="","",CA57+('RAPPORT-XYZ'!$E$37*ROW(57:57)))</f>
        <v/>
      </c>
      <c r="DF57" s="345" t="str">
        <f t="shared" ref="DF57" si="717">IF(AND(CZ57=0,CY57=0),0,IF(AND(CZ57=0,CY57&gt;0),NORD,IF(AND(CZ57&gt;0,CY57=0),EST,IF(AND(CZ57=0,CY57&lt;0),SUD,IF(AND(CZ57&lt;0,CY57=0),OUEST,"")))))</f>
        <v/>
      </c>
      <c r="DG57" s="345" t="str">
        <f t="shared" ref="DG57" si="718">IF(CY57="","",IF(DF57="",MOD(DEGREES(ATAN(ABS(CZ57)/(ABS(CY57))))/24,CERCLE),DF57))</f>
        <v/>
      </c>
      <c r="DH57" s="345" t="str">
        <f t="shared" ref="DH57" si="719">IF(DG57="","",MOD(IF(AND(CZ57&gt;0,CY57&gt;0),DG57,IF(AND(CZ57&gt;0,CY57&lt;0),SUD-DG57,IF(AND(CZ57&lt;0,CY57&lt;0),SUD+DG57,IF(AND(CZ57&lt;0,CY57&gt;0),NORD-DG57,DG57)))),CERCLE))</f>
        <v/>
      </c>
      <c r="DI57" s="322" t="str">
        <f t="shared" ref="DI57" si="720">IF(CG57="","",MOD(CG57-DH57,CERCLE))</f>
        <v/>
      </c>
      <c r="DJ57" s="322" t="str">
        <f t="shared" si="448"/>
        <v/>
      </c>
      <c r="DK57" s="322" t="str">
        <f>IF(XYZ!$F$15=OUI,'CALCUL-XYZ'!DJ57,'CALCUL-XYZ'!DH57)</f>
        <v/>
      </c>
      <c r="DL57" s="345" t="str">
        <f t="shared" si="463"/>
        <v/>
      </c>
      <c r="DN57" s="320" t="str">
        <f t="shared" si="43"/>
        <v/>
      </c>
      <c r="DO57" s="320" t="str">
        <f t="shared" si="44"/>
        <v/>
      </c>
      <c r="DP57" s="320" t="str">
        <f t="shared" si="642"/>
        <v/>
      </c>
      <c r="DQ57" s="320" t="str">
        <f t="shared" si="642"/>
        <v/>
      </c>
      <c r="DS57" s="320" t="str">
        <f t="shared" si="45"/>
        <v/>
      </c>
      <c r="DT57" s="320" t="str">
        <f ca="1">IF(XYZ!AJ81="","",IF(XYZ!$AO$23='CALCUL-XY'!$E$56," "&amp;SUBSTITUTE(XYZ!AJ81,",","."),","&amp;SUBSTITUTE(XYZ!AJ81,",",".")))</f>
        <v/>
      </c>
      <c r="DU57" s="320" t="str">
        <f ca="1">IF(XYZ!AK81="","",IF(XYZ!$AO$23='CALCUL-XY'!$E$56," "&amp;SUBSTITUTE(XYZ!AK81,",","."),","&amp;SUBSTITUTE(XYZ!AK81,",",".")))</f>
        <v/>
      </c>
      <c r="DV57" s="320" t="str">
        <f>IF(DD57="","",IF(XYZ!$AO$23='CALCUL-XY'!$E$56," "&amp;SUBSTITUTE(DD57,",","."),","&amp;SUBSTITUTE(DD57,",",".")))</f>
        <v/>
      </c>
      <c r="DW57" s="320" t="str">
        <f>IF(DS57="","",IF(XYZ!$AO$23='CALCUL-XY'!$E$56,IF(XYZ!AM81=""," ST"," "&amp;XYZ!AM81),IF(XYZ!AM81="",",ST",","&amp;XYZ!AM81)))</f>
        <v/>
      </c>
      <c r="DY57" s="319">
        <f t="shared" si="46"/>
        <v>57</v>
      </c>
      <c r="DZ57" s="320" t="str">
        <f t="shared" si="47"/>
        <v/>
      </c>
      <c r="EA57" s="322" t="str">
        <f t="shared" si="48"/>
        <v/>
      </c>
      <c r="EB57" s="345" t="str">
        <f t="shared" si="79"/>
        <v/>
      </c>
      <c r="EC57" s="320" t="str">
        <f t="shared" si="49"/>
        <v/>
      </c>
      <c r="ED57" s="320" t="str">
        <f t="shared" si="92"/>
        <v/>
      </c>
      <c r="EE57" s="320" t="str">
        <f t="shared" si="93"/>
        <v/>
      </c>
      <c r="EF57" s="320" t="str">
        <f ca="1">IF(EA57="","",IF(NC&lt;DY57,"",SUM(ED57:OFFSET(ED57,(NC-1),0))))</f>
        <v/>
      </c>
      <c r="EG57" s="320" t="str">
        <f ca="1">IF(EA57="","",IF(NC&lt;DY57,"",SUM(EE57:OFFSET(EE57,(NC-1),0))))</f>
        <v/>
      </c>
      <c r="EH57" s="320" t="str">
        <f t="shared" si="50"/>
        <v/>
      </c>
      <c r="EI57" s="320" t="str">
        <f>IF(EH57="","",'RAPPORT-XYZ'!$E$9/'CALCUL-XYZ'!EH57)</f>
        <v/>
      </c>
    </row>
    <row r="58" spans="1:139" x14ac:dyDescent="0.15">
      <c r="A58" s="320" t="str">
        <f>IF(XYZ!B82="","",XYZ!B82)</f>
        <v/>
      </c>
      <c r="B58" s="320" t="str">
        <f>IF(XYZ!C82="","",IF(XYZ!C82='RAPPORT-XYZ'!$A$6,'RAPPORT-XYZ'!$A$6,IF(OR(XYZ!C82='RAPPORT-XYZ'!$A$7,XYZ!C82='RAPPORT-XYZ'!$B$7),'RAPPORT-XYZ'!$A$7)))</f>
        <v/>
      </c>
      <c r="C58" s="320" t="str">
        <f>IF(XYZ!D82="","",XYZ!D82)</f>
        <v/>
      </c>
      <c r="D58" s="320" t="str">
        <f>IF(XYZ!E82="","",XYZ!E82)</f>
        <v/>
      </c>
      <c r="E58" s="320" t="str">
        <f>IF(XYZ!F82="","",XYZ!F82)</f>
        <v/>
      </c>
      <c r="F58" s="322" t="str">
        <f>IF(XYZ!G82="","",MOD(XYZ!G82,CERCLE))</f>
        <v/>
      </c>
      <c r="G58" s="322" t="str">
        <f>IF(XYZ!H82="","",MOD(XYZ!H82,CERCLE))</f>
        <v/>
      </c>
      <c r="H58" s="320">
        <f>IFERROR(IF(ECHELLE3="",XYZ!I82*1,XYZ!I82*ECHELLE3),"")</f>
        <v>0</v>
      </c>
      <c r="I58" s="320" t="str">
        <f>IF(XYZ!J82="","",XYZ!J82)</f>
        <v/>
      </c>
      <c r="K58" s="320" t="str">
        <f t="shared" si="51"/>
        <v/>
      </c>
      <c r="L58" s="320" t="str">
        <f>IF(K58="","",COUNT($K$1:K58))</f>
        <v/>
      </c>
      <c r="M58" s="320" t="str">
        <f t="shared" si="415"/>
        <v/>
      </c>
      <c r="N58" s="320" t="str">
        <f t="shared" si="416"/>
        <v/>
      </c>
      <c r="O58" s="320" t="str">
        <f t="shared" si="417"/>
        <v/>
      </c>
      <c r="P58" s="320" t="str">
        <f t="shared" si="418"/>
        <v/>
      </c>
      <c r="Q58" s="322" t="str">
        <f t="shared" si="419"/>
        <v/>
      </c>
      <c r="R58" s="322" t="str">
        <f t="shared" si="420"/>
        <v/>
      </c>
      <c r="S58" s="320" t="str">
        <f t="shared" si="421"/>
        <v/>
      </c>
      <c r="T58" s="320" t="str">
        <f t="shared" si="422"/>
        <v/>
      </c>
      <c r="V58" s="322" t="str">
        <f t="shared" ref="V58" si="721">IF(Q58="","",IF(M58="R",MOD(Q58-SUD,CERCLE),Q58))</f>
        <v/>
      </c>
      <c r="W58" s="331" t="str">
        <f t="shared" si="53"/>
        <v/>
      </c>
      <c r="X58" s="331" t="str">
        <f t="shared" si="54"/>
        <v/>
      </c>
      <c r="Y58" s="352"/>
      <c r="Z58" s="322" t="str">
        <f t="shared" ref="Z58" si="722">IF(R58="","",IF(M58="R",MOD(CERCLE-R58,CERCLE),R58))</f>
        <v/>
      </c>
      <c r="AA58" s="320" t="str">
        <f t="shared" ref="AA58" si="723">IF(S58="","",ABS(COS(RADIANS(Z58-EST)*24))*S58)</f>
        <v/>
      </c>
      <c r="AC58" s="320" t="str">
        <f t="shared" ref="AC58" si="724">IF(S58="","",SIN(RADIANS(Z58-EST)*24)*S58)</f>
        <v/>
      </c>
      <c r="AD58" s="320" t="str">
        <f t="shared" si="10"/>
        <v/>
      </c>
      <c r="AF58" s="320" t="str">
        <f t="shared" si="427"/>
        <v/>
      </c>
      <c r="AG58" s="320" t="str">
        <f t="shared" si="427"/>
        <v/>
      </c>
      <c r="AH58" s="320" t="str">
        <f t="shared" si="12"/>
        <v/>
      </c>
      <c r="AI58" s="320" t="str">
        <f t="shared" si="13"/>
        <v/>
      </c>
      <c r="AJ58" s="320" t="str">
        <f>IF(AH58="","",IF(ISNA(MATCH(AH58,$AH$1:AH57,0)),"N","Y"))</f>
        <v/>
      </c>
      <c r="AK58" s="320" t="str">
        <f t="shared" si="14"/>
        <v/>
      </c>
      <c r="AL58" s="320" t="str">
        <f t="shared" si="15"/>
        <v/>
      </c>
      <c r="AM58" s="320" t="str">
        <f t="shared" si="16"/>
        <v/>
      </c>
      <c r="AN58" s="320" t="str">
        <f t="shared" si="17"/>
        <v/>
      </c>
      <c r="AO58" s="334" t="str">
        <f t="array" ref="AO58">IF(AM58="","",AVERAGE(IF(AH$1:AH$200=AM58,W$1:W$200)))</f>
        <v/>
      </c>
      <c r="AP58" s="334" t="str">
        <f t="array" ref="AP58">IF(AM58="","",AVERAGE(IF(AH$1:AH$200=AM58,X$1:X$200)))</f>
        <v/>
      </c>
      <c r="AQ58" s="334" t="str">
        <f t="shared" si="58"/>
        <v/>
      </c>
      <c r="AR58" s="335" t="str">
        <f t="array" ref="AR58">IF(AQ58="","",MOD(DEGREES(AQ58/24),CERCLE))</f>
        <v/>
      </c>
      <c r="AS58" s="336" t="str">
        <f t="array" ref="AS58">IF(AM58="","",AVERAGE(IF(AH$1:AH$200=AM58,AA$1:AA$200)))</f>
        <v/>
      </c>
      <c r="AT58" s="336" t="str">
        <f t="shared" si="428"/>
        <v/>
      </c>
      <c r="AU58" s="336" t="str">
        <f t="shared" si="59"/>
        <v/>
      </c>
      <c r="AV58" s="337" t="str">
        <f t="array" ref="AV58">IF(AM58="","",AVERAGE(IF(AH$1:AH$200=AM58,AD$1:AD$200)))</f>
        <v/>
      </c>
      <c r="AW58" s="337" t="str">
        <f t="array" ref="AW58">IF(AN58="","",AVERAGE(IF(AH$1:AH$200=AN58,AD$1:AD$200)))</f>
        <v/>
      </c>
      <c r="AX58" s="337" t="str">
        <f t="shared" si="60"/>
        <v/>
      </c>
      <c r="AY58" s="320" t="str">
        <f t="shared" si="19"/>
        <v/>
      </c>
      <c r="AZ58" s="320" t="str">
        <f>IF(AY58="","",COUNT(AY$1:AY58))</f>
        <v/>
      </c>
      <c r="BB58" s="339" t="str">
        <f>IF(AF58="","",IF(ISNA(MATCH(AF58,$AF$1:AF57,0)),"N","Y"))</f>
        <v/>
      </c>
      <c r="BC58" s="339" t="str">
        <f t="shared" si="20"/>
        <v/>
      </c>
      <c r="BD58" s="339" t="str">
        <f>IF(BC58="","",COUNT($BC$1:BC58))</f>
        <v/>
      </c>
      <c r="BE58" s="339" t="str">
        <f t="shared" si="429"/>
        <v/>
      </c>
      <c r="BF58" s="340" t="str">
        <f>IF(AR58="","",IF(ISNA(MATCH(AF58,$AF$1:AF57,0)),-AR58,AR58))</f>
        <v/>
      </c>
      <c r="BG58" s="341" t="str">
        <f t="array" ref="BG58">IF(BE58="","",SUM(IF(AK$1:AK$200=BE58,BF$1:BF$200)))</f>
        <v/>
      </c>
      <c r="BH58" s="341" t="str">
        <f t="shared" ref="BH58" si="725">IF(BG58="","",MOD(BG58,CERCLE))</f>
        <v/>
      </c>
      <c r="BI58" s="342"/>
      <c r="BJ58" s="322"/>
      <c r="BK58" s="322"/>
      <c r="BL58" s="322"/>
      <c r="BM58" s="339" t="str">
        <f t="shared" si="62"/>
        <v/>
      </c>
      <c r="BN58" s="343" t="str">
        <f t="shared" si="431"/>
        <v/>
      </c>
      <c r="BO58" s="341" t="str">
        <f t="shared" ref="BO58" si="726">IF(BN58="","",CERCLE-BN58)</f>
        <v/>
      </c>
      <c r="BP58" s="341"/>
      <c r="BQ58" s="339" t="str">
        <f t="shared" si="433"/>
        <v/>
      </c>
      <c r="BR58" s="341" t="str">
        <f t="shared" si="64"/>
        <v/>
      </c>
      <c r="BS58" s="341" t="str">
        <f t="shared" si="65"/>
        <v/>
      </c>
      <c r="BT58" s="343" t="str">
        <f t="shared" si="434"/>
        <v/>
      </c>
      <c r="BU58" s="342"/>
      <c r="BV58" s="341" t="str">
        <f t="shared" si="455"/>
        <v/>
      </c>
      <c r="BW58" s="345" t="str">
        <f t="shared" si="456"/>
        <v/>
      </c>
      <c r="BX58" s="345" t="str">
        <f t="shared" si="435"/>
        <v/>
      </c>
      <c r="BY58" s="346" t="str">
        <f t="shared" si="436"/>
        <v/>
      </c>
      <c r="BZ58" s="346" t="str">
        <f t="shared" si="437"/>
        <v/>
      </c>
      <c r="CA58" s="339" t="str">
        <f t="shared" si="68"/>
        <v/>
      </c>
      <c r="CE58" s="320" t="str">
        <f t="shared" si="438"/>
        <v/>
      </c>
      <c r="CF58" s="320" t="str">
        <f t="shared" si="439"/>
        <v/>
      </c>
      <c r="CG58" s="322" t="str">
        <f t="shared" si="440"/>
        <v/>
      </c>
      <c r="CH58" s="322" t="str">
        <f t="shared" ref="CH58" si="727">IF(CG58="","",MOD(CG58-BX58,CERCLE))</f>
        <v/>
      </c>
      <c r="CI58" s="322" t="str">
        <f t="shared" si="442"/>
        <v/>
      </c>
      <c r="CJ58" s="349"/>
      <c r="CK58" s="350" t="str">
        <f t="shared" si="35"/>
        <v/>
      </c>
      <c r="CL58" s="350" t="str">
        <f t="shared" si="36"/>
        <v/>
      </c>
      <c r="CM58" s="320" t="str">
        <f t="shared" si="650"/>
        <v/>
      </c>
      <c r="CN58" s="320" t="str">
        <f t="shared" si="650"/>
        <v/>
      </c>
      <c r="CP58" s="322" t="str">
        <f>IF(BN58="","",MOD(BN58+'RAPPORT-XYZ'!$E$12,CERCLE))</f>
        <v/>
      </c>
      <c r="CQ58" s="345" t="str">
        <f t="shared" si="458"/>
        <v/>
      </c>
      <c r="CR58" s="320" t="str">
        <f t="shared" si="71"/>
        <v/>
      </c>
      <c r="CS58" s="320" t="str">
        <f t="shared" si="37"/>
        <v/>
      </c>
      <c r="CU58" s="320" t="str">
        <f>IF(CR58="","",BY58/'RAPPORT-XYZ'!$E$9)</f>
        <v/>
      </c>
      <c r="CV58" s="320" t="str">
        <f>IF(CU58="","",-'RAPPORT-XYZ'!$E$27*CU58)</f>
        <v/>
      </c>
      <c r="CW58" s="320" t="str">
        <f>IF(CV58="","",-'RAPPORT-XYZ'!$E$29*CU58)</f>
        <v/>
      </c>
      <c r="CY58" s="320" t="str">
        <f t="shared" si="443"/>
        <v/>
      </c>
      <c r="CZ58" s="320" t="str">
        <f t="shared" si="443"/>
        <v/>
      </c>
      <c r="DB58" s="320" t="str">
        <f t="shared" si="72"/>
        <v/>
      </c>
      <c r="DD58" s="320" t="str">
        <f>IF(CA58="","",CA58+('RAPPORT-XYZ'!$E$37*ROW(58:58)))</f>
        <v/>
      </c>
      <c r="DF58" s="345" t="str">
        <f t="shared" ref="DF58" si="728">IF(AND(CZ58=0,CY58=0),0,IF(AND(CZ58=0,CY58&gt;0),NORD,IF(AND(CZ58&gt;0,CY58=0),EST,IF(AND(CZ58=0,CY58&lt;0),SUD,IF(AND(CZ58&lt;0,CY58=0),OUEST,"")))))</f>
        <v/>
      </c>
      <c r="DG58" s="345" t="str">
        <f t="shared" ref="DG58" si="729">IF(CY58="","",IF(DF58="",MOD(DEGREES(ATAN(ABS(CZ58)/(ABS(CY58))))/24,CERCLE),DF58))</f>
        <v/>
      </c>
      <c r="DH58" s="345" t="str">
        <f t="shared" ref="DH58" si="730">IF(DG58="","",MOD(IF(AND(CZ58&gt;0,CY58&gt;0),DG58,IF(AND(CZ58&gt;0,CY58&lt;0),SUD-DG58,IF(AND(CZ58&lt;0,CY58&lt;0),SUD+DG58,IF(AND(CZ58&lt;0,CY58&gt;0),NORD-DG58,DG58)))),CERCLE))</f>
        <v/>
      </c>
      <c r="DI58" s="322" t="str">
        <f t="shared" ref="DI58" si="731">IF(CG58="","",MOD(CG58-DH58,CERCLE))</f>
        <v/>
      </c>
      <c r="DJ58" s="322" t="str">
        <f t="shared" si="448"/>
        <v/>
      </c>
      <c r="DK58" s="322" t="str">
        <f>IF(XYZ!$F$15=OUI,'CALCUL-XYZ'!DJ58,'CALCUL-XYZ'!DH58)</f>
        <v/>
      </c>
      <c r="DL58" s="345" t="str">
        <f t="shared" si="463"/>
        <v/>
      </c>
      <c r="DN58" s="320" t="str">
        <f t="shared" si="43"/>
        <v/>
      </c>
      <c r="DO58" s="320" t="str">
        <f t="shared" si="44"/>
        <v/>
      </c>
      <c r="DP58" s="320" t="str">
        <f t="shared" si="642"/>
        <v/>
      </c>
      <c r="DQ58" s="320" t="str">
        <f t="shared" si="642"/>
        <v/>
      </c>
      <c r="DS58" s="320" t="str">
        <f t="shared" si="45"/>
        <v/>
      </c>
      <c r="DT58" s="320" t="str">
        <f ca="1">IF(XYZ!AJ82="","",IF(XYZ!$AO$23='CALCUL-XY'!$E$56," "&amp;SUBSTITUTE(XYZ!AJ82,",","."),","&amp;SUBSTITUTE(XYZ!AJ82,",",".")))</f>
        <v/>
      </c>
      <c r="DU58" s="320" t="str">
        <f ca="1">IF(XYZ!AK82="","",IF(XYZ!$AO$23='CALCUL-XY'!$E$56," "&amp;SUBSTITUTE(XYZ!AK82,",","."),","&amp;SUBSTITUTE(XYZ!AK82,",",".")))</f>
        <v/>
      </c>
      <c r="DV58" s="320" t="str">
        <f>IF(DD58="","",IF(XYZ!$AO$23='CALCUL-XY'!$E$56," "&amp;SUBSTITUTE(DD58,",","."),","&amp;SUBSTITUTE(DD58,",",".")))</f>
        <v/>
      </c>
      <c r="DW58" s="320" t="str">
        <f>IF(DS58="","",IF(XYZ!$AO$23='CALCUL-XY'!$E$56,IF(XYZ!AM82=""," ST"," "&amp;XYZ!AM82),IF(XYZ!AM82="",",ST",","&amp;XYZ!AM82)))</f>
        <v/>
      </c>
      <c r="DY58" s="319">
        <f t="shared" si="46"/>
        <v>58</v>
      </c>
      <c r="DZ58" s="320" t="str">
        <f t="shared" si="47"/>
        <v/>
      </c>
      <c r="EA58" s="322" t="str">
        <f t="shared" si="48"/>
        <v/>
      </c>
      <c r="EB58" s="345" t="str">
        <f t="shared" si="79"/>
        <v/>
      </c>
      <c r="EC58" s="320" t="str">
        <f t="shared" si="49"/>
        <v/>
      </c>
      <c r="ED58" s="320" t="str">
        <f t="shared" si="92"/>
        <v/>
      </c>
      <c r="EE58" s="320" t="str">
        <f t="shared" si="93"/>
        <v/>
      </c>
      <c r="EF58" s="320" t="str">
        <f ca="1">IF(EA58="","",IF(NC&lt;DY58,"",SUM(ED58:OFFSET(ED58,(NC-1),0))))</f>
        <v/>
      </c>
      <c r="EG58" s="320" t="str">
        <f ca="1">IF(EA58="","",IF(NC&lt;DY58,"",SUM(EE58:OFFSET(EE58,(NC-1),0))))</f>
        <v/>
      </c>
      <c r="EH58" s="320" t="str">
        <f t="shared" si="50"/>
        <v/>
      </c>
      <c r="EI58" s="320" t="str">
        <f>IF(EH58="","",'RAPPORT-XYZ'!$E$9/'CALCUL-XYZ'!EH58)</f>
        <v/>
      </c>
    </row>
    <row r="59" spans="1:139" x14ac:dyDescent="0.15">
      <c r="A59" s="320" t="str">
        <f>IF(XYZ!B83="","",XYZ!B83)</f>
        <v/>
      </c>
      <c r="B59" s="320" t="str">
        <f>IF(XYZ!C83="","",IF(XYZ!C83='RAPPORT-XYZ'!$A$6,'RAPPORT-XYZ'!$A$6,IF(OR(XYZ!C83='RAPPORT-XYZ'!$A$7,XYZ!C83='RAPPORT-XYZ'!$B$7),'RAPPORT-XYZ'!$A$7)))</f>
        <v/>
      </c>
      <c r="C59" s="320" t="str">
        <f>IF(XYZ!D83="","",XYZ!D83)</f>
        <v/>
      </c>
      <c r="D59" s="320" t="str">
        <f>IF(XYZ!E83="","",XYZ!E83)</f>
        <v/>
      </c>
      <c r="E59" s="320" t="str">
        <f>IF(XYZ!F83="","",XYZ!F83)</f>
        <v/>
      </c>
      <c r="F59" s="322" t="str">
        <f>IF(XYZ!G83="","",MOD(XYZ!G83,CERCLE))</f>
        <v/>
      </c>
      <c r="G59" s="322" t="str">
        <f>IF(XYZ!H83="","",MOD(XYZ!H83,CERCLE))</f>
        <v/>
      </c>
      <c r="H59" s="320">
        <f>IFERROR(IF(ECHELLE3="",XYZ!I83*1,XYZ!I83*ECHELLE3),"")</f>
        <v>0</v>
      </c>
      <c r="I59" s="320" t="str">
        <f>IF(XYZ!J83="","",XYZ!J83)</f>
        <v/>
      </c>
      <c r="K59" s="320" t="str">
        <f t="shared" si="51"/>
        <v/>
      </c>
      <c r="L59" s="320" t="str">
        <f>IF(K59="","",COUNT($K$1:K59))</f>
        <v/>
      </c>
      <c r="M59" s="320" t="str">
        <f t="shared" si="415"/>
        <v/>
      </c>
      <c r="N59" s="320" t="str">
        <f t="shared" si="416"/>
        <v/>
      </c>
      <c r="O59" s="320" t="str">
        <f t="shared" si="417"/>
        <v/>
      </c>
      <c r="P59" s="320" t="str">
        <f t="shared" si="418"/>
        <v/>
      </c>
      <c r="Q59" s="322" t="str">
        <f t="shared" si="419"/>
        <v/>
      </c>
      <c r="R59" s="322" t="str">
        <f t="shared" si="420"/>
        <v/>
      </c>
      <c r="S59" s="320" t="str">
        <f t="shared" si="421"/>
        <v/>
      </c>
      <c r="T59" s="320" t="str">
        <f t="shared" si="422"/>
        <v/>
      </c>
      <c r="V59" s="322" t="str">
        <f t="shared" ref="V59" si="732">IF(Q59="","",IF(M59="R",MOD(Q59-SUD,CERCLE),Q59))</f>
        <v/>
      </c>
      <c r="W59" s="331" t="str">
        <f t="shared" si="53"/>
        <v/>
      </c>
      <c r="X59" s="331" t="str">
        <f t="shared" si="54"/>
        <v/>
      </c>
      <c r="Y59" s="352"/>
      <c r="Z59" s="322" t="str">
        <f t="shared" ref="Z59" si="733">IF(R59="","",IF(M59="R",MOD(CERCLE-R59,CERCLE),R59))</f>
        <v/>
      </c>
      <c r="AA59" s="320" t="str">
        <f t="shared" ref="AA59" si="734">IF(S59="","",ABS(COS(RADIANS(Z59-EST)*24))*S59)</f>
        <v/>
      </c>
      <c r="AC59" s="320" t="str">
        <f t="shared" ref="AC59" si="735">IF(S59="","",SIN(RADIANS(Z59-EST)*24)*S59)</f>
        <v/>
      </c>
      <c r="AD59" s="320" t="str">
        <f t="shared" si="10"/>
        <v/>
      </c>
      <c r="AF59" s="320" t="str">
        <f t="shared" si="427"/>
        <v/>
      </c>
      <c r="AG59" s="320" t="str">
        <f t="shared" si="427"/>
        <v/>
      </c>
      <c r="AH59" s="320" t="str">
        <f t="shared" si="12"/>
        <v/>
      </c>
      <c r="AI59" s="320" t="str">
        <f t="shared" si="13"/>
        <v/>
      </c>
      <c r="AJ59" s="320" t="str">
        <f>IF(AH59="","",IF(ISNA(MATCH(AH59,$AH$1:AH58,0)),"N","Y"))</f>
        <v/>
      </c>
      <c r="AK59" s="320" t="str">
        <f t="shared" si="14"/>
        <v/>
      </c>
      <c r="AL59" s="320" t="str">
        <f t="shared" si="15"/>
        <v/>
      </c>
      <c r="AM59" s="320" t="str">
        <f t="shared" si="16"/>
        <v/>
      </c>
      <c r="AN59" s="320" t="str">
        <f t="shared" si="17"/>
        <v/>
      </c>
      <c r="AO59" s="334" t="str">
        <f t="array" ref="AO59">IF(AM59="","",AVERAGE(IF(AH$1:AH$200=AM59,W$1:W$200)))</f>
        <v/>
      </c>
      <c r="AP59" s="334" t="str">
        <f t="array" ref="AP59">IF(AM59="","",AVERAGE(IF(AH$1:AH$200=AM59,X$1:X$200)))</f>
        <v/>
      </c>
      <c r="AQ59" s="334" t="str">
        <f t="shared" si="58"/>
        <v/>
      </c>
      <c r="AR59" s="335" t="str">
        <f t="array" ref="AR59">IF(AQ59="","",MOD(DEGREES(AQ59/24),CERCLE))</f>
        <v/>
      </c>
      <c r="AS59" s="336" t="str">
        <f t="array" ref="AS59">IF(AM59="","",AVERAGE(IF(AH$1:AH$200=AM59,AA$1:AA$200)))</f>
        <v/>
      </c>
      <c r="AT59" s="336" t="str">
        <f t="shared" si="428"/>
        <v/>
      </c>
      <c r="AU59" s="336" t="str">
        <f t="shared" si="59"/>
        <v/>
      </c>
      <c r="AV59" s="337" t="str">
        <f t="array" ref="AV59">IF(AM59="","",AVERAGE(IF(AH$1:AH$200=AM59,AD$1:AD$200)))</f>
        <v/>
      </c>
      <c r="AW59" s="337" t="str">
        <f t="array" ref="AW59">IF(AN59="","",AVERAGE(IF(AH$1:AH$200=AN59,AD$1:AD$200)))</f>
        <v/>
      </c>
      <c r="AX59" s="337" t="str">
        <f t="shared" si="60"/>
        <v/>
      </c>
      <c r="AY59" s="320" t="str">
        <f t="shared" si="19"/>
        <v/>
      </c>
      <c r="AZ59" s="320" t="str">
        <f>IF(AY59="","",COUNT(AY$1:AY59))</f>
        <v/>
      </c>
      <c r="BB59" s="339" t="str">
        <f>IF(AF59="","",IF(ISNA(MATCH(AF59,$AF$1:AF58,0)),"N","Y"))</f>
        <v/>
      </c>
      <c r="BC59" s="339" t="str">
        <f t="shared" si="20"/>
        <v/>
      </c>
      <c r="BD59" s="339" t="str">
        <f>IF(BC59="","",COUNT($BC$1:BC59))</f>
        <v/>
      </c>
      <c r="BE59" s="339" t="str">
        <f t="shared" si="429"/>
        <v/>
      </c>
      <c r="BF59" s="340" t="str">
        <f>IF(AR59="","",IF(ISNA(MATCH(AF59,$AF$1:AF58,0)),-AR59,AR59))</f>
        <v/>
      </c>
      <c r="BG59" s="341" t="str">
        <f t="array" ref="BG59">IF(BE59="","",SUM(IF(AK$1:AK$200=BE59,BF$1:BF$200)))</f>
        <v/>
      </c>
      <c r="BH59" s="341" t="str">
        <f t="shared" ref="BH59" si="736">IF(BG59="","",MOD(BG59,CERCLE))</f>
        <v/>
      </c>
      <c r="BI59" s="342"/>
      <c r="BJ59" s="322"/>
      <c r="BK59" s="322"/>
      <c r="BL59" s="322"/>
      <c r="BM59" s="339" t="str">
        <f t="shared" si="62"/>
        <v/>
      </c>
      <c r="BN59" s="343" t="str">
        <f t="shared" si="431"/>
        <v/>
      </c>
      <c r="BO59" s="341" t="str">
        <f t="shared" ref="BO59" si="737">IF(BN59="","",CERCLE-BN59)</f>
        <v/>
      </c>
      <c r="BP59" s="341"/>
      <c r="BQ59" s="339" t="str">
        <f t="shared" si="433"/>
        <v/>
      </c>
      <c r="BR59" s="341" t="str">
        <f t="shared" si="64"/>
        <v/>
      </c>
      <c r="BS59" s="341" t="str">
        <f t="shared" si="65"/>
        <v/>
      </c>
      <c r="BT59" s="343" t="str">
        <f t="shared" si="434"/>
        <v/>
      </c>
      <c r="BU59" s="342"/>
      <c r="BV59" s="341" t="str">
        <f t="shared" si="455"/>
        <v/>
      </c>
      <c r="BW59" s="345" t="str">
        <f t="shared" si="456"/>
        <v/>
      </c>
      <c r="BX59" s="345" t="str">
        <f t="shared" si="435"/>
        <v/>
      </c>
      <c r="BY59" s="346" t="str">
        <f t="shared" si="436"/>
        <v/>
      </c>
      <c r="BZ59" s="346" t="str">
        <f t="shared" si="437"/>
        <v/>
      </c>
      <c r="CA59" s="339" t="str">
        <f t="shared" si="68"/>
        <v/>
      </c>
      <c r="CE59" s="320" t="str">
        <f t="shared" si="438"/>
        <v/>
      </c>
      <c r="CF59" s="320" t="str">
        <f t="shared" si="439"/>
        <v/>
      </c>
      <c r="CG59" s="322" t="str">
        <f t="shared" si="440"/>
        <v/>
      </c>
      <c r="CH59" s="322" t="str">
        <f t="shared" ref="CH59" si="738">IF(CG59="","",MOD(CG59-BX59,CERCLE))</f>
        <v/>
      </c>
      <c r="CI59" s="322" t="str">
        <f t="shared" si="442"/>
        <v/>
      </c>
      <c r="CJ59" s="349"/>
      <c r="CK59" s="350" t="str">
        <f t="shared" si="35"/>
        <v/>
      </c>
      <c r="CL59" s="350" t="str">
        <f t="shared" si="36"/>
        <v/>
      </c>
      <c r="CM59" s="320" t="str">
        <f t="shared" si="650"/>
        <v/>
      </c>
      <c r="CN59" s="320" t="str">
        <f t="shared" si="650"/>
        <v/>
      </c>
      <c r="CP59" s="322" t="str">
        <f>IF(BN59="","",MOD(BN59+'RAPPORT-XYZ'!$E$12,CERCLE))</f>
        <v/>
      </c>
      <c r="CQ59" s="345" t="str">
        <f t="shared" si="458"/>
        <v/>
      </c>
      <c r="CR59" s="320" t="str">
        <f t="shared" si="71"/>
        <v/>
      </c>
      <c r="CS59" s="320" t="str">
        <f t="shared" si="37"/>
        <v/>
      </c>
      <c r="CU59" s="320" t="str">
        <f>IF(CR59="","",BY59/'RAPPORT-XYZ'!$E$9)</f>
        <v/>
      </c>
      <c r="CV59" s="320" t="str">
        <f>IF(CU59="","",-'RAPPORT-XYZ'!$E$27*CU59)</f>
        <v/>
      </c>
      <c r="CW59" s="320" t="str">
        <f>IF(CV59="","",-'RAPPORT-XYZ'!$E$29*CU59)</f>
        <v/>
      </c>
      <c r="CY59" s="320" t="str">
        <f t="shared" si="443"/>
        <v/>
      </c>
      <c r="CZ59" s="320" t="str">
        <f t="shared" si="443"/>
        <v/>
      </c>
      <c r="DB59" s="320" t="str">
        <f t="shared" si="72"/>
        <v/>
      </c>
      <c r="DD59" s="320" t="str">
        <f>IF(CA59="","",CA59+('RAPPORT-XYZ'!$E$37*ROW(59:59)))</f>
        <v/>
      </c>
      <c r="DF59" s="345" t="str">
        <f t="shared" ref="DF59" si="739">IF(AND(CZ59=0,CY59=0),0,IF(AND(CZ59=0,CY59&gt;0),NORD,IF(AND(CZ59&gt;0,CY59=0),EST,IF(AND(CZ59=0,CY59&lt;0),SUD,IF(AND(CZ59&lt;0,CY59=0),OUEST,"")))))</f>
        <v/>
      </c>
      <c r="DG59" s="345" t="str">
        <f t="shared" ref="DG59" si="740">IF(CY59="","",IF(DF59="",MOD(DEGREES(ATAN(ABS(CZ59)/(ABS(CY59))))/24,CERCLE),DF59))</f>
        <v/>
      </c>
      <c r="DH59" s="345" t="str">
        <f t="shared" ref="DH59" si="741">IF(DG59="","",MOD(IF(AND(CZ59&gt;0,CY59&gt;0),DG59,IF(AND(CZ59&gt;0,CY59&lt;0),SUD-DG59,IF(AND(CZ59&lt;0,CY59&lt;0),SUD+DG59,IF(AND(CZ59&lt;0,CY59&gt;0),NORD-DG59,DG59)))),CERCLE))</f>
        <v/>
      </c>
      <c r="DI59" s="322" t="str">
        <f t="shared" ref="DI59" si="742">IF(CG59="","",MOD(CG59-DH59,CERCLE))</f>
        <v/>
      </c>
      <c r="DJ59" s="322" t="str">
        <f t="shared" si="448"/>
        <v/>
      </c>
      <c r="DK59" s="322" t="str">
        <f>IF(XYZ!$F$15=OUI,'CALCUL-XYZ'!DJ59,'CALCUL-XYZ'!DH59)</f>
        <v/>
      </c>
      <c r="DL59" s="345" t="str">
        <f t="shared" si="463"/>
        <v/>
      </c>
      <c r="DN59" s="320" t="str">
        <f t="shared" si="43"/>
        <v/>
      </c>
      <c r="DO59" s="320" t="str">
        <f t="shared" si="44"/>
        <v/>
      </c>
      <c r="DP59" s="320" t="str">
        <f t="shared" si="642"/>
        <v/>
      </c>
      <c r="DQ59" s="320" t="str">
        <f t="shared" si="642"/>
        <v/>
      </c>
      <c r="DS59" s="320" t="str">
        <f t="shared" si="45"/>
        <v/>
      </c>
      <c r="DT59" s="320" t="str">
        <f ca="1">IF(XYZ!AJ83="","",IF(XYZ!$AO$23='CALCUL-XY'!$E$56," "&amp;SUBSTITUTE(XYZ!AJ83,",","."),","&amp;SUBSTITUTE(XYZ!AJ83,",",".")))</f>
        <v/>
      </c>
      <c r="DU59" s="320" t="str">
        <f ca="1">IF(XYZ!AK83="","",IF(XYZ!$AO$23='CALCUL-XY'!$E$56," "&amp;SUBSTITUTE(XYZ!AK83,",","."),","&amp;SUBSTITUTE(XYZ!AK83,",",".")))</f>
        <v/>
      </c>
      <c r="DV59" s="320" t="str">
        <f>IF(DD59="","",IF(XYZ!$AO$23='CALCUL-XY'!$E$56," "&amp;SUBSTITUTE(DD59,",","."),","&amp;SUBSTITUTE(DD59,",",".")))</f>
        <v/>
      </c>
      <c r="DW59" s="320" t="str">
        <f>IF(DS59="","",IF(XYZ!$AO$23='CALCUL-XY'!$E$56,IF(XYZ!AM83=""," ST"," "&amp;XYZ!AM83),IF(XYZ!AM83="",",ST",","&amp;XYZ!AM83)))</f>
        <v/>
      </c>
      <c r="DY59" s="319">
        <f t="shared" si="46"/>
        <v>59</v>
      </c>
      <c r="DZ59" s="320" t="str">
        <f t="shared" si="47"/>
        <v/>
      </c>
      <c r="EA59" s="322" t="str">
        <f t="shared" si="48"/>
        <v/>
      </c>
      <c r="EB59" s="345" t="str">
        <f t="shared" si="79"/>
        <v/>
      </c>
      <c r="EC59" s="320" t="str">
        <f t="shared" si="49"/>
        <v/>
      </c>
      <c r="ED59" s="320" t="str">
        <f t="shared" si="92"/>
        <v/>
      </c>
      <c r="EE59" s="320" t="str">
        <f t="shared" si="93"/>
        <v/>
      </c>
      <c r="EF59" s="320" t="str">
        <f ca="1">IF(EA59="","",IF(NC&lt;DY59,"",SUM(ED59:OFFSET(ED59,(NC-1),0))))</f>
        <v/>
      </c>
      <c r="EG59" s="320" t="str">
        <f ca="1">IF(EA59="","",IF(NC&lt;DY59,"",SUM(EE59:OFFSET(EE59,(NC-1),0))))</f>
        <v/>
      </c>
      <c r="EH59" s="320" t="str">
        <f t="shared" si="50"/>
        <v/>
      </c>
      <c r="EI59" s="320" t="str">
        <f>IF(EH59="","",'RAPPORT-XYZ'!$E$9/'CALCUL-XYZ'!EH59)</f>
        <v/>
      </c>
    </row>
    <row r="60" spans="1:139" x14ac:dyDescent="0.15">
      <c r="A60" s="320" t="str">
        <f>IF(XYZ!B84="","",XYZ!B84)</f>
        <v/>
      </c>
      <c r="B60" s="320" t="str">
        <f>IF(XYZ!C84="","",IF(XYZ!C84='RAPPORT-XYZ'!$A$6,'RAPPORT-XYZ'!$A$6,IF(OR(XYZ!C84='RAPPORT-XYZ'!$A$7,XYZ!C84='RAPPORT-XYZ'!$B$7),'RAPPORT-XYZ'!$A$7)))</f>
        <v/>
      </c>
      <c r="C60" s="320" t="str">
        <f>IF(XYZ!D84="","",XYZ!D84)</f>
        <v/>
      </c>
      <c r="D60" s="320" t="str">
        <f>IF(XYZ!E84="","",XYZ!E84)</f>
        <v/>
      </c>
      <c r="E60" s="320" t="str">
        <f>IF(XYZ!F84="","",XYZ!F84)</f>
        <v/>
      </c>
      <c r="F60" s="322" t="str">
        <f>IF(XYZ!G84="","",MOD(XYZ!G84,CERCLE))</f>
        <v/>
      </c>
      <c r="G60" s="322" t="str">
        <f>IF(XYZ!H84="","",MOD(XYZ!H84,CERCLE))</f>
        <v/>
      </c>
      <c r="H60" s="320">
        <f>IFERROR(IF(ECHELLE3="",XYZ!I84*1,XYZ!I84*ECHELLE3),"")</f>
        <v>0</v>
      </c>
      <c r="I60" s="320" t="str">
        <f>IF(XYZ!J84="","",XYZ!J84)</f>
        <v/>
      </c>
      <c r="K60" s="320" t="str">
        <f t="shared" si="51"/>
        <v/>
      </c>
      <c r="L60" s="320" t="str">
        <f>IF(K60="","",COUNT($K$1:K60))</f>
        <v/>
      </c>
      <c r="M60" s="320" t="str">
        <f t="shared" si="415"/>
        <v/>
      </c>
      <c r="N60" s="320" t="str">
        <f t="shared" si="416"/>
        <v/>
      </c>
      <c r="O60" s="320" t="str">
        <f t="shared" si="417"/>
        <v/>
      </c>
      <c r="P60" s="320" t="str">
        <f t="shared" si="418"/>
        <v/>
      </c>
      <c r="Q60" s="322" t="str">
        <f t="shared" si="419"/>
        <v/>
      </c>
      <c r="R60" s="322" t="str">
        <f t="shared" si="420"/>
        <v/>
      </c>
      <c r="S60" s="320" t="str">
        <f t="shared" si="421"/>
        <v/>
      </c>
      <c r="T60" s="320" t="str">
        <f t="shared" si="422"/>
        <v/>
      </c>
      <c r="V60" s="322" t="str">
        <f t="shared" ref="V60" si="743">IF(Q60="","",IF(M60="R",MOD(Q60-SUD,CERCLE),Q60))</f>
        <v/>
      </c>
      <c r="W60" s="331" t="str">
        <f t="shared" si="53"/>
        <v/>
      </c>
      <c r="X60" s="331" t="str">
        <f t="shared" si="54"/>
        <v/>
      </c>
      <c r="Y60" s="352"/>
      <c r="Z60" s="322" t="str">
        <f t="shared" ref="Z60" si="744">IF(R60="","",IF(M60="R",MOD(CERCLE-R60,CERCLE),R60))</f>
        <v/>
      </c>
      <c r="AA60" s="320" t="str">
        <f t="shared" ref="AA60" si="745">IF(S60="","",ABS(COS(RADIANS(Z60-EST)*24))*S60)</f>
        <v/>
      </c>
      <c r="AC60" s="320" t="str">
        <f t="shared" ref="AC60" si="746">IF(S60="","",SIN(RADIANS(Z60-EST)*24)*S60)</f>
        <v/>
      </c>
      <c r="AD60" s="320" t="str">
        <f t="shared" si="10"/>
        <v/>
      </c>
      <c r="AF60" s="320" t="str">
        <f t="shared" si="427"/>
        <v/>
      </c>
      <c r="AG60" s="320" t="str">
        <f t="shared" si="427"/>
        <v/>
      </c>
      <c r="AH60" s="320" t="str">
        <f t="shared" si="12"/>
        <v/>
      </c>
      <c r="AI60" s="320" t="str">
        <f t="shared" si="13"/>
        <v/>
      </c>
      <c r="AJ60" s="320" t="str">
        <f>IF(AH60="","",IF(ISNA(MATCH(AH60,$AH$1:AH59,0)),"N","Y"))</f>
        <v/>
      </c>
      <c r="AK60" s="320" t="str">
        <f t="shared" si="14"/>
        <v/>
      </c>
      <c r="AL60" s="320" t="str">
        <f t="shared" si="15"/>
        <v/>
      </c>
      <c r="AM60" s="320" t="str">
        <f t="shared" si="16"/>
        <v/>
      </c>
      <c r="AN60" s="320" t="str">
        <f t="shared" si="17"/>
        <v/>
      </c>
      <c r="AO60" s="334" t="str">
        <f t="array" ref="AO60">IF(AM60="","",AVERAGE(IF(AH$1:AH$200=AM60,W$1:W$200)))</f>
        <v/>
      </c>
      <c r="AP60" s="334" t="str">
        <f t="array" ref="AP60">IF(AM60="","",AVERAGE(IF(AH$1:AH$200=AM60,X$1:X$200)))</f>
        <v/>
      </c>
      <c r="AQ60" s="334" t="str">
        <f t="shared" si="58"/>
        <v/>
      </c>
      <c r="AR60" s="335" t="str">
        <f t="array" ref="AR60">IF(AQ60="","",MOD(DEGREES(AQ60/24),CERCLE))</f>
        <v/>
      </c>
      <c r="AS60" s="336" t="str">
        <f t="array" ref="AS60">IF(AM60="","",AVERAGE(IF(AH$1:AH$200=AM60,AA$1:AA$200)))</f>
        <v/>
      </c>
      <c r="AT60" s="336" t="str">
        <f t="shared" si="428"/>
        <v/>
      </c>
      <c r="AU60" s="336" t="str">
        <f t="shared" si="59"/>
        <v/>
      </c>
      <c r="AV60" s="337" t="str">
        <f t="array" ref="AV60">IF(AM60="","",AVERAGE(IF(AH$1:AH$200=AM60,AD$1:AD$200)))</f>
        <v/>
      </c>
      <c r="AW60" s="337" t="str">
        <f t="array" ref="AW60">IF(AN60="","",AVERAGE(IF(AH$1:AH$200=AN60,AD$1:AD$200)))</f>
        <v/>
      </c>
      <c r="AX60" s="337" t="str">
        <f t="shared" si="60"/>
        <v/>
      </c>
      <c r="AY60" s="320" t="str">
        <f t="shared" si="19"/>
        <v/>
      </c>
      <c r="AZ60" s="320" t="str">
        <f>IF(AY60="","",COUNT(AY$1:AY60))</f>
        <v/>
      </c>
      <c r="BB60" s="339" t="str">
        <f>IF(AF60="","",IF(ISNA(MATCH(AF60,$AF$1:AF59,0)),"N","Y"))</f>
        <v/>
      </c>
      <c r="BC60" s="339" t="str">
        <f t="shared" si="20"/>
        <v/>
      </c>
      <c r="BD60" s="339" t="str">
        <f>IF(BC60="","",COUNT($BC$1:BC60))</f>
        <v/>
      </c>
      <c r="BE60" s="339" t="str">
        <f t="shared" si="429"/>
        <v/>
      </c>
      <c r="BF60" s="340" t="str">
        <f>IF(AR60="","",IF(ISNA(MATCH(AF60,$AF$1:AF59,0)),-AR60,AR60))</f>
        <v/>
      </c>
      <c r="BG60" s="341" t="str">
        <f t="array" ref="BG60">IF(BE60="","",SUM(IF(AK$1:AK$200=BE60,BF$1:BF$200)))</f>
        <v/>
      </c>
      <c r="BH60" s="341" t="str">
        <f t="shared" ref="BH60" si="747">IF(BG60="","",MOD(BG60,CERCLE))</f>
        <v/>
      </c>
      <c r="BI60" s="342"/>
      <c r="BJ60" s="322"/>
      <c r="BK60" s="322"/>
      <c r="BL60" s="322"/>
      <c r="BM60" s="339" t="str">
        <f t="shared" si="62"/>
        <v/>
      </c>
      <c r="BN60" s="343" t="str">
        <f t="shared" si="431"/>
        <v/>
      </c>
      <c r="BO60" s="341" t="str">
        <f t="shared" ref="BO60" si="748">IF(BN60="","",CERCLE-BN60)</f>
        <v/>
      </c>
      <c r="BP60" s="341"/>
      <c r="BQ60" s="339" t="str">
        <f t="shared" si="433"/>
        <v/>
      </c>
      <c r="BR60" s="341" t="str">
        <f t="shared" si="64"/>
        <v/>
      </c>
      <c r="BS60" s="341" t="str">
        <f t="shared" si="65"/>
        <v/>
      </c>
      <c r="BT60" s="343" t="str">
        <f t="shared" si="434"/>
        <v/>
      </c>
      <c r="BU60" s="342"/>
      <c r="BV60" s="341" t="str">
        <f t="shared" si="455"/>
        <v/>
      </c>
      <c r="BW60" s="345" t="str">
        <f t="shared" si="456"/>
        <v/>
      </c>
      <c r="BX60" s="345" t="str">
        <f t="shared" si="435"/>
        <v/>
      </c>
      <c r="BY60" s="346" t="str">
        <f t="shared" si="436"/>
        <v/>
      </c>
      <c r="BZ60" s="346" t="str">
        <f t="shared" si="437"/>
        <v/>
      </c>
      <c r="CA60" s="339" t="str">
        <f t="shared" si="68"/>
        <v/>
      </c>
      <c r="CE60" s="320" t="str">
        <f t="shared" si="438"/>
        <v/>
      </c>
      <c r="CF60" s="320" t="str">
        <f t="shared" si="439"/>
        <v/>
      </c>
      <c r="CG60" s="322" t="str">
        <f t="shared" si="440"/>
        <v/>
      </c>
      <c r="CH60" s="322" t="str">
        <f t="shared" ref="CH60" si="749">IF(CG60="","",MOD(CG60-BX60,CERCLE))</f>
        <v/>
      </c>
      <c r="CI60" s="322" t="str">
        <f t="shared" si="442"/>
        <v/>
      </c>
      <c r="CJ60" s="349"/>
      <c r="CK60" s="350" t="str">
        <f t="shared" si="35"/>
        <v/>
      </c>
      <c r="CL60" s="350" t="str">
        <f t="shared" si="36"/>
        <v/>
      </c>
      <c r="CM60" s="320" t="str">
        <f t="shared" si="650"/>
        <v/>
      </c>
      <c r="CN60" s="320" t="str">
        <f t="shared" si="650"/>
        <v/>
      </c>
      <c r="CP60" s="322" t="str">
        <f>IF(BN60="","",MOD(BN60+'RAPPORT-XYZ'!$E$12,CERCLE))</f>
        <v/>
      </c>
      <c r="CQ60" s="345" t="str">
        <f t="shared" si="458"/>
        <v/>
      </c>
      <c r="CR60" s="320" t="str">
        <f t="shared" si="71"/>
        <v/>
      </c>
      <c r="CS60" s="320" t="str">
        <f t="shared" si="37"/>
        <v/>
      </c>
      <c r="CU60" s="320" t="str">
        <f>IF(CR60="","",BY60/'RAPPORT-XYZ'!$E$9)</f>
        <v/>
      </c>
      <c r="CV60" s="320" t="str">
        <f>IF(CU60="","",-'RAPPORT-XYZ'!$E$27*CU60)</f>
        <v/>
      </c>
      <c r="CW60" s="320" t="str">
        <f>IF(CV60="","",-'RAPPORT-XYZ'!$E$29*CU60)</f>
        <v/>
      </c>
      <c r="CY60" s="320" t="str">
        <f t="shared" si="443"/>
        <v/>
      </c>
      <c r="CZ60" s="320" t="str">
        <f t="shared" si="443"/>
        <v/>
      </c>
      <c r="DB60" s="320" t="str">
        <f t="shared" si="72"/>
        <v/>
      </c>
      <c r="DD60" s="320" t="str">
        <f>IF(CA60="","",CA60+('RAPPORT-XYZ'!$E$37*ROW(60:60)))</f>
        <v/>
      </c>
      <c r="DF60" s="345" t="str">
        <f t="shared" ref="DF60" si="750">IF(AND(CZ60=0,CY60=0),0,IF(AND(CZ60=0,CY60&gt;0),NORD,IF(AND(CZ60&gt;0,CY60=0),EST,IF(AND(CZ60=0,CY60&lt;0),SUD,IF(AND(CZ60&lt;0,CY60=0),OUEST,"")))))</f>
        <v/>
      </c>
      <c r="DG60" s="345" t="str">
        <f t="shared" ref="DG60" si="751">IF(CY60="","",IF(DF60="",MOD(DEGREES(ATAN(ABS(CZ60)/(ABS(CY60))))/24,CERCLE),DF60))</f>
        <v/>
      </c>
      <c r="DH60" s="345" t="str">
        <f t="shared" ref="DH60" si="752">IF(DG60="","",MOD(IF(AND(CZ60&gt;0,CY60&gt;0),DG60,IF(AND(CZ60&gt;0,CY60&lt;0),SUD-DG60,IF(AND(CZ60&lt;0,CY60&lt;0),SUD+DG60,IF(AND(CZ60&lt;0,CY60&gt;0),NORD-DG60,DG60)))),CERCLE))</f>
        <v/>
      </c>
      <c r="DI60" s="322" t="str">
        <f t="shared" ref="DI60" si="753">IF(CG60="","",MOD(CG60-DH60,CERCLE))</f>
        <v/>
      </c>
      <c r="DJ60" s="322" t="str">
        <f t="shared" si="448"/>
        <v/>
      </c>
      <c r="DK60" s="322" t="str">
        <f>IF(XYZ!$F$15=OUI,'CALCUL-XYZ'!DJ60,'CALCUL-XYZ'!DH60)</f>
        <v/>
      </c>
      <c r="DL60" s="345" t="str">
        <f t="shared" si="463"/>
        <v/>
      </c>
      <c r="DN60" s="320" t="str">
        <f t="shared" si="43"/>
        <v/>
      </c>
      <c r="DO60" s="320" t="str">
        <f t="shared" si="44"/>
        <v/>
      </c>
      <c r="DP60" s="320" t="str">
        <f t="shared" si="642"/>
        <v/>
      </c>
      <c r="DQ60" s="320" t="str">
        <f t="shared" si="642"/>
        <v/>
      </c>
      <c r="DS60" s="320" t="str">
        <f t="shared" si="45"/>
        <v/>
      </c>
      <c r="DT60" s="320" t="str">
        <f ca="1">IF(XYZ!AJ84="","",IF(XYZ!$AO$23='CALCUL-XY'!$E$56," "&amp;SUBSTITUTE(XYZ!AJ84,",","."),","&amp;SUBSTITUTE(XYZ!AJ84,",",".")))</f>
        <v/>
      </c>
      <c r="DU60" s="320" t="str">
        <f ca="1">IF(XYZ!AK84="","",IF(XYZ!$AO$23='CALCUL-XY'!$E$56," "&amp;SUBSTITUTE(XYZ!AK84,",","."),","&amp;SUBSTITUTE(XYZ!AK84,",",".")))</f>
        <v/>
      </c>
      <c r="DV60" s="320" t="str">
        <f>IF(DD60="","",IF(XYZ!$AO$23='CALCUL-XY'!$E$56," "&amp;SUBSTITUTE(DD60,",","."),","&amp;SUBSTITUTE(DD60,",",".")))</f>
        <v/>
      </c>
      <c r="DW60" s="320" t="str">
        <f>IF(DS60="","",IF(XYZ!$AO$23='CALCUL-XY'!$E$56,IF(XYZ!AM84=""," ST"," "&amp;XYZ!AM84),IF(XYZ!AM84="",",ST",","&amp;XYZ!AM84)))</f>
        <v/>
      </c>
      <c r="DY60" s="319">
        <f t="shared" si="46"/>
        <v>60</v>
      </c>
      <c r="DZ60" s="320" t="str">
        <f t="shared" si="47"/>
        <v/>
      </c>
      <c r="EA60" s="322" t="str">
        <f t="shared" si="48"/>
        <v/>
      </c>
      <c r="EB60" s="345" t="str">
        <f t="shared" si="79"/>
        <v/>
      </c>
      <c r="EC60" s="320" t="str">
        <f t="shared" si="49"/>
        <v/>
      </c>
      <c r="ED60" s="320" t="str">
        <f t="shared" si="92"/>
        <v/>
      </c>
      <c r="EE60" s="320" t="str">
        <f t="shared" si="93"/>
        <v/>
      </c>
      <c r="EF60" s="320" t="str">
        <f ca="1">IF(EA60="","",IF(NC&lt;DY60,"",SUM(ED60:OFFSET(ED60,(NC-1),0))))</f>
        <v/>
      </c>
      <c r="EG60" s="320" t="str">
        <f ca="1">IF(EA60="","",IF(NC&lt;DY60,"",SUM(EE60:OFFSET(EE60,(NC-1),0))))</f>
        <v/>
      </c>
      <c r="EH60" s="320" t="str">
        <f t="shared" si="50"/>
        <v/>
      </c>
      <c r="EI60" s="320" t="str">
        <f>IF(EH60="","",'RAPPORT-XYZ'!$E$9/'CALCUL-XYZ'!EH60)</f>
        <v/>
      </c>
    </row>
    <row r="61" spans="1:139" x14ac:dyDescent="0.15">
      <c r="A61" s="320" t="str">
        <f>IF(XYZ!B85="","",XYZ!B85)</f>
        <v/>
      </c>
      <c r="B61" s="320" t="str">
        <f>IF(XYZ!C85="","",IF(XYZ!C85='RAPPORT-XYZ'!$A$6,'RAPPORT-XYZ'!$A$6,IF(OR(XYZ!C85='RAPPORT-XYZ'!$A$7,XYZ!C85='RAPPORT-XYZ'!$B$7),'RAPPORT-XYZ'!$A$7)))</f>
        <v/>
      </c>
      <c r="C61" s="320" t="str">
        <f>IF(XYZ!D85="","",XYZ!D85)</f>
        <v/>
      </c>
      <c r="D61" s="320" t="str">
        <f>IF(XYZ!E85="","",XYZ!E85)</f>
        <v/>
      </c>
      <c r="E61" s="320" t="str">
        <f>IF(XYZ!F85="","",XYZ!F85)</f>
        <v/>
      </c>
      <c r="F61" s="322" t="str">
        <f>IF(XYZ!G85="","",MOD(XYZ!G85,CERCLE))</f>
        <v/>
      </c>
      <c r="G61" s="322" t="str">
        <f>IF(XYZ!H85="","",MOD(XYZ!H85,CERCLE))</f>
        <v/>
      </c>
      <c r="H61" s="320">
        <f>IFERROR(IF(ECHELLE3="",XYZ!I85*1,XYZ!I85*ECHELLE3),"")</f>
        <v>0</v>
      </c>
      <c r="I61" s="320" t="str">
        <f>IF(XYZ!J85="","",XYZ!J85)</f>
        <v/>
      </c>
      <c r="K61" s="320" t="str">
        <f t="shared" si="51"/>
        <v/>
      </c>
      <c r="L61" s="320" t="str">
        <f>IF(K61="","",COUNT($K$1:K61))</f>
        <v/>
      </c>
      <c r="M61" s="320" t="str">
        <f t="shared" si="415"/>
        <v/>
      </c>
      <c r="N61" s="320" t="str">
        <f t="shared" si="416"/>
        <v/>
      </c>
      <c r="O61" s="320" t="str">
        <f t="shared" si="417"/>
        <v/>
      </c>
      <c r="P61" s="320" t="str">
        <f t="shared" si="418"/>
        <v/>
      </c>
      <c r="Q61" s="322" t="str">
        <f t="shared" si="419"/>
        <v/>
      </c>
      <c r="R61" s="322" t="str">
        <f t="shared" si="420"/>
        <v/>
      </c>
      <c r="S61" s="320" t="str">
        <f t="shared" si="421"/>
        <v/>
      </c>
      <c r="T61" s="320" t="str">
        <f t="shared" si="422"/>
        <v/>
      </c>
      <c r="V61" s="322" t="str">
        <f t="shared" ref="V61" si="754">IF(Q61="","",IF(M61="R",MOD(Q61-SUD,CERCLE),Q61))</f>
        <v/>
      </c>
      <c r="W61" s="331" t="str">
        <f t="shared" si="53"/>
        <v/>
      </c>
      <c r="X61" s="331" t="str">
        <f t="shared" si="54"/>
        <v/>
      </c>
      <c r="Y61" s="352"/>
      <c r="Z61" s="322" t="str">
        <f t="shared" ref="Z61" si="755">IF(R61="","",IF(M61="R",MOD(CERCLE-R61,CERCLE),R61))</f>
        <v/>
      </c>
      <c r="AA61" s="320" t="str">
        <f t="shared" ref="AA61" si="756">IF(S61="","",ABS(COS(RADIANS(Z61-EST)*24))*S61)</f>
        <v/>
      </c>
      <c r="AC61" s="320" t="str">
        <f t="shared" ref="AC61" si="757">IF(S61="","",SIN(RADIANS(Z61-EST)*24)*S61)</f>
        <v/>
      </c>
      <c r="AD61" s="320" t="str">
        <f t="shared" si="10"/>
        <v/>
      </c>
      <c r="AF61" s="320" t="str">
        <f t="shared" si="427"/>
        <v/>
      </c>
      <c r="AG61" s="320" t="str">
        <f t="shared" si="427"/>
        <v/>
      </c>
      <c r="AH61" s="320" t="str">
        <f t="shared" si="12"/>
        <v/>
      </c>
      <c r="AI61" s="320" t="str">
        <f t="shared" si="13"/>
        <v/>
      </c>
      <c r="AJ61" s="320" t="str">
        <f>IF(AH61="","",IF(ISNA(MATCH(AH61,$AH$1:AH60,0)),"N","Y"))</f>
        <v/>
      </c>
      <c r="AK61" s="320" t="str">
        <f t="shared" si="14"/>
        <v/>
      </c>
      <c r="AL61" s="320" t="str">
        <f t="shared" si="15"/>
        <v/>
      </c>
      <c r="AM61" s="320" t="str">
        <f t="shared" si="16"/>
        <v/>
      </c>
      <c r="AN61" s="320" t="str">
        <f t="shared" si="17"/>
        <v/>
      </c>
      <c r="AO61" s="334" t="str">
        <f t="array" ref="AO61">IF(AM61="","",AVERAGE(IF(AH$1:AH$200=AM61,W$1:W$200)))</f>
        <v/>
      </c>
      <c r="AP61" s="334" t="str">
        <f t="array" ref="AP61">IF(AM61="","",AVERAGE(IF(AH$1:AH$200=AM61,X$1:X$200)))</f>
        <v/>
      </c>
      <c r="AQ61" s="334" t="str">
        <f t="shared" si="58"/>
        <v/>
      </c>
      <c r="AR61" s="335" t="str">
        <f t="array" ref="AR61">IF(AQ61="","",MOD(DEGREES(AQ61/24),CERCLE))</f>
        <v/>
      </c>
      <c r="AS61" s="336" t="str">
        <f t="array" ref="AS61">IF(AM61="","",AVERAGE(IF(AH$1:AH$200=AM61,AA$1:AA$200)))</f>
        <v/>
      </c>
      <c r="AT61" s="336" t="str">
        <f t="shared" si="428"/>
        <v/>
      </c>
      <c r="AU61" s="336" t="str">
        <f t="shared" si="59"/>
        <v/>
      </c>
      <c r="AV61" s="337" t="str">
        <f t="array" ref="AV61">IF(AM61="","",AVERAGE(IF(AH$1:AH$200=AM61,AD$1:AD$200)))</f>
        <v/>
      </c>
      <c r="AW61" s="337" t="str">
        <f t="array" ref="AW61">IF(AN61="","",AVERAGE(IF(AH$1:AH$200=AN61,AD$1:AD$200)))</f>
        <v/>
      </c>
      <c r="AX61" s="337" t="str">
        <f t="shared" si="60"/>
        <v/>
      </c>
      <c r="AY61" s="320" t="str">
        <f t="shared" si="19"/>
        <v/>
      </c>
      <c r="AZ61" s="320" t="str">
        <f>IF(AY61="","",COUNT(AY$1:AY61))</f>
        <v/>
      </c>
      <c r="BB61" s="339" t="str">
        <f>IF(AF61="","",IF(ISNA(MATCH(AF61,$AF$1:AF60,0)),"N","Y"))</f>
        <v/>
      </c>
      <c r="BC61" s="339" t="str">
        <f t="shared" si="20"/>
        <v/>
      </c>
      <c r="BD61" s="339" t="str">
        <f>IF(BC61="","",COUNT($BC$1:BC61))</f>
        <v/>
      </c>
      <c r="BE61" s="339" t="str">
        <f t="shared" si="429"/>
        <v/>
      </c>
      <c r="BF61" s="340" t="str">
        <f>IF(AR61="","",IF(ISNA(MATCH(AF61,$AF$1:AF60,0)),-AR61,AR61))</f>
        <v/>
      </c>
      <c r="BG61" s="341" t="str">
        <f t="array" ref="BG61">IF(BE61="","",SUM(IF(AK$1:AK$200=BE61,BF$1:BF$200)))</f>
        <v/>
      </c>
      <c r="BH61" s="341" t="str">
        <f t="shared" ref="BH61" si="758">IF(BG61="","",MOD(BG61,CERCLE))</f>
        <v/>
      </c>
      <c r="BI61" s="342"/>
      <c r="BJ61" s="322"/>
      <c r="BK61" s="322"/>
      <c r="BL61" s="322"/>
      <c r="BM61" s="339" t="str">
        <f t="shared" si="62"/>
        <v/>
      </c>
      <c r="BN61" s="343" t="str">
        <f t="shared" si="431"/>
        <v/>
      </c>
      <c r="BO61" s="341" t="str">
        <f t="shared" ref="BO61" si="759">IF(BN61="","",CERCLE-BN61)</f>
        <v/>
      </c>
      <c r="BP61" s="341"/>
      <c r="BQ61" s="339" t="str">
        <f t="shared" si="433"/>
        <v/>
      </c>
      <c r="BR61" s="341" t="str">
        <f t="shared" si="64"/>
        <v/>
      </c>
      <c r="BS61" s="341" t="str">
        <f t="shared" si="65"/>
        <v/>
      </c>
      <c r="BT61" s="343" t="str">
        <f t="shared" si="434"/>
        <v/>
      </c>
      <c r="BU61" s="342"/>
      <c r="BV61" s="341" t="str">
        <f t="shared" si="455"/>
        <v/>
      </c>
      <c r="BW61" s="345" t="str">
        <f t="shared" si="456"/>
        <v/>
      </c>
      <c r="BX61" s="345" t="str">
        <f t="shared" si="435"/>
        <v/>
      </c>
      <c r="BY61" s="346" t="str">
        <f t="shared" si="436"/>
        <v/>
      </c>
      <c r="BZ61" s="346" t="str">
        <f t="shared" si="437"/>
        <v/>
      </c>
      <c r="CA61" s="339" t="str">
        <f t="shared" si="68"/>
        <v/>
      </c>
      <c r="CE61" s="320" t="str">
        <f t="shared" si="438"/>
        <v/>
      </c>
      <c r="CF61" s="320" t="str">
        <f t="shared" si="439"/>
        <v/>
      </c>
      <c r="CG61" s="322" t="str">
        <f t="shared" si="440"/>
        <v/>
      </c>
      <c r="CH61" s="322" t="str">
        <f t="shared" ref="CH61" si="760">IF(CG61="","",MOD(CG61-BX61,CERCLE))</f>
        <v/>
      </c>
      <c r="CI61" s="322" t="str">
        <f t="shared" si="442"/>
        <v/>
      </c>
      <c r="CJ61" s="349"/>
      <c r="CK61" s="350" t="str">
        <f t="shared" si="35"/>
        <v/>
      </c>
      <c r="CL61" s="350" t="str">
        <f t="shared" si="36"/>
        <v/>
      </c>
      <c r="CM61" s="320" t="str">
        <f t="shared" si="650"/>
        <v/>
      </c>
      <c r="CN61" s="320" t="str">
        <f t="shared" si="650"/>
        <v/>
      </c>
      <c r="CP61" s="322" t="str">
        <f>IF(BN61="","",MOD(BN61+'RAPPORT-XYZ'!$E$12,CERCLE))</f>
        <v/>
      </c>
      <c r="CQ61" s="345" t="str">
        <f t="shared" si="458"/>
        <v/>
      </c>
      <c r="CR61" s="320" t="str">
        <f t="shared" si="71"/>
        <v/>
      </c>
      <c r="CS61" s="320" t="str">
        <f t="shared" si="37"/>
        <v/>
      </c>
      <c r="CU61" s="320" t="str">
        <f>IF(CR61="","",BY61/'RAPPORT-XYZ'!$E$9)</f>
        <v/>
      </c>
      <c r="CV61" s="320" t="str">
        <f>IF(CU61="","",-'RAPPORT-XYZ'!$E$27*CU61)</f>
        <v/>
      </c>
      <c r="CW61" s="320" t="str">
        <f>IF(CV61="","",-'RAPPORT-XYZ'!$E$29*CU61)</f>
        <v/>
      </c>
      <c r="CY61" s="320" t="str">
        <f t="shared" si="443"/>
        <v/>
      </c>
      <c r="CZ61" s="320" t="str">
        <f t="shared" si="443"/>
        <v/>
      </c>
      <c r="DB61" s="320" t="str">
        <f t="shared" si="72"/>
        <v/>
      </c>
      <c r="DD61" s="320" t="str">
        <f>IF(CA61="","",CA61+('RAPPORT-XYZ'!$E$37*ROW(61:61)))</f>
        <v/>
      </c>
      <c r="DF61" s="345" t="str">
        <f t="shared" ref="DF61" si="761">IF(AND(CZ61=0,CY61=0),0,IF(AND(CZ61=0,CY61&gt;0),NORD,IF(AND(CZ61&gt;0,CY61=0),EST,IF(AND(CZ61=0,CY61&lt;0),SUD,IF(AND(CZ61&lt;0,CY61=0),OUEST,"")))))</f>
        <v/>
      </c>
      <c r="DG61" s="345" t="str">
        <f t="shared" ref="DG61" si="762">IF(CY61="","",IF(DF61="",MOD(DEGREES(ATAN(ABS(CZ61)/(ABS(CY61))))/24,CERCLE),DF61))</f>
        <v/>
      </c>
      <c r="DH61" s="345" t="str">
        <f t="shared" ref="DH61" si="763">IF(DG61="","",MOD(IF(AND(CZ61&gt;0,CY61&gt;0),DG61,IF(AND(CZ61&gt;0,CY61&lt;0),SUD-DG61,IF(AND(CZ61&lt;0,CY61&lt;0),SUD+DG61,IF(AND(CZ61&lt;0,CY61&gt;0),NORD-DG61,DG61)))),CERCLE))</f>
        <v/>
      </c>
      <c r="DI61" s="322" t="str">
        <f t="shared" ref="DI61" si="764">IF(CG61="","",MOD(CG61-DH61,CERCLE))</f>
        <v/>
      </c>
      <c r="DJ61" s="322" t="str">
        <f t="shared" si="448"/>
        <v/>
      </c>
      <c r="DK61" s="322" t="str">
        <f>IF(XYZ!$F$15=OUI,'CALCUL-XYZ'!DJ61,'CALCUL-XYZ'!DH61)</f>
        <v/>
      </c>
      <c r="DL61" s="345" t="str">
        <f t="shared" si="463"/>
        <v/>
      </c>
      <c r="DN61" s="320" t="str">
        <f t="shared" si="43"/>
        <v/>
      </c>
      <c r="DO61" s="320" t="str">
        <f t="shared" si="44"/>
        <v/>
      </c>
      <c r="DP61" s="320" t="str">
        <f t="shared" si="642"/>
        <v/>
      </c>
      <c r="DQ61" s="320" t="str">
        <f t="shared" si="642"/>
        <v/>
      </c>
      <c r="DS61" s="320" t="str">
        <f t="shared" si="45"/>
        <v/>
      </c>
      <c r="DT61" s="320" t="str">
        <f ca="1">IF(XYZ!AJ85="","",IF(XYZ!$AO$23='CALCUL-XY'!$E$56," "&amp;SUBSTITUTE(XYZ!AJ85,",","."),","&amp;SUBSTITUTE(XYZ!AJ85,",",".")))</f>
        <v/>
      </c>
      <c r="DU61" s="320" t="str">
        <f ca="1">IF(XYZ!AK85="","",IF(XYZ!$AO$23='CALCUL-XY'!$E$56," "&amp;SUBSTITUTE(XYZ!AK85,",","."),","&amp;SUBSTITUTE(XYZ!AK85,",",".")))</f>
        <v/>
      </c>
      <c r="DV61" s="320" t="str">
        <f>IF(DD61="","",IF(XYZ!$AO$23='CALCUL-XY'!$E$56," "&amp;SUBSTITUTE(DD61,",","."),","&amp;SUBSTITUTE(DD61,",",".")))</f>
        <v/>
      </c>
      <c r="DW61" s="320" t="str">
        <f>IF(DS61="","",IF(XYZ!$AO$23='CALCUL-XY'!$E$56,IF(XYZ!AM85=""," ST"," "&amp;XYZ!AM85),IF(XYZ!AM85="",",ST",","&amp;XYZ!AM85)))</f>
        <v/>
      </c>
      <c r="DY61" s="319">
        <f t="shared" si="46"/>
        <v>61</v>
      </c>
      <c r="DZ61" s="320" t="str">
        <f t="shared" si="47"/>
        <v/>
      </c>
      <c r="EA61" s="322" t="str">
        <f t="shared" si="48"/>
        <v/>
      </c>
      <c r="EB61" s="345" t="str">
        <f t="shared" si="79"/>
        <v/>
      </c>
      <c r="EC61" s="320" t="str">
        <f t="shared" si="49"/>
        <v/>
      </c>
      <c r="ED61" s="320" t="str">
        <f t="shared" si="92"/>
        <v/>
      </c>
      <c r="EE61" s="320" t="str">
        <f t="shared" si="93"/>
        <v/>
      </c>
      <c r="EF61" s="320" t="str">
        <f ca="1">IF(EA61="","",IF(NC&lt;DY61,"",SUM(ED61:OFFSET(ED61,(NC-1),0))))</f>
        <v/>
      </c>
      <c r="EG61" s="320" t="str">
        <f ca="1">IF(EA61="","",IF(NC&lt;DY61,"",SUM(EE61:OFFSET(EE61,(NC-1),0))))</f>
        <v/>
      </c>
      <c r="EH61" s="320" t="str">
        <f t="shared" si="50"/>
        <v/>
      </c>
      <c r="EI61" s="320" t="str">
        <f>IF(EH61="","",'RAPPORT-XYZ'!$E$9/'CALCUL-XYZ'!EH61)</f>
        <v/>
      </c>
    </row>
    <row r="62" spans="1:139" x14ac:dyDescent="0.15">
      <c r="A62" s="320" t="str">
        <f>IF(XYZ!B86="","",XYZ!B86)</f>
        <v/>
      </c>
      <c r="B62" s="320" t="str">
        <f>IF(XYZ!C86="","",IF(XYZ!C86='RAPPORT-XYZ'!$A$6,'RAPPORT-XYZ'!$A$6,IF(OR(XYZ!C86='RAPPORT-XYZ'!$A$7,XYZ!C86='RAPPORT-XYZ'!$B$7),'RAPPORT-XYZ'!$A$7)))</f>
        <v/>
      </c>
      <c r="C62" s="320" t="str">
        <f>IF(XYZ!D86="","",XYZ!D86)</f>
        <v/>
      </c>
      <c r="D62" s="320" t="str">
        <f>IF(XYZ!E86="","",XYZ!E86)</f>
        <v/>
      </c>
      <c r="E62" s="320" t="str">
        <f>IF(XYZ!F86="","",XYZ!F86)</f>
        <v/>
      </c>
      <c r="F62" s="322" t="str">
        <f>IF(XYZ!G86="","",MOD(XYZ!G86,CERCLE))</f>
        <v/>
      </c>
      <c r="G62" s="322" t="str">
        <f>IF(XYZ!H86="","",MOD(XYZ!H86,CERCLE))</f>
        <v/>
      </c>
      <c r="H62" s="320">
        <f>IFERROR(IF(ECHELLE3="",XYZ!I86*1,XYZ!I86*ECHELLE3),"")</f>
        <v>0</v>
      </c>
      <c r="I62" s="320" t="str">
        <f>IF(XYZ!J86="","",XYZ!J86)</f>
        <v/>
      </c>
      <c r="K62" s="320" t="str">
        <f t="shared" si="51"/>
        <v/>
      </c>
      <c r="L62" s="320" t="str">
        <f>IF(K62="","",COUNT($K$1:K62))</f>
        <v/>
      </c>
      <c r="M62" s="320" t="str">
        <f t="shared" si="415"/>
        <v/>
      </c>
      <c r="N62" s="320" t="str">
        <f t="shared" si="416"/>
        <v/>
      </c>
      <c r="O62" s="320" t="str">
        <f t="shared" si="417"/>
        <v/>
      </c>
      <c r="P62" s="320" t="str">
        <f t="shared" si="418"/>
        <v/>
      </c>
      <c r="Q62" s="322" t="str">
        <f t="shared" si="419"/>
        <v/>
      </c>
      <c r="R62" s="322" t="str">
        <f t="shared" si="420"/>
        <v/>
      </c>
      <c r="S62" s="320" t="str">
        <f t="shared" si="421"/>
        <v/>
      </c>
      <c r="T62" s="320" t="str">
        <f t="shared" si="422"/>
        <v/>
      </c>
      <c r="V62" s="322" t="str">
        <f t="shared" ref="V62" si="765">IF(Q62="","",IF(M62="R",MOD(Q62-SUD,CERCLE),Q62))</f>
        <v/>
      </c>
      <c r="W62" s="331" t="str">
        <f t="shared" si="53"/>
        <v/>
      </c>
      <c r="X62" s="331" t="str">
        <f t="shared" si="54"/>
        <v/>
      </c>
      <c r="Y62" s="352"/>
      <c r="Z62" s="322" t="str">
        <f t="shared" ref="Z62" si="766">IF(R62="","",IF(M62="R",MOD(CERCLE-R62,CERCLE),R62))</f>
        <v/>
      </c>
      <c r="AA62" s="320" t="str">
        <f t="shared" ref="AA62" si="767">IF(S62="","",ABS(COS(RADIANS(Z62-EST)*24))*S62)</f>
        <v/>
      </c>
      <c r="AC62" s="320" t="str">
        <f t="shared" ref="AC62" si="768">IF(S62="","",SIN(RADIANS(Z62-EST)*24)*S62)</f>
        <v/>
      </c>
      <c r="AD62" s="320" t="str">
        <f t="shared" si="10"/>
        <v/>
      </c>
      <c r="AF62" s="320" t="str">
        <f t="shared" si="427"/>
        <v/>
      </c>
      <c r="AG62" s="320" t="str">
        <f t="shared" si="427"/>
        <v/>
      </c>
      <c r="AH62" s="320" t="str">
        <f t="shared" si="12"/>
        <v/>
      </c>
      <c r="AI62" s="320" t="str">
        <f t="shared" si="13"/>
        <v/>
      </c>
      <c r="AJ62" s="320" t="str">
        <f>IF(AH62="","",IF(ISNA(MATCH(AH62,$AH$1:AH61,0)),"N","Y"))</f>
        <v/>
      </c>
      <c r="AK62" s="320" t="str">
        <f t="shared" si="14"/>
        <v/>
      </c>
      <c r="AL62" s="320" t="str">
        <f t="shared" si="15"/>
        <v/>
      </c>
      <c r="AM62" s="320" t="str">
        <f t="shared" si="16"/>
        <v/>
      </c>
      <c r="AN62" s="320" t="str">
        <f t="shared" si="17"/>
        <v/>
      </c>
      <c r="AO62" s="334" t="str">
        <f t="array" ref="AO62">IF(AM62="","",AVERAGE(IF(AH$1:AH$200=AM62,W$1:W$200)))</f>
        <v/>
      </c>
      <c r="AP62" s="334" t="str">
        <f t="array" ref="AP62">IF(AM62="","",AVERAGE(IF(AH$1:AH$200=AM62,X$1:X$200)))</f>
        <v/>
      </c>
      <c r="AQ62" s="334" t="str">
        <f t="shared" si="58"/>
        <v/>
      </c>
      <c r="AR62" s="335" t="str">
        <f t="array" ref="AR62">IF(AQ62="","",MOD(DEGREES(AQ62/24),CERCLE))</f>
        <v/>
      </c>
      <c r="AS62" s="336" t="str">
        <f t="array" ref="AS62">IF(AM62="","",AVERAGE(IF(AH$1:AH$200=AM62,AA$1:AA$200)))</f>
        <v/>
      </c>
      <c r="AT62" s="336" t="str">
        <f t="shared" si="428"/>
        <v/>
      </c>
      <c r="AU62" s="336" t="str">
        <f t="shared" si="59"/>
        <v/>
      </c>
      <c r="AV62" s="337" t="str">
        <f t="array" ref="AV62">IF(AM62="","",AVERAGE(IF(AH$1:AH$200=AM62,AD$1:AD$200)))</f>
        <v/>
      </c>
      <c r="AW62" s="337" t="str">
        <f t="array" ref="AW62">IF(AN62="","",AVERAGE(IF(AH$1:AH$200=AN62,AD$1:AD$200)))</f>
        <v/>
      </c>
      <c r="AX62" s="337" t="str">
        <f t="shared" si="60"/>
        <v/>
      </c>
      <c r="AY62" s="320" t="str">
        <f t="shared" si="19"/>
        <v/>
      </c>
      <c r="AZ62" s="320" t="str">
        <f>IF(AY62="","",COUNT(AY$1:AY62))</f>
        <v/>
      </c>
      <c r="BB62" s="339" t="str">
        <f>IF(AF62="","",IF(ISNA(MATCH(AF62,$AF$1:AF61,0)),"N","Y"))</f>
        <v/>
      </c>
      <c r="BC62" s="339" t="str">
        <f t="shared" si="20"/>
        <v/>
      </c>
      <c r="BD62" s="339" t="str">
        <f>IF(BC62="","",COUNT($BC$1:BC62))</f>
        <v/>
      </c>
      <c r="BE62" s="339" t="str">
        <f t="shared" si="429"/>
        <v/>
      </c>
      <c r="BF62" s="340" t="str">
        <f>IF(AR62="","",IF(ISNA(MATCH(AF62,$AF$1:AF61,0)),-AR62,AR62))</f>
        <v/>
      </c>
      <c r="BG62" s="341" t="str">
        <f t="array" ref="BG62">IF(BE62="","",SUM(IF(AK$1:AK$200=BE62,BF$1:BF$200)))</f>
        <v/>
      </c>
      <c r="BH62" s="341" t="str">
        <f t="shared" ref="BH62" si="769">IF(BG62="","",MOD(BG62,CERCLE))</f>
        <v/>
      </c>
      <c r="BI62" s="342"/>
      <c r="BJ62" s="322"/>
      <c r="BK62" s="322"/>
      <c r="BL62" s="322"/>
      <c r="BM62" s="339" t="str">
        <f t="shared" si="62"/>
        <v/>
      </c>
      <c r="BN62" s="343" t="str">
        <f t="shared" si="431"/>
        <v/>
      </c>
      <c r="BO62" s="341" t="str">
        <f t="shared" ref="BO62" si="770">IF(BN62="","",CERCLE-BN62)</f>
        <v/>
      </c>
      <c r="BP62" s="341"/>
      <c r="BQ62" s="339" t="str">
        <f t="shared" si="433"/>
        <v/>
      </c>
      <c r="BR62" s="341" t="str">
        <f t="shared" si="64"/>
        <v/>
      </c>
      <c r="BS62" s="341" t="str">
        <f t="shared" si="65"/>
        <v/>
      </c>
      <c r="BT62" s="343" t="str">
        <f t="shared" si="434"/>
        <v/>
      </c>
      <c r="BU62" s="342"/>
      <c r="BV62" s="341" t="str">
        <f t="shared" si="455"/>
        <v/>
      </c>
      <c r="BW62" s="345" t="str">
        <f t="shared" si="456"/>
        <v/>
      </c>
      <c r="BX62" s="345" t="str">
        <f t="shared" si="435"/>
        <v/>
      </c>
      <c r="BY62" s="346" t="str">
        <f t="shared" si="436"/>
        <v/>
      </c>
      <c r="BZ62" s="346" t="str">
        <f t="shared" si="437"/>
        <v/>
      </c>
      <c r="CA62" s="339" t="str">
        <f t="shared" si="68"/>
        <v/>
      </c>
      <c r="CE62" s="320" t="str">
        <f t="shared" si="438"/>
        <v/>
      </c>
      <c r="CF62" s="320" t="str">
        <f t="shared" si="439"/>
        <v/>
      </c>
      <c r="CG62" s="322" t="str">
        <f t="shared" si="440"/>
        <v/>
      </c>
      <c r="CH62" s="322" t="str">
        <f t="shared" ref="CH62" si="771">IF(CG62="","",MOD(CG62-BX62,CERCLE))</f>
        <v/>
      </c>
      <c r="CI62" s="322" t="str">
        <f t="shared" si="442"/>
        <v/>
      </c>
      <c r="CJ62" s="349"/>
      <c r="CK62" s="350" t="str">
        <f t="shared" si="35"/>
        <v/>
      </c>
      <c r="CL62" s="350" t="str">
        <f t="shared" si="36"/>
        <v/>
      </c>
      <c r="CM62" s="320" t="str">
        <f t="shared" si="650"/>
        <v/>
      </c>
      <c r="CN62" s="320" t="str">
        <f t="shared" si="650"/>
        <v/>
      </c>
      <c r="CP62" s="322" t="str">
        <f>IF(BN62="","",MOD(BN62+'RAPPORT-XYZ'!$E$12,CERCLE))</f>
        <v/>
      </c>
      <c r="CQ62" s="345" t="str">
        <f t="shared" si="458"/>
        <v/>
      </c>
      <c r="CR62" s="320" t="str">
        <f t="shared" si="71"/>
        <v/>
      </c>
      <c r="CS62" s="320" t="str">
        <f t="shared" si="37"/>
        <v/>
      </c>
      <c r="CU62" s="320" t="str">
        <f>IF(CR62="","",BY62/'RAPPORT-XYZ'!$E$9)</f>
        <v/>
      </c>
      <c r="CV62" s="320" t="str">
        <f>IF(CU62="","",-'RAPPORT-XYZ'!$E$27*CU62)</f>
        <v/>
      </c>
      <c r="CW62" s="320" t="str">
        <f>IF(CV62="","",-'RAPPORT-XYZ'!$E$29*CU62)</f>
        <v/>
      </c>
      <c r="CY62" s="320" t="str">
        <f t="shared" si="443"/>
        <v/>
      </c>
      <c r="CZ62" s="320" t="str">
        <f t="shared" si="443"/>
        <v/>
      </c>
      <c r="DB62" s="320" t="str">
        <f t="shared" si="72"/>
        <v/>
      </c>
      <c r="DD62" s="320" t="str">
        <f>IF(CA62="","",CA62+('RAPPORT-XYZ'!$E$37*ROW(62:62)))</f>
        <v/>
      </c>
      <c r="DF62" s="345" t="str">
        <f t="shared" ref="DF62" si="772">IF(AND(CZ62=0,CY62=0),0,IF(AND(CZ62=0,CY62&gt;0),NORD,IF(AND(CZ62&gt;0,CY62=0),EST,IF(AND(CZ62=0,CY62&lt;0),SUD,IF(AND(CZ62&lt;0,CY62=0),OUEST,"")))))</f>
        <v/>
      </c>
      <c r="DG62" s="345" t="str">
        <f t="shared" ref="DG62" si="773">IF(CY62="","",IF(DF62="",MOD(DEGREES(ATAN(ABS(CZ62)/(ABS(CY62))))/24,CERCLE),DF62))</f>
        <v/>
      </c>
      <c r="DH62" s="345" t="str">
        <f t="shared" ref="DH62" si="774">IF(DG62="","",MOD(IF(AND(CZ62&gt;0,CY62&gt;0),DG62,IF(AND(CZ62&gt;0,CY62&lt;0),SUD-DG62,IF(AND(CZ62&lt;0,CY62&lt;0),SUD+DG62,IF(AND(CZ62&lt;0,CY62&gt;0),NORD-DG62,DG62)))),CERCLE))</f>
        <v/>
      </c>
      <c r="DI62" s="322" t="str">
        <f t="shared" ref="DI62" si="775">IF(CG62="","",MOD(CG62-DH62,CERCLE))</f>
        <v/>
      </c>
      <c r="DJ62" s="322" t="str">
        <f t="shared" si="448"/>
        <v/>
      </c>
      <c r="DK62" s="322" t="str">
        <f>IF(XYZ!$F$15=OUI,'CALCUL-XYZ'!DJ62,'CALCUL-XYZ'!DH62)</f>
        <v/>
      </c>
      <c r="DL62" s="345" t="str">
        <f t="shared" si="463"/>
        <v/>
      </c>
      <c r="DN62" s="320" t="str">
        <f t="shared" si="43"/>
        <v/>
      </c>
      <c r="DO62" s="320" t="str">
        <f t="shared" si="44"/>
        <v/>
      </c>
      <c r="DP62" s="320" t="str">
        <f t="shared" si="642"/>
        <v/>
      </c>
      <c r="DQ62" s="320" t="str">
        <f t="shared" si="642"/>
        <v/>
      </c>
      <c r="DS62" s="320" t="str">
        <f t="shared" si="45"/>
        <v/>
      </c>
      <c r="DT62" s="320" t="str">
        <f ca="1">IF(XYZ!AJ86="","",IF(XYZ!$AO$23='CALCUL-XY'!$E$56," "&amp;SUBSTITUTE(XYZ!AJ86,",","."),","&amp;SUBSTITUTE(XYZ!AJ86,",",".")))</f>
        <v/>
      </c>
      <c r="DU62" s="320" t="str">
        <f ca="1">IF(XYZ!AK86="","",IF(XYZ!$AO$23='CALCUL-XY'!$E$56," "&amp;SUBSTITUTE(XYZ!AK86,",","."),","&amp;SUBSTITUTE(XYZ!AK86,",",".")))</f>
        <v/>
      </c>
      <c r="DV62" s="320" t="str">
        <f>IF(DD62="","",IF(XYZ!$AO$23='CALCUL-XY'!$E$56," "&amp;SUBSTITUTE(DD62,",","."),","&amp;SUBSTITUTE(DD62,",",".")))</f>
        <v/>
      </c>
      <c r="DW62" s="320" t="str">
        <f>IF(DS62="","",IF(XYZ!$AO$23='CALCUL-XY'!$E$56,IF(XYZ!AM86=""," ST"," "&amp;XYZ!AM86),IF(XYZ!AM86="",",ST",","&amp;XYZ!AM86)))</f>
        <v/>
      </c>
      <c r="DY62" s="319">
        <f t="shared" si="46"/>
        <v>62</v>
      </c>
      <c r="DZ62" s="320" t="str">
        <f t="shared" si="47"/>
        <v/>
      </c>
      <c r="EA62" s="322" t="str">
        <f t="shared" si="48"/>
        <v/>
      </c>
      <c r="EB62" s="345" t="str">
        <f t="shared" si="79"/>
        <v/>
      </c>
      <c r="EC62" s="320" t="str">
        <f t="shared" si="49"/>
        <v/>
      </c>
      <c r="ED62" s="320" t="str">
        <f t="shared" si="92"/>
        <v/>
      </c>
      <c r="EE62" s="320" t="str">
        <f t="shared" si="93"/>
        <v/>
      </c>
      <c r="EF62" s="320" t="str">
        <f ca="1">IF(EA62="","",IF(NC&lt;DY62,"",SUM(ED62:OFFSET(ED62,(NC-1),0))))</f>
        <v/>
      </c>
      <c r="EG62" s="320" t="str">
        <f ca="1">IF(EA62="","",IF(NC&lt;DY62,"",SUM(EE62:OFFSET(EE62,(NC-1),0))))</f>
        <v/>
      </c>
      <c r="EH62" s="320" t="str">
        <f t="shared" si="50"/>
        <v/>
      </c>
      <c r="EI62" s="320" t="str">
        <f>IF(EH62="","",'RAPPORT-XYZ'!$E$9/'CALCUL-XYZ'!EH62)</f>
        <v/>
      </c>
    </row>
    <row r="63" spans="1:139" x14ac:dyDescent="0.15">
      <c r="A63" s="320" t="str">
        <f>IF(XYZ!B87="","",XYZ!B87)</f>
        <v/>
      </c>
      <c r="B63" s="320" t="str">
        <f>IF(XYZ!C87="","",IF(XYZ!C87='RAPPORT-XYZ'!$A$6,'RAPPORT-XYZ'!$A$6,IF(OR(XYZ!C87='RAPPORT-XYZ'!$A$7,XYZ!C87='RAPPORT-XYZ'!$B$7),'RAPPORT-XYZ'!$A$7)))</f>
        <v/>
      </c>
      <c r="C63" s="320" t="str">
        <f>IF(XYZ!D87="","",XYZ!D87)</f>
        <v/>
      </c>
      <c r="D63" s="320" t="str">
        <f>IF(XYZ!E87="","",XYZ!E87)</f>
        <v/>
      </c>
      <c r="E63" s="320" t="str">
        <f>IF(XYZ!F87="","",XYZ!F87)</f>
        <v/>
      </c>
      <c r="F63" s="322" t="str">
        <f>IF(XYZ!G87="","",MOD(XYZ!G87,CERCLE))</f>
        <v/>
      </c>
      <c r="G63" s="322" t="str">
        <f>IF(XYZ!H87="","",MOD(XYZ!H87,CERCLE))</f>
        <v/>
      </c>
      <c r="H63" s="320">
        <f>IFERROR(IF(ECHELLE3="",XYZ!I87*1,XYZ!I87*ECHELLE3),"")</f>
        <v>0</v>
      </c>
      <c r="I63" s="320" t="str">
        <f>IF(XYZ!J87="","",XYZ!J87)</f>
        <v/>
      </c>
      <c r="K63" s="320" t="str">
        <f t="shared" si="51"/>
        <v/>
      </c>
      <c r="L63" s="320" t="str">
        <f>IF(K63="","",COUNT($K$1:K63))</f>
        <v/>
      </c>
      <c r="M63" s="320" t="str">
        <f t="shared" si="415"/>
        <v/>
      </c>
      <c r="N63" s="320" t="str">
        <f t="shared" si="416"/>
        <v/>
      </c>
      <c r="O63" s="320" t="str">
        <f t="shared" si="417"/>
        <v/>
      </c>
      <c r="P63" s="320" t="str">
        <f t="shared" si="418"/>
        <v/>
      </c>
      <c r="Q63" s="322" t="str">
        <f t="shared" si="419"/>
        <v/>
      </c>
      <c r="R63" s="322" t="str">
        <f t="shared" si="420"/>
        <v/>
      </c>
      <c r="S63" s="320" t="str">
        <f t="shared" si="421"/>
        <v/>
      </c>
      <c r="T63" s="320" t="str">
        <f t="shared" si="422"/>
        <v/>
      </c>
      <c r="V63" s="322" t="str">
        <f t="shared" ref="V63" si="776">IF(Q63="","",IF(M63="R",MOD(Q63-SUD,CERCLE),Q63))</f>
        <v/>
      </c>
      <c r="W63" s="331" t="str">
        <f t="shared" si="53"/>
        <v/>
      </c>
      <c r="X63" s="331" t="str">
        <f t="shared" si="54"/>
        <v/>
      </c>
      <c r="Y63" s="352"/>
      <c r="Z63" s="322" t="str">
        <f t="shared" ref="Z63" si="777">IF(R63="","",IF(M63="R",MOD(CERCLE-R63,CERCLE),R63))</f>
        <v/>
      </c>
      <c r="AA63" s="320" t="str">
        <f t="shared" ref="AA63" si="778">IF(S63="","",ABS(COS(RADIANS(Z63-EST)*24))*S63)</f>
        <v/>
      </c>
      <c r="AC63" s="320" t="str">
        <f t="shared" ref="AC63" si="779">IF(S63="","",SIN(RADIANS(Z63-EST)*24)*S63)</f>
        <v/>
      </c>
      <c r="AD63" s="320" t="str">
        <f t="shared" si="10"/>
        <v/>
      </c>
      <c r="AF63" s="320" t="str">
        <f t="shared" si="427"/>
        <v/>
      </c>
      <c r="AG63" s="320" t="str">
        <f t="shared" si="427"/>
        <v/>
      </c>
      <c r="AH63" s="320" t="str">
        <f t="shared" si="12"/>
        <v/>
      </c>
      <c r="AI63" s="320" t="str">
        <f t="shared" si="13"/>
        <v/>
      </c>
      <c r="AJ63" s="320" t="str">
        <f>IF(AH63="","",IF(ISNA(MATCH(AH63,$AH$1:AH62,0)),"N","Y"))</f>
        <v/>
      </c>
      <c r="AK63" s="320" t="str">
        <f t="shared" si="14"/>
        <v/>
      </c>
      <c r="AL63" s="320" t="str">
        <f t="shared" si="15"/>
        <v/>
      </c>
      <c r="AM63" s="320" t="str">
        <f t="shared" si="16"/>
        <v/>
      </c>
      <c r="AN63" s="320" t="str">
        <f t="shared" si="17"/>
        <v/>
      </c>
      <c r="AO63" s="334" t="str">
        <f t="array" ref="AO63">IF(AM63="","",AVERAGE(IF(AH$1:AH$200=AM63,W$1:W$200)))</f>
        <v/>
      </c>
      <c r="AP63" s="334" t="str">
        <f t="array" ref="AP63">IF(AM63="","",AVERAGE(IF(AH$1:AH$200=AM63,X$1:X$200)))</f>
        <v/>
      </c>
      <c r="AQ63" s="334" t="str">
        <f t="shared" si="58"/>
        <v/>
      </c>
      <c r="AR63" s="335" t="str">
        <f t="array" ref="AR63">IF(AQ63="","",MOD(DEGREES(AQ63/24),CERCLE))</f>
        <v/>
      </c>
      <c r="AS63" s="336" t="str">
        <f t="array" ref="AS63">IF(AM63="","",AVERAGE(IF(AH$1:AH$200=AM63,AA$1:AA$200)))</f>
        <v/>
      </c>
      <c r="AT63" s="336" t="str">
        <f t="shared" si="428"/>
        <v/>
      </c>
      <c r="AU63" s="336" t="str">
        <f t="shared" si="59"/>
        <v/>
      </c>
      <c r="AV63" s="337" t="str">
        <f t="array" ref="AV63">IF(AM63="","",AVERAGE(IF(AH$1:AH$200=AM63,AD$1:AD$200)))</f>
        <v/>
      </c>
      <c r="AW63" s="337" t="str">
        <f t="array" ref="AW63">IF(AN63="","",AVERAGE(IF(AH$1:AH$200=AN63,AD$1:AD$200)))</f>
        <v/>
      </c>
      <c r="AX63" s="337" t="str">
        <f t="shared" si="60"/>
        <v/>
      </c>
      <c r="AY63" s="320" t="str">
        <f t="shared" si="19"/>
        <v/>
      </c>
      <c r="AZ63" s="320" t="str">
        <f>IF(AY63="","",COUNT(AY$1:AY63))</f>
        <v/>
      </c>
      <c r="BB63" s="339" t="str">
        <f>IF(AF63="","",IF(ISNA(MATCH(AF63,$AF$1:AF62,0)),"N","Y"))</f>
        <v/>
      </c>
      <c r="BC63" s="339" t="str">
        <f t="shared" si="20"/>
        <v/>
      </c>
      <c r="BD63" s="339" t="str">
        <f>IF(BC63="","",COUNT($BC$1:BC63))</f>
        <v/>
      </c>
      <c r="BE63" s="339" t="str">
        <f t="shared" si="429"/>
        <v/>
      </c>
      <c r="BF63" s="340" t="str">
        <f>IF(AR63="","",IF(ISNA(MATCH(AF63,$AF$1:AF62,0)),-AR63,AR63))</f>
        <v/>
      </c>
      <c r="BG63" s="341" t="str">
        <f t="array" ref="BG63">IF(BE63="","",SUM(IF(AK$1:AK$200=BE63,BF$1:BF$200)))</f>
        <v/>
      </c>
      <c r="BH63" s="341" t="str">
        <f t="shared" ref="BH63" si="780">IF(BG63="","",MOD(BG63,CERCLE))</f>
        <v/>
      </c>
      <c r="BI63" s="342"/>
      <c r="BJ63" s="322"/>
      <c r="BK63" s="322"/>
      <c r="BL63" s="322"/>
      <c r="BM63" s="339" t="str">
        <f t="shared" si="62"/>
        <v/>
      </c>
      <c r="BN63" s="343" t="str">
        <f t="shared" si="431"/>
        <v/>
      </c>
      <c r="BO63" s="341" t="str">
        <f t="shared" ref="BO63" si="781">IF(BN63="","",CERCLE-BN63)</f>
        <v/>
      </c>
      <c r="BP63" s="341"/>
      <c r="BQ63" s="339" t="str">
        <f t="shared" si="433"/>
        <v/>
      </c>
      <c r="BR63" s="341" t="str">
        <f t="shared" si="64"/>
        <v/>
      </c>
      <c r="BS63" s="341" t="str">
        <f t="shared" si="65"/>
        <v/>
      </c>
      <c r="BT63" s="343" t="str">
        <f t="shared" si="434"/>
        <v/>
      </c>
      <c r="BU63" s="342"/>
      <c r="BV63" s="341" t="str">
        <f t="shared" si="455"/>
        <v/>
      </c>
      <c r="BW63" s="345" t="str">
        <f t="shared" si="456"/>
        <v/>
      </c>
      <c r="BX63" s="345" t="str">
        <f t="shared" si="435"/>
        <v/>
      </c>
      <c r="BY63" s="346" t="str">
        <f t="shared" si="436"/>
        <v/>
      </c>
      <c r="BZ63" s="346" t="str">
        <f t="shared" si="437"/>
        <v/>
      </c>
      <c r="CA63" s="339" t="str">
        <f t="shared" si="68"/>
        <v/>
      </c>
      <c r="CE63" s="320" t="str">
        <f t="shared" si="438"/>
        <v/>
      </c>
      <c r="CF63" s="320" t="str">
        <f t="shared" si="439"/>
        <v/>
      </c>
      <c r="CG63" s="322" t="str">
        <f t="shared" si="440"/>
        <v/>
      </c>
      <c r="CH63" s="322" t="str">
        <f t="shared" ref="CH63" si="782">IF(CG63="","",MOD(CG63-BX63,CERCLE))</f>
        <v/>
      </c>
      <c r="CI63" s="322" t="str">
        <f t="shared" si="442"/>
        <v/>
      </c>
      <c r="CJ63" s="349"/>
      <c r="CK63" s="350" t="str">
        <f t="shared" si="35"/>
        <v/>
      </c>
      <c r="CL63" s="350" t="str">
        <f t="shared" si="36"/>
        <v/>
      </c>
      <c r="CM63" s="320" t="str">
        <f t="shared" si="650"/>
        <v/>
      </c>
      <c r="CN63" s="320" t="str">
        <f t="shared" si="650"/>
        <v/>
      </c>
      <c r="CP63" s="322" t="str">
        <f>IF(BN63="","",MOD(BN63+'RAPPORT-XYZ'!$E$12,CERCLE))</f>
        <v/>
      </c>
      <c r="CQ63" s="345" t="str">
        <f t="shared" si="458"/>
        <v/>
      </c>
      <c r="CR63" s="320" t="str">
        <f t="shared" si="71"/>
        <v/>
      </c>
      <c r="CS63" s="320" t="str">
        <f t="shared" si="37"/>
        <v/>
      </c>
      <c r="CU63" s="320" t="str">
        <f>IF(CR63="","",BY63/'RAPPORT-XYZ'!$E$9)</f>
        <v/>
      </c>
      <c r="CV63" s="320" t="str">
        <f>IF(CU63="","",-'RAPPORT-XYZ'!$E$27*CU63)</f>
        <v/>
      </c>
      <c r="CW63" s="320" t="str">
        <f>IF(CV63="","",-'RAPPORT-XYZ'!$E$29*CU63)</f>
        <v/>
      </c>
      <c r="CY63" s="320" t="str">
        <f t="shared" si="443"/>
        <v/>
      </c>
      <c r="CZ63" s="320" t="str">
        <f t="shared" si="443"/>
        <v/>
      </c>
      <c r="DB63" s="320" t="str">
        <f t="shared" si="72"/>
        <v/>
      </c>
      <c r="DD63" s="320" t="str">
        <f>IF(CA63="","",CA63+('RAPPORT-XYZ'!$E$37*ROW(63:63)))</f>
        <v/>
      </c>
      <c r="DF63" s="345" t="str">
        <f t="shared" ref="DF63" si="783">IF(AND(CZ63=0,CY63=0),0,IF(AND(CZ63=0,CY63&gt;0),NORD,IF(AND(CZ63&gt;0,CY63=0),EST,IF(AND(CZ63=0,CY63&lt;0),SUD,IF(AND(CZ63&lt;0,CY63=0),OUEST,"")))))</f>
        <v/>
      </c>
      <c r="DG63" s="345" t="str">
        <f t="shared" ref="DG63" si="784">IF(CY63="","",IF(DF63="",MOD(DEGREES(ATAN(ABS(CZ63)/(ABS(CY63))))/24,CERCLE),DF63))</f>
        <v/>
      </c>
      <c r="DH63" s="345" t="str">
        <f t="shared" ref="DH63" si="785">IF(DG63="","",MOD(IF(AND(CZ63&gt;0,CY63&gt;0),DG63,IF(AND(CZ63&gt;0,CY63&lt;0),SUD-DG63,IF(AND(CZ63&lt;0,CY63&lt;0),SUD+DG63,IF(AND(CZ63&lt;0,CY63&gt;0),NORD-DG63,DG63)))),CERCLE))</f>
        <v/>
      </c>
      <c r="DI63" s="322" t="str">
        <f t="shared" ref="DI63" si="786">IF(CG63="","",MOD(CG63-DH63,CERCLE))</f>
        <v/>
      </c>
      <c r="DJ63" s="322" t="str">
        <f t="shared" si="448"/>
        <v/>
      </c>
      <c r="DK63" s="322" t="str">
        <f>IF(XYZ!$F$15=OUI,'CALCUL-XYZ'!DJ63,'CALCUL-XYZ'!DH63)</f>
        <v/>
      </c>
      <c r="DL63" s="345" t="str">
        <f t="shared" si="463"/>
        <v/>
      </c>
      <c r="DN63" s="320" t="str">
        <f t="shared" si="43"/>
        <v/>
      </c>
      <c r="DO63" s="320" t="str">
        <f t="shared" si="44"/>
        <v/>
      </c>
      <c r="DP63" s="320" t="str">
        <f t="shared" si="642"/>
        <v/>
      </c>
      <c r="DQ63" s="320" t="str">
        <f t="shared" si="642"/>
        <v/>
      </c>
      <c r="DS63" s="320" t="str">
        <f t="shared" si="45"/>
        <v/>
      </c>
      <c r="DT63" s="320" t="str">
        <f ca="1">IF(XYZ!AJ87="","",IF(XYZ!$AO$23='CALCUL-XY'!$E$56," "&amp;SUBSTITUTE(XYZ!AJ87,",","."),","&amp;SUBSTITUTE(XYZ!AJ87,",",".")))</f>
        <v/>
      </c>
      <c r="DU63" s="320" t="str">
        <f ca="1">IF(XYZ!AK87="","",IF(XYZ!$AO$23='CALCUL-XY'!$E$56," "&amp;SUBSTITUTE(XYZ!AK87,",","."),","&amp;SUBSTITUTE(XYZ!AK87,",",".")))</f>
        <v/>
      </c>
      <c r="DV63" s="320" t="str">
        <f>IF(DD63="","",IF(XYZ!$AO$23='CALCUL-XY'!$E$56," "&amp;SUBSTITUTE(DD63,",","."),","&amp;SUBSTITUTE(DD63,",",".")))</f>
        <v/>
      </c>
      <c r="DW63" s="320" t="str">
        <f>IF(DS63="","",IF(XYZ!$AO$23='CALCUL-XY'!$E$56,IF(XYZ!AM87=""," ST"," "&amp;XYZ!AM87),IF(XYZ!AM87="",",ST",","&amp;XYZ!AM87)))</f>
        <v/>
      </c>
      <c r="DY63" s="319">
        <f t="shared" si="46"/>
        <v>63</v>
      </c>
      <c r="DZ63" s="320" t="str">
        <f t="shared" si="47"/>
        <v/>
      </c>
      <c r="EA63" s="322" t="str">
        <f t="shared" si="48"/>
        <v/>
      </c>
      <c r="EB63" s="345" t="str">
        <f t="shared" si="79"/>
        <v/>
      </c>
      <c r="EC63" s="320" t="str">
        <f t="shared" si="49"/>
        <v/>
      </c>
      <c r="ED63" s="320" t="str">
        <f t="shared" si="92"/>
        <v/>
      </c>
      <c r="EE63" s="320" t="str">
        <f t="shared" si="93"/>
        <v/>
      </c>
      <c r="EF63" s="320" t="str">
        <f ca="1">IF(EA63="","",IF(NC&lt;DY63,"",SUM(ED63:OFFSET(ED63,(NC-1),0))))</f>
        <v/>
      </c>
      <c r="EG63" s="320" t="str">
        <f ca="1">IF(EA63="","",IF(NC&lt;DY63,"",SUM(EE63:OFFSET(EE63,(NC-1),0))))</f>
        <v/>
      </c>
      <c r="EH63" s="320" t="str">
        <f t="shared" si="50"/>
        <v/>
      </c>
      <c r="EI63" s="320" t="str">
        <f>IF(EH63="","",'RAPPORT-XYZ'!$E$9/'CALCUL-XYZ'!EH63)</f>
        <v/>
      </c>
    </row>
    <row r="64" spans="1:139" x14ac:dyDescent="0.15">
      <c r="A64" s="320" t="str">
        <f>IF(XYZ!B88="","",XYZ!B88)</f>
        <v/>
      </c>
      <c r="B64" s="320" t="str">
        <f>IF(XYZ!C88="","",IF(XYZ!C88='RAPPORT-XYZ'!$A$6,'RAPPORT-XYZ'!$A$6,IF(OR(XYZ!C88='RAPPORT-XYZ'!$A$7,XYZ!C88='RAPPORT-XYZ'!$B$7),'RAPPORT-XYZ'!$A$7)))</f>
        <v/>
      </c>
      <c r="C64" s="320" t="str">
        <f>IF(XYZ!D88="","",XYZ!D88)</f>
        <v/>
      </c>
      <c r="D64" s="320" t="str">
        <f>IF(XYZ!E88="","",XYZ!E88)</f>
        <v/>
      </c>
      <c r="E64" s="320" t="str">
        <f>IF(XYZ!F88="","",XYZ!F88)</f>
        <v/>
      </c>
      <c r="F64" s="322" t="str">
        <f>IF(XYZ!G88="","",MOD(XYZ!G88,CERCLE))</f>
        <v/>
      </c>
      <c r="G64" s="322" t="str">
        <f>IF(XYZ!H88="","",MOD(XYZ!H88,CERCLE))</f>
        <v/>
      </c>
      <c r="H64" s="320">
        <f>IFERROR(IF(ECHELLE3="",XYZ!I88*1,XYZ!I88*ECHELLE3),"")</f>
        <v>0</v>
      </c>
      <c r="I64" s="320" t="str">
        <f>IF(XYZ!J88="","",XYZ!J88)</f>
        <v/>
      </c>
      <c r="K64" s="320" t="str">
        <f t="shared" si="51"/>
        <v/>
      </c>
      <c r="L64" s="320" t="str">
        <f>IF(K64="","",COUNT($K$1:K64))</f>
        <v/>
      </c>
      <c r="M64" s="320" t="str">
        <f t="shared" si="415"/>
        <v/>
      </c>
      <c r="N64" s="320" t="str">
        <f t="shared" si="416"/>
        <v/>
      </c>
      <c r="O64" s="320" t="str">
        <f t="shared" si="417"/>
        <v/>
      </c>
      <c r="P64" s="320" t="str">
        <f t="shared" si="418"/>
        <v/>
      </c>
      <c r="Q64" s="322" t="str">
        <f t="shared" si="419"/>
        <v/>
      </c>
      <c r="R64" s="322" t="str">
        <f t="shared" si="420"/>
        <v/>
      </c>
      <c r="S64" s="320" t="str">
        <f t="shared" si="421"/>
        <v/>
      </c>
      <c r="T64" s="320" t="str">
        <f t="shared" si="422"/>
        <v/>
      </c>
      <c r="V64" s="322" t="str">
        <f t="shared" ref="V64" si="787">IF(Q64="","",IF(M64="R",MOD(Q64-SUD,CERCLE),Q64))</f>
        <v/>
      </c>
      <c r="W64" s="331" t="str">
        <f t="shared" si="53"/>
        <v/>
      </c>
      <c r="X64" s="331" t="str">
        <f t="shared" si="54"/>
        <v/>
      </c>
      <c r="Y64" s="352"/>
      <c r="Z64" s="322" t="str">
        <f t="shared" ref="Z64" si="788">IF(R64="","",IF(M64="R",MOD(CERCLE-R64,CERCLE),R64))</f>
        <v/>
      </c>
      <c r="AA64" s="320" t="str">
        <f t="shared" ref="AA64" si="789">IF(S64="","",ABS(COS(RADIANS(Z64-EST)*24))*S64)</f>
        <v/>
      </c>
      <c r="AC64" s="320" t="str">
        <f t="shared" ref="AC64" si="790">IF(S64="","",SIN(RADIANS(Z64-EST)*24)*S64)</f>
        <v/>
      </c>
      <c r="AD64" s="320" t="str">
        <f t="shared" si="10"/>
        <v/>
      </c>
      <c r="AF64" s="320" t="str">
        <f t="shared" si="427"/>
        <v/>
      </c>
      <c r="AG64" s="320" t="str">
        <f t="shared" si="427"/>
        <v/>
      </c>
      <c r="AH64" s="320" t="str">
        <f t="shared" si="12"/>
        <v/>
      </c>
      <c r="AI64" s="320" t="str">
        <f t="shared" si="13"/>
        <v/>
      </c>
      <c r="AJ64" s="320" t="str">
        <f>IF(AH64="","",IF(ISNA(MATCH(AH64,$AH$1:AH63,0)),"N","Y"))</f>
        <v/>
      </c>
      <c r="AK64" s="320" t="str">
        <f t="shared" si="14"/>
        <v/>
      </c>
      <c r="AL64" s="320" t="str">
        <f t="shared" si="15"/>
        <v/>
      </c>
      <c r="AM64" s="320" t="str">
        <f t="shared" si="16"/>
        <v/>
      </c>
      <c r="AN64" s="320" t="str">
        <f t="shared" si="17"/>
        <v/>
      </c>
      <c r="AO64" s="334" t="str">
        <f t="array" ref="AO64">IF(AM64="","",AVERAGE(IF(AH$1:AH$200=AM64,W$1:W$200)))</f>
        <v/>
      </c>
      <c r="AP64" s="334" t="str">
        <f t="array" ref="AP64">IF(AM64="","",AVERAGE(IF(AH$1:AH$200=AM64,X$1:X$200)))</f>
        <v/>
      </c>
      <c r="AQ64" s="334" t="str">
        <f t="shared" si="58"/>
        <v/>
      </c>
      <c r="AR64" s="335" t="str">
        <f t="array" ref="AR64">IF(AQ64="","",MOD(DEGREES(AQ64/24),CERCLE))</f>
        <v/>
      </c>
      <c r="AS64" s="336" t="str">
        <f t="array" ref="AS64">IF(AM64="","",AVERAGE(IF(AH$1:AH$200=AM64,AA$1:AA$200)))</f>
        <v/>
      </c>
      <c r="AT64" s="336" t="str">
        <f t="shared" si="428"/>
        <v/>
      </c>
      <c r="AU64" s="336" t="str">
        <f t="shared" si="59"/>
        <v/>
      </c>
      <c r="AV64" s="337" t="str">
        <f t="array" ref="AV64">IF(AM64="","",AVERAGE(IF(AH$1:AH$200=AM64,AD$1:AD$200)))</f>
        <v/>
      </c>
      <c r="AW64" s="337" t="str">
        <f t="array" ref="AW64">IF(AN64="","",AVERAGE(IF(AH$1:AH$200=AN64,AD$1:AD$200)))</f>
        <v/>
      </c>
      <c r="AX64" s="337" t="str">
        <f t="shared" si="60"/>
        <v/>
      </c>
      <c r="AY64" s="320" t="str">
        <f t="shared" si="19"/>
        <v/>
      </c>
      <c r="AZ64" s="320" t="str">
        <f>IF(AY64="","",COUNT(AY$1:AY64))</f>
        <v/>
      </c>
      <c r="BB64" s="339" t="str">
        <f>IF(AF64="","",IF(ISNA(MATCH(AF64,$AF$1:AF63,0)),"N","Y"))</f>
        <v/>
      </c>
      <c r="BC64" s="339" t="str">
        <f t="shared" si="20"/>
        <v/>
      </c>
      <c r="BD64" s="339" t="str">
        <f>IF(BC64="","",COUNT($BC$1:BC64))</f>
        <v/>
      </c>
      <c r="BE64" s="339" t="str">
        <f t="shared" si="429"/>
        <v/>
      </c>
      <c r="BF64" s="340" t="str">
        <f>IF(AR64="","",IF(ISNA(MATCH(AF64,$AF$1:AF63,0)),-AR64,AR64))</f>
        <v/>
      </c>
      <c r="BG64" s="341" t="str">
        <f t="array" ref="BG64">IF(BE64="","",SUM(IF(AK$1:AK$200=BE64,BF$1:BF$200)))</f>
        <v/>
      </c>
      <c r="BH64" s="341" t="str">
        <f t="shared" ref="BH64" si="791">IF(BG64="","",MOD(BG64,CERCLE))</f>
        <v/>
      </c>
      <c r="BI64" s="342"/>
      <c r="BJ64" s="322"/>
      <c r="BK64" s="322"/>
      <c r="BL64" s="322"/>
      <c r="BM64" s="339" t="str">
        <f t="shared" si="62"/>
        <v/>
      </c>
      <c r="BN64" s="343" t="str">
        <f t="shared" si="431"/>
        <v/>
      </c>
      <c r="BO64" s="341" t="str">
        <f t="shared" ref="BO64" si="792">IF(BN64="","",CERCLE-BN64)</f>
        <v/>
      </c>
      <c r="BP64" s="341"/>
      <c r="BQ64" s="339" t="str">
        <f t="shared" si="433"/>
        <v/>
      </c>
      <c r="BR64" s="341" t="str">
        <f t="shared" si="64"/>
        <v/>
      </c>
      <c r="BS64" s="341" t="str">
        <f t="shared" si="65"/>
        <v/>
      </c>
      <c r="BT64" s="343" t="str">
        <f t="shared" si="434"/>
        <v/>
      </c>
      <c r="BU64" s="342"/>
      <c r="BV64" s="341" t="str">
        <f t="shared" si="455"/>
        <v/>
      </c>
      <c r="BW64" s="345" t="str">
        <f t="shared" si="456"/>
        <v/>
      </c>
      <c r="BX64" s="345" t="str">
        <f t="shared" si="435"/>
        <v/>
      </c>
      <c r="BY64" s="346" t="str">
        <f t="shared" si="436"/>
        <v/>
      </c>
      <c r="BZ64" s="346" t="str">
        <f t="shared" si="437"/>
        <v/>
      </c>
      <c r="CA64" s="339" t="str">
        <f t="shared" si="68"/>
        <v/>
      </c>
      <c r="CE64" s="320" t="str">
        <f t="shared" si="438"/>
        <v/>
      </c>
      <c r="CF64" s="320" t="str">
        <f t="shared" si="439"/>
        <v/>
      </c>
      <c r="CG64" s="322" t="str">
        <f t="shared" si="440"/>
        <v/>
      </c>
      <c r="CH64" s="322" t="str">
        <f t="shared" ref="CH64" si="793">IF(CG64="","",MOD(CG64-BX64,CERCLE))</f>
        <v/>
      </c>
      <c r="CI64" s="322" t="str">
        <f t="shared" si="442"/>
        <v/>
      </c>
      <c r="CJ64" s="349"/>
      <c r="CK64" s="350" t="str">
        <f t="shared" si="35"/>
        <v/>
      </c>
      <c r="CL64" s="350" t="str">
        <f t="shared" si="36"/>
        <v/>
      </c>
      <c r="CM64" s="320" t="str">
        <f t="shared" si="650"/>
        <v/>
      </c>
      <c r="CN64" s="320" t="str">
        <f t="shared" si="650"/>
        <v/>
      </c>
      <c r="CP64" s="322" t="str">
        <f>IF(BN64="","",MOD(BN64+'RAPPORT-XYZ'!$E$12,CERCLE))</f>
        <v/>
      </c>
      <c r="CQ64" s="345" t="str">
        <f t="shared" si="458"/>
        <v/>
      </c>
      <c r="CR64" s="320" t="str">
        <f t="shared" si="71"/>
        <v/>
      </c>
      <c r="CS64" s="320" t="str">
        <f t="shared" si="37"/>
        <v/>
      </c>
      <c r="CU64" s="320" t="str">
        <f>IF(CR64="","",BY64/'RAPPORT-XYZ'!$E$9)</f>
        <v/>
      </c>
      <c r="CV64" s="320" t="str">
        <f>IF(CU64="","",-'RAPPORT-XYZ'!$E$27*CU64)</f>
        <v/>
      </c>
      <c r="CW64" s="320" t="str">
        <f>IF(CV64="","",-'RAPPORT-XYZ'!$E$29*CU64)</f>
        <v/>
      </c>
      <c r="CY64" s="320" t="str">
        <f t="shared" si="443"/>
        <v/>
      </c>
      <c r="CZ64" s="320" t="str">
        <f t="shared" si="443"/>
        <v/>
      </c>
      <c r="DB64" s="320" t="str">
        <f t="shared" si="72"/>
        <v/>
      </c>
      <c r="DD64" s="320" t="str">
        <f>IF(CA64="","",CA64+('RAPPORT-XYZ'!$E$37*ROW(64:64)))</f>
        <v/>
      </c>
      <c r="DF64" s="345" t="str">
        <f t="shared" ref="DF64" si="794">IF(AND(CZ64=0,CY64=0),0,IF(AND(CZ64=0,CY64&gt;0),NORD,IF(AND(CZ64&gt;0,CY64=0),EST,IF(AND(CZ64=0,CY64&lt;0),SUD,IF(AND(CZ64&lt;0,CY64=0),OUEST,"")))))</f>
        <v/>
      </c>
      <c r="DG64" s="345" t="str">
        <f t="shared" ref="DG64" si="795">IF(CY64="","",IF(DF64="",MOD(DEGREES(ATAN(ABS(CZ64)/(ABS(CY64))))/24,CERCLE),DF64))</f>
        <v/>
      </c>
      <c r="DH64" s="345" t="str">
        <f t="shared" ref="DH64" si="796">IF(DG64="","",MOD(IF(AND(CZ64&gt;0,CY64&gt;0),DG64,IF(AND(CZ64&gt;0,CY64&lt;0),SUD-DG64,IF(AND(CZ64&lt;0,CY64&lt;0),SUD+DG64,IF(AND(CZ64&lt;0,CY64&gt;0),NORD-DG64,DG64)))),CERCLE))</f>
        <v/>
      </c>
      <c r="DI64" s="322" t="str">
        <f t="shared" ref="DI64" si="797">IF(CG64="","",MOD(CG64-DH64,CERCLE))</f>
        <v/>
      </c>
      <c r="DJ64" s="322" t="str">
        <f t="shared" si="448"/>
        <v/>
      </c>
      <c r="DK64" s="322" t="str">
        <f>IF(XYZ!$F$15=OUI,'CALCUL-XYZ'!DJ64,'CALCUL-XYZ'!DH64)</f>
        <v/>
      </c>
      <c r="DL64" s="345" t="str">
        <f t="shared" si="463"/>
        <v/>
      </c>
      <c r="DN64" s="320" t="str">
        <f t="shared" si="43"/>
        <v/>
      </c>
      <c r="DO64" s="320" t="str">
        <f t="shared" si="44"/>
        <v/>
      </c>
      <c r="DP64" s="320" t="str">
        <f t="shared" si="642"/>
        <v/>
      </c>
      <c r="DQ64" s="320" t="str">
        <f t="shared" si="642"/>
        <v/>
      </c>
      <c r="DS64" s="320" t="str">
        <f t="shared" si="45"/>
        <v/>
      </c>
      <c r="DT64" s="320" t="str">
        <f ca="1">IF(XYZ!AJ88="","",IF(XYZ!$AO$23='CALCUL-XY'!$E$56," "&amp;SUBSTITUTE(XYZ!AJ88,",","."),","&amp;SUBSTITUTE(XYZ!AJ88,",",".")))</f>
        <v/>
      </c>
      <c r="DU64" s="320" t="str">
        <f ca="1">IF(XYZ!AK88="","",IF(XYZ!$AO$23='CALCUL-XY'!$E$56," "&amp;SUBSTITUTE(XYZ!AK88,",","."),","&amp;SUBSTITUTE(XYZ!AK88,",",".")))</f>
        <v/>
      </c>
      <c r="DV64" s="320" t="str">
        <f>IF(DD64="","",IF(XYZ!$AO$23='CALCUL-XY'!$E$56," "&amp;SUBSTITUTE(DD64,",","."),","&amp;SUBSTITUTE(DD64,",",".")))</f>
        <v/>
      </c>
      <c r="DW64" s="320" t="str">
        <f>IF(DS64="","",IF(XYZ!$AO$23='CALCUL-XY'!$E$56,IF(XYZ!AM88=""," ST"," "&amp;XYZ!AM88),IF(XYZ!AM88="",",ST",","&amp;XYZ!AM88)))</f>
        <v/>
      </c>
      <c r="DY64" s="319">
        <f t="shared" si="46"/>
        <v>64</v>
      </c>
      <c r="DZ64" s="320" t="str">
        <f t="shared" si="47"/>
        <v/>
      </c>
      <c r="EA64" s="322" t="str">
        <f t="shared" si="48"/>
        <v/>
      </c>
      <c r="EB64" s="345" t="str">
        <f t="shared" si="79"/>
        <v/>
      </c>
      <c r="EC64" s="320" t="str">
        <f t="shared" si="49"/>
        <v/>
      </c>
      <c r="ED64" s="320" t="str">
        <f t="shared" si="92"/>
        <v/>
      </c>
      <c r="EE64" s="320" t="str">
        <f t="shared" si="93"/>
        <v/>
      </c>
      <c r="EF64" s="320" t="str">
        <f ca="1">IF(EA64="","",IF(NC&lt;DY64,"",SUM(ED64:OFFSET(ED64,(NC-1),0))))</f>
        <v/>
      </c>
      <c r="EG64" s="320" t="str">
        <f ca="1">IF(EA64="","",IF(NC&lt;DY64,"",SUM(EE64:OFFSET(EE64,(NC-1),0))))</f>
        <v/>
      </c>
      <c r="EH64" s="320" t="str">
        <f t="shared" si="50"/>
        <v/>
      </c>
      <c r="EI64" s="320" t="str">
        <f>IF(EH64="","",'RAPPORT-XYZ'!$E$9/'CALCUL-XYZ'!EH64)</f>
        <v/>
      </c>
    </row>
    <row r="65" spans="1:139" x14ac:dyDescent="0.15">
      <c r="A65" s="320" t="str">
        <f>IF(XYZ!B89="","",XYZ!B89)</f>
        <v/>
      </c>
      <c r="B65" s="320" t="str">
        <f>IF(XYZ!C89="","",IF(XYZ!C89='RAPPORT-XYZ'!$A$6,'RAPPORT-XYZ'!$A$6,IF(OR(XYZ!C89='RAPPORT-XYZ'!$A$7,XYZ!C89='RAPPORT-XYZ'!$B$7),'RAPPORT-XYZ'!$A$7)))</f>
        <v/>
      </c>
      <c r="C65" s="320" t="str">
        <f>IF(XYZ!D89="","",XYZ!D89)</f>
        <v/>
      </c>
      <c r="D65" s="320" t="str">
        <f>IF(XYZ!E89="","",XYZ!E89)</f>
        <v/>
      </c>
      <c r="E65" s="320" t="str">
        <f>IF(XYZ!F89="","",XYZ!F89)</f>
        <v/>
      </c>
      <c r="F65" s="322" t="str">
        <f>IF(XYZ!G89="","",MOD(XYZ!G89,CERCLE))</f>
        <v/>
      </c>
      <c r="G65" s="322" t="str">
        <f>IF(XYZ!H89="","",MOD(XYZ!H89,CERCLE))</f>
        <v/>
      </c>
      <c r="H65" s="320">
        <f>IFERROR(IF(ECHELLE3="",XYZ!I89*1,XYZ!I89*ECHELLE3),"")</f>
        <v>0</v>
      </c>
      <c r="I65" s="320" t="str">
        <f>IF(XYZ!J89="","",XYZ!J89)</f>
        <v/>
      </c>
      <c r="K65" s="320" t="str">
        <f t="shared" si="51"/>
        <v/>
      </c>
      <c r="L65" s="320" t="str">
        <f>IF(K65="","",COUNT($K$1:K65))</f>
        <v/>
      </c>
      <c r="M65" s="320" t="str">
        <f t="shared" ref="M65:M96" si="798">IF(ROW(65:65)&gt;COUNT($K:$K),"",INDEX(B:B,MATCH(ROW(65:65),$L:$L)))</f>
        <v/>
      </c>
      <c r="N65" s="320" t="str">
        <f t="shared" ref="N65:N96" si="799">IF(ROW(65:65)&gt;COUNT($K:$K),"",INDEX(C:C,MATCH(ROW(65:65),$L:$L)))</f>
        <v/>
      </c>
      <c r="O65" s="320" t="str">
        <f t="shared" ref="O65:O96" si="800">IF(ROW(65:65)&gt;COUNT($K:$K),"",INDEX(D:D,MATCH(ROW(65:65),$L:$L)))</f>
        <v/>
      </c>
      <c r="P65" s="320" t="str">
        <f t="shared" ref="P65:P96" si="801">IF(ROW(65:65)&gt;COUNT($K:$K),"",INDEX(E:E,MATCH(ROW(65:65),$L:$L)))</f>
        <v/>
      </c>
      <c r="Q65" s="322" t="str">
        <f t="shared" ref="Q65:Q96" si="802">IF(ROW(65:65)&gt;COUNT($K:$K),"",INDEX(F:F,MATCH(ROW(65:65),$L:$L)))</f>
        <v/>
      </c>
      <c r="R65" s="322" t="str">
        <f t="shared" ref="R65:R96" si="803">IF(ROW(65:65)&gt;COUNT($K:$K),"",INDEX(G:G,MATCH(ROW(65:65),$L:$L)))</f>
        <v/>
      </c>
      <c r="S65" s="320" t="str">
        <f t="shared" ref="S65:S96" si="804">IF(ROW(65:65)&gt;COUNT($K:$K),"",INDEX(H:H,MATCH(ROW(65:65),$L:$L)))</f>
        <v/>
      </c>
      <c r="T65" s="320" t="str">
        <f t="shared" ref="T65:T96" si="805">IF(ROW(65:65)&gt;COUNT($K:$K),"",INDEX(I:I,MATCH(ROW(65:65),$L:$L)))</f>
        <v/>
      </c>
      <c r="V65" s="322" t="str">
        <f t="shared" ref="V65" si="806">IF(Q65="","",IF(M65="R",MOD(Q65-SUD,CERCLE),Q65))</f>
        <v/>
      </c>
      <c r="W65" s="331" t="str">
        <f t="shared" si="53"/>
        <v/>
      </c>
      <c r="X65" s="331" t="str">
        <f t="shared" si="54"/>
        <v/>
      </c>
      <c r="Y65" s="352"/>
      <c r="Z65" s="322" t="str">
        <f t="shared" ref="Z65" si="807">IF(R65="","",IF(M65="R",MOD(CERCLE-R65,CERCLE),R65))</f>
        <v/>
      </c>
      <c r="AA65" s="320" t="str">
        <f t="shared" ref="AA65" si="808">IF(S65="","",ABS(COS(RADIANS(Z65-EST)*24))*S65)</f>
        <v/>
      </c>
      <c r="AC65" s="320" t="str">
        <f t="shared" ref="AC65" si="809">IF(S65="","",SIN(RADIANS(Z65-EST)*24)*S65)</f>
        <v/>
      </c>
      <c r="AD65" s="320" t="str">
        <f t="shared" ref="AD65:AD128" si="810">IF(AC65="","",P65-T65-AC65)</f>
        <v/>
      </c>
      <c r="AF65" s="320" t="str">
        <f t="shared" ref="AF65:AG96" si="811">IF(N65="","",N65)</f>
        <v/>
      </c>
      <c r="AG65" s="320" t="str">
        <f t="shared" si="811"/>
        <v/>
      </c>
      <c r="AH65" s="320" t="str">
        <f t="shared" ref="AH65:AH128" si="812">IF(N65="","",N65&amp;O65)</f>
        <v/>
      </c>
      <c r="AI65" s="320" t="str">
        <f t="shared" ref="AI65:AI128" si="813">IF(N65="","",O65&amp;N65)</f>
        <v/>
      </c>
      <c r="AJ65" s="320" t="str">
        <f>IF(AH65="","",IF(ISNA(MATCH(AH65,$AH$1:AH64,0)),"N","Y"))</f>
        <v/>
      </c>
      <c r="AK65" s="320" t="str">
        <f t="shared" ref="AK65:AK128" si="814">IF(AJ65&lt;&gt;"N","",AF65)</f>
        <v/>
      </c>
      <c r="AL65" s="320" t="str">
        <f t="shared" ref="AL65:AL128" si="815">IF(AJ65&lt;&gt;"N","",AG65)</f>
        <v/>
      </c>
      <c r="AM65" s="320" t="str">
        <f t="shared" ref="AM65:AM128" si="816">IF(AJ65&lt;&gt;"N","",AH65)</f>
        <v/>
      </c>
      <c r="AN65" s="320" t="str">
        <f t="shared" ref="AN65:AN128" si="817">IF(AJ65&lt;&gt;"N","",AI65)</f>
        <v/>
      </c>
      <c r="AO65" s="334" t="str">
        <f t="array" ref="AO65">IF(AM65="","",AVERAGE(IF(AH$1:AH$200=AM65,W$1:W$200)))</f>
        <v/>
      </c>
      <c r="AP65" s="334" t="str">
        <f t="array" ref="AP65">IF(AM65="","",AVERAGE(IF(AH$1:AH$200=AM65,X$1:X$200)))</f>
        <v/>
      </c>
      <c r="AQ65" s="334" t="str">
        <f t="shared" si="58"/>
        <v/>
      </c>
      <c r="AR65" s="335" t="str">
        <f t="array" ref="AR65">IF(AQ65="","",MOD(DEGREES(AQ65/24),CERCLE))</f>
        <v/>
      </c>
      <c r="AS65" s="336" t="str">
        <f t="array" ref="AS65">IF(AM65="","",AVERAGE(IF(AH$1:AH$200=AM65,AA$1:AA$200)))</f>
        <v/>
      </c>
      <c r="AT65" s="336" t="str">
        <f t="shared" ref="AT65:AT96" si="818">INDEX(AS:AS,MATCH(AM65,AN:AN,0))</f>
        <v/>
      </c>
      <c r="AU65" s="336" t="str">
        <f t="shared" si="59"/>
        <v/>
      </c>
      <c r="AV65" s="337" t="str">
        <f t="array" ref="AV65">IF(AM65="","",AVERAGE(IF(AH$1:AH$200=AM65,AD$1:AD$200)))</f>
        <v/>
      </c>
      <c r="AW65" s="337" t="str">
        <f t="array" ref="AW65">IF(AN65="","",AVERAGE(IF(AH$1:AH$200=AN65,AD$1:AD$200)))</f>
        <v/>
      </c>
      <c r="AX65" s="337" t="str">
        <f t="shared" si="60"/>
        <v/>
      </c>
      <c r="AY65" s="320" t="str">
        <f t="shared" ref="AY65:AY128" si="819">IF(AX65="","",1)</f>
        <v/>
      </c>
      <c r="AZ65" s="320" t="str">
        <f>IF(AY65="","",COUNT(AY$1:AY65))</f>
        <v/>
      </c>
      <c r="BB65" s="339" t="str">
        <f>IF(AF65="","",IF(ISNA(MATCH(AF65,$AF$1:AF64,0)),"N","Y"))</f>
        <v/>
      </c>
      <c r="BC65" s="339" t="str">
        <f t="shared" si="20"/>
        <v/>
      </c>
      <c r="BD65" s="339" t="str">
        <f>IF(BC65="","",COUNT($BC$1:BC65))</f>
        <v/>
      </c>
      <c r="BE65" s="339" t="str">
        <f t="shared" ref="BE65:BE96" si="820">IF(COUNT(BC:BC)&lt;ROW(65:65),"",INDEX(AF:AF,MATCH(ROW(65:65),BD:BD)))</f>
        <v/>
      </c>
      <c r="BF65" s="340" t="str">
        <f>IF(AR65="","",IF(ISNA(MATCH(AF65,$AF$1:AF64,0)),-AR65,AR65))</f>
        <v/>
      </c>
      <c r="BG65" s="341" t="str">
        <f t="array" ref="BG65">IF(BE65="","",SUM(IF(AK$1:AK$200=BE65,BF$1:BF$200)))</f>
        <v/>
      </c>
      <c r="BH65" s="341" t="str">
        <f t="shared" ref="BH65" si="821">IF(BG65="","",MOD(BG65,CERCLE))</f>
        <v/>
      </c>
      <c r="BI65" s="342"/>
      <c r="BJ65" s="322"/>
      <c r="BK65" s="322"/>
      <c r="BL65" s="322"/>
      <c r="BM65" s="339" t="str">
        <f t="shared" si="62"/>
        <v/>
      </c>
      <c r="BN65" s="343" t="str">
        <f t="shared" ref="BN65:BN96" si="822">VLOOKUP(BM65,$BE$1:$BH$200,4,FALSE)</f>
        <v/>
      </c>
      <c r="BO65" s="341" t="str">
        <f t="shared" ref="BO65" si="823">IF(BN65="","",CERCLE-BN65)</f>
        <v/>
      </c>
      <c r="BP65" s="341"/>
      <c r="BQ65" s="339" t="str">
        <f t="shared" ref="BQ65:BQ96" si="824">IF(BM65="","",IF(BM66="",$BM$1,BM66))</f>
        <v/>
      </c>
      <c r="BR65" s="341" t="str">
        <f t="shared" si="64"/>
        <v/>
      </c>
      <c r="BS65" s="341" t="str">
        <f t="shared" si="65"/>
        <v/>
      </c>
      <c r="BT65" s="343" t="str">
        <f t="shared" ref="BT65:BT96" si="825">VLOOKUP(BR65,$AM$1:$AR$200,6,FALSE)</f>
        <v/>
      </c>
      <c r="BU65" s="342"/>
      <c r="BV65" s="341" t="str">
        <f t="shared" si="455"/>
        <v/>
      </c>
      <c r="BW65" s="345" t="str">
        <f t="shared" si="456"/>
        <v/>
      </c>
      <c r="BX65" s="345" t="str">
        <f t="shared" ref="BX65:BX96" si="826">IF(CHEMINEMENTC=ANTIC,BV65,BW65)</f>
        <v/>
      </c>
      <c r="BY65" s="346" t="str">
        <f t="shared" ref="BY65:BY96" si="827">VLOOKUP(BR65,$AM$1:$AU$200,9,FALSE)</f>
        <v/>
      </c>
      <c r="BZ65" s="346" t="str">
        <f t="shared" ref="BZ65:BZ96" si="828">VLOOKUP(BR65,$AM$1:$AX$200,12,FALSE)</f>
        <v/>
      </c>
      <c r="CA65" s="339" t="str">
        <f t="shared" si="68"/>
        <v/>
      </c>
      <c r="CE65" s="320" t="str">
        <f t="shared" ref="CE65:CE96" si="829">IF($CC$1=BR65,1,"")</f>
        <v/>
      </c>
      <c r="CF65" s="320" t="str">
        <f t="shared" ref="CF65:CF96" si="830">IF($CC$1=BS65,1,"")</f>
        <v/>
      </c>
      <c r="CG65" s="322" t="str">
        <f t="shared" ref="CG65:CG96" si="831">IF(SUM(CE65:CF65)=1,IF(SUM($CE$1:$CE$200)=1,$CD$1,$CD$1+SUD),"")</f>
        <v/>
      </c>
      <c r="CH65" s="322" t="str">
        <f t="shared" ref="CH65" si="832">IF(CG65="","",MOD(CG65-BX65,CERCLE))</f>
        <v/>
      </c>
      <c r="CI65" s="322" t="str">
        <f t="shared" ref="CI65:CI96" si="833">IF(BX65="","",MOD(BX65+SUM($CH$1:$CH$200),CERCLE))</f>
        <v/>
      </c>
      <c r="CJ65" s="349"/>
      <c r="CK65" s="350" t="str">
        <f t="shared" ref="CK65:CK128" si="834">IF(CI65="","",BY65*(COS(RADIANS(CI65*24))))</f>
        <v/>
      </c>
      <c r="CL65" s="350" t="str">
        <f t="shared" ref="CL65:CL128" si="835">IF(CI65="","",BY65*(SIN(RADIANS(CI65*24))))</f>
        <v/>
      </c>
      <c r="CM65" s="320" t="str">
        <f t="shared" si="650"/>
        <v/>
      </c>
      <c r="CN65" s="320" t="str">
        <f t="shared" si="650"/>
        <v/>
      </c>
      <c r="CP65" s="322" t="str">
        <f>IF(BN65="","",MOD(BN65+'RAPPORT-XYZ'!$E$12,CERCLE))</f>
        <v/>
      </c>
      <c r="CQ65" s="345" t="str">
        <f t="shared" si="458"/>
        <v/>
      </c>
      <c r="CR65" s="320" t="str">
        <f t="shared" si="71"/>
        <v/>
      </c>
      <c r="CS65" s="320" t="str">
        <f t="shared" ref="CS65:CS128" si="836">IF(CI65="","",BY65*(SIN(RADIANS(CQ65*24))))</f>
        <v/>
      </c>
      <c r="CU65" s="320" t="str">
        <f>IF(CR65="","",BY65/'RAPPORT-XYZ'!$E$9)</f>
        <v/>
      </c>
      <c r="CV65" s="320" t="str">
        <f>IF(CU65="","",-'RAPPORT-XYZ'!$E$27*CU65)</f>
        <v/>
      </c>
      <c r="CW65" s="320" t="str">
        <f>IF(CV65="","",-'RAPPORT-XYZ'!$E$29*CU65)</f>
        <v/>
      </c>
      <c r="CY65" s="320" t="str">
        <f t="shared" ref="CY65:CZ96" si="837">IF(CR65="","",CR65+CV65)</f>
        <v/>
      </c>
      <c r="CZ65" s="320" t="str">
        <f t="shared" si="837"/>
        <v/>
      </c>
      <c r="DB65" s="320" t="str">
        <f t="shared" si="72"/>
        <v/>
      </c>
      <c r="DD65" s="320" t="str">
        <f>IF(CA65="","",CA65+('RAPPORT-XYZ'!$E$37*ROW(65:65)))</f>
        <v/>
      </c>
      <c r="DF65" s="345" t="str">
        <f t="shared" ref="DF65" si="838">IF(AND(CZ65=0,CY65=0),0,IF(AND(CZ65=0,CY65&gt;0),NORD,IF(AND(CZ65&gt;0,CY65=0),EST,IF(AND(CZ65=0,CY65&lt;0),SUD,IF(AND(CZ65&lt;0,CY65=0),OUEST,"")))))</f>
        <v/>
      </c>
      <c r="DG65" s="345" t="str">
        <f t="shared" ref="DG65" si="839">IF(CY65="","",IF(DF65="",MOD(DEGREES(ATAN(ABS(CZ65)/(ABS(CY65))))/24,CERCLE),DF65))</f>
        <v/>
      </c>
      <c r="DH65" s="345" t="str">
        <f t="shared" ref="DH65" si="840">IF(DG65="","",MOD(IF(AND(CZ65&gt;0,CY65&gt;0),DG65,IF(AND(CZ65&gt;0,CY65&lt;0),SUD-DG65,IF(AND(CZ65&lt;0,CY65&lt;0),SUD+DG65,IF(AND(CZ65&lt;0,CY65&gt;0),NORD-DG65,DG65)))),CERCLE))</f>
        <v/>
      </c>
      <c r="DI65" s="322" t="str">
        <f t="shared" ref="DI65" si="841">IF(CG65="","",MOD(CG65-DH65,CERCLE))</f>
        <v/>
      </c>
      <c r="DJ65" s="322" t="str">
        <f t="shared" ref="DJ65:DJ96" si="842">IF(DH65="","",MOD(DH65+SUM($DI$1:$DI$200),CERCLE))</f>
        <v/>
      </c>
      <c r="DK65" s="322" t="str">
        <f>IF(XYZ!$F$15=OUI,'CALCUL-XYZ'!DJ65,'CALCUL-XYZ'!DH65)</f>
        <v/>
      </c>
      <c r="DL65" s="345" t="str">
        <f t="shared" si="463"/>
        <v/>
      </c>
      <c r="DN65" s="320" t="str">
        <f t="shared" ref="DN65:DN128" si="843">IF(DK65="","",DB65*(COS(RADIANS(DK65*24))))</f>
        <v/>
      </c>
      <c r="DO65" s="320" t="str">
        <f t="shared" ref="DO65:DO128" si="844">IF(DK65="","",DB65*(SIN(RADIANS(DK65*24))))</f>
        <v/>
      </c>
      <c r="DP65" s="320" t="str">
        <f t="shared" si="642"/>
        <v/>
      </c>
      <c r="DQ65" s="320" t="str">
        <f t="shared" si="642"/>
        <v/>
      </c>
      <c r="DS65" s="320" t="str">
        <f t="shared" ref="DS65:DS128" si="845">IF(BQ65="","",BQ65)</f>
        <v/>
      </c>
      <c r="DT65" s="320" t="str">
        <f ca="1">IF(XYZ!AJ89="","",IF(XYZ!$AO$23='CALCUL-XY'!$E$56," "&amp;SUBSTITUTE(XYZ!AJ89,",","."),","&amp;SUBSTITUTE(XYZ!AJ89,",",".")))</f>
        <v/>
      </c>
      <c r="DU65" s="320" t="str">
        <f ca="1">IF(XYZ!AK89="","",IF(XYZ!$AO$23='CALCUL-XY'!$E$56," "&amp;SUBSTITUTE(XYZ!AK89,",","."),","&amp;SUBSTITUTE(XYZ!AK89,",",".")))</f>
        <v/>
      </c>
      <c r="DV65" s="320" t="str">
        <f>IF(DD65="","",IF(XYZ!$AO$23='CALCUL-XY'!$E$56," "&amp;SUBSTITUTE(DD65,",","."),","&amp;SUBSTITUTE(DD65,",",".")))</f>
        <v/>
      </c>
      <c r="DW65" s="320" t="str">
        <f>IF(DS65="","",IF(XYZ!$AO$23='CALCUL-XY'!$E$56,IF(XYZ!AM89=""," ST"," "&amp;XYZ!AM89),IF(XYZ!AM89="",",ST",","&amp;XYZ!AM89)))</f>
        <v/>
      </c>
      <c r="DY65" s="319">
        <f t="shared" ref="DY65:DY128" si="846">ROW(65:65)</f>
        <v>65</v>
      </c>
      <c r="DZ65" s="320" t="str">
        <f t="shared" ref="DZ65:DZ128" si="847">IF((NC*2)-1&lt;ROW(65:65),"",IF(ROW(65:65)&lt;=NC,ROW(65:65),ROW(65:65)-NC))</f>
        <v/>
      </c>
      <c r="EA65" s="322" t="str">
        <f t="shared" ref="EA65:EA128" si="848">IF(DZ65="","",INDEX(BN:BN,MATCH(DZ65,DY:DY,0)))</f>
        <v/>
      </c>
      <c r="EB65" s="345" t="str">
        <f t="shared" si="79"/>
        <v/>
      </c>
      <c r="EC65" s="320" t="str">
        <f t="shared" ref="EC65:EC128" si="849">IF(DZ65="","",INDEX(BY:BY,MATCH(DZ65,DY:DY,0)))</f>
        <v/>
      </c>
      <c r="ED65" s="320" t="str">
        <f t="shared" si="92"/>
        <v/>
      </c>
      <c r="EE65" s="320" t="str">
        <f t="shared" si="93"/>
        <v/>
      </c>
      <c r="EF65" s="320" t="str">
        <f ca="1">IF(EA65="","",IF(NC&lt;DY65,"",SUM(ED65:OFFSET(ED65,(NC-1),0))))</f>
        <v/>
      </c>
      <c r="EG65" s="320" t="str">
        <f ca="1">IF(EA65="","",IF(NC&lt;DY65,"",SUM(EE65:OFFSET(EE65,(NC-1),0))))</f>
        <v/>
      </c>
      <c r="EH65" s="320" t="str">
        <f t="shared" ref="EH65:EH128" si="850">IF(EA65="","",IF(NC&lt;DY65,"",SQRT(EF65^2+EG65^2)))</f>
        <v/>
      </c>
      <c r="EI65" s="320" t="str">
        <f>IF(EH65="","",'RAPPORT-XYZ'!$E$9/'CALCUL-XYZ'!EH65)</f>
        <v/>
      </c>
    </row>
    <row r="66" spans="1:139" x14ac:dyDescent="0.15">
      <c r="A66" s="320" t="str">
        <f>IF(XYZ!B90="","",XYZ!B90)</f>
        <v/>
      </c>
      <c r="B66" s="320" t="str">
        <f>IF(XYZ!C90="","",IF(XYZ!C90='RAPPORT-XYZ'!$A$6,'RAPPORT-XYZ'!$A$6,IF(OR(XYZ!C90='RAPPORT-XYZ'!$A$7,XYZ!C90='RAPPORT-XYZ'!$B$7),'RAPPORT-XYZ'!$A$7)))</f>
        <v/>
      </c>
      <c r="C66" s="320" t="str">
        <f>IF(XYZ!D90="","",XYZ!D90)</f>
        <v/>
      </c>
      <c r="D66" s="320" t="str">
        <f>IF(XYZ!E90="","",XYZ!E90)</f>
        <v/>
      </c>
      <c r="E66" s="320" t="str">
        <f>IF(XYZ!F90="","",XYZ!F90)</f>
        <v/>
      </c>
      <c r="F66" s="322" t="str">
        <f>IF(XYZ!G90="","",MOD(XYZ!G90,CERCLE))</f>
        <v/>
      </c>
      <c r="G66" s="322" t="str">
        <f>IF(XYZ!H90="","",MOD(XYZ!H90,CERCLE))</f>
        <v/>
      </c>
      <c r="H66" s="320">
        <f>IFERROR(IF(ECHELLE3="",XYZ!I90*1,XYZ!I90*ECHELLE3),"")</f>
        <v>0</v>
      </c>
      <c r="I66" s="320" t="str">
        <f>IF(XYZ!J90="","",XYZ!J90)</f>
        <v/>
      </c>
      <c r="K66" s="320" t="str">
        <f t="shared" ref="K66:K129" si="851">IF(A66&lt;&gt;"x",IF(F66="","",1),"")</f>
        <v/>
      </c>
      <c r="L66" s="320" t="str">
        <f>IF(K66="","",COUNT($K$1:K66))</f>
        <v/>
      </c>
      <c r="M66" s="320" t="str">
        <f t="shared" si="798"/>
        <v/>
      </c>
      <c r="N66" s="320" t="str">
        <f t="shared" si="799"/>
        <v/>
      </c>
      <c r="O66" s="320" t="str">
        <f t="shared" si="800"/>
        <v/>
      </c>
      <c r="P66" s="320" t="str">
        <f t="shared" si="801"/>
        <v/>
      </c>
      <c r="Q66" s="322" t="str">
        <f t="shared" si="802"/>
        <v/>
      </c>
      <c r="R66" s="322" t="str">
        <f t="shared" si="803"/>
        <v/>
      </c>
      <c r="S66" s="320" t="str">
        <f t="shared" si="804"/>
        <v/>
      </c>
      <c r="T66" s="320" t="str">
        <f t="shared" si="805"/>
        <v/>
      </c>
      <c r="V66" s="322" t="str">
        <f t="shared" ref="V66" si="852">IF(Q66="","",IF(M66="R",MOD(Q66-SUD,CERCLE),Q66))</f>
        <v/>
      </c>
      <c r="W66" s="331" t="str">
        <f t="shared" ref="W66:W129" si="853">IF(V66="","",SIN(RADIANS(V66*24)))</f>
        <v/>
      </c>
      <c r="X66" s="331" t="str">
        <f t="shared" ref="X66:X129" si="854">IF(V66="","",COS(RADIANS(V66*24)))</f>
        <v/>
      </c>
      <c r="Y66" s="352"/>
      <c r="Z66" s="322" t="str">
        <f t="shared" ref="Z66" si="855">IF(R66="","",IF(M66="R",MOD(CERCLE-R66,CERCLE),R66))</f>
        <v/>
      </c>
      <c r="AA66" s="320" t="str">
        <f t="shared" ref="AA66" si="856">IF(S66="","",ABS(COS(RADIANS(Z66-EST)*24))*S66)</f>
        <v/>
      </c>
      <c r="AC66" s="320" t="str">
        <f t="shared" ref="AC66" si="857">IF(S66="","",SIN(RADIANS(Z66-EST)*24)*S66)</f>
        <v/>
      </c>
      <c r="AD66" s="320" t="str">
        <f t="shared" si="810"/>
        <v/>
      </c>
      <c r="AF66" s="320" t="str">
        <f t="shared" si="811"/>
        <v/>
      </c>
      <c r="AG66" s="320" t="str">
        <f t="shared" si="811"/>
        <v/>
      </c>
      <c r="AH66" s="320" t="str">
        <f t="shared" si="812"/>
        <v/>
      </c>
      <c r="AI66" s="320" t="str">
        <f t="shared" si="813"/>
        <v/>
      </c>
      <c r="AJ66" s="320" t="str">
        <f>IF(AH66="","",IF(ISNA(MATCH(AH66,$AH$1:AH65,0)),"N","Y"))</f>
        <v/>
      </c>
      <c r="AK66" s="320" t="str">
        <f t="shared" si="814"/>
        <v/>
      </c>
      <c r="AL66" s="320" t="str">
        <f t="shared" si="815"/>
        <v/>
      </c>
      <c r="AM66" s="320" t="str">
        <f t="shared" si="816"/>
        <v/>
      </c>
      <c r="AN66" s="320" t="str">
        <f t="shared" si="817"/>
        <v/>
      </c>
      <c r="AO66" s="334" t="str">
        <f t="array" ref="AO66">IF(AM66="","",AVERAGE(IF(AH$1:AH$200=AM66,W$1:W$200)))</f>
        <v/>
      </c>
      <c r="AP66" s="334" t="str">
        <f t="array" ref="AP66">IF(AM66="","",AVERAGE(IF(AH$1:AH$200=AM66,X$1:X$200)))</f>
        <v/>
      </c>
      <c r="AQ66" s="334" t="str">
        <f t="shared" ref="AQ66:AQ129" si="858">IF(AP66="","",ATAN2(AP66,AO66))</f>
        <v/>
      </c>
      <c r="AR66" s="335" t="str">
        <f t="array" ref="AR66">IF(AQ66="","",MOD(DEGREES(AQ66/24),CERCLE))</f>
        <v/>
      </c>
      <c r="AS66" s="336" t="str">
        <f t="array" ref="AS66">IF(AM66="","",AVERAGE(IF(AH$1:AH$200=AM66,AA$1:AA$200)))</f>
        <v/>
      </c>
      <c r="AT66" s="336" t="str">
        <f t="shared" si="818"/>
        <v/>
      </c>
      <c r="AU66" s="336" t="str">
        <f t="shared" ref="AU66:AU129" si="859">IF(AS66="","",AVERAGE(AS66:AT66))</f>
        <v/>
      </c>
      <c r="AV66" s="337" t="str">
        <f t="array" ref="AV66">IF(AM66="","",AVERAGE(IF(AH$1:AH$200=AM66,AD$1:AD$200)))</f>
        <v/>
      </c>
      <c r="AW66" s="337" t="str">
        <f t="array" ref="AW66">IF(AN66="","",AVERAGE(IF(AH$1:AH$200=AN66,AD$1:AD$200)))</f>
        <v/>
      </c>
      <c r="AX66" s="337" t="str">
        <f t="shared" ref="AX66:AX129" si="860">IF(AV66="","",SIGN(AV66)*AVERAGE(ABS(AV66),ABS(AW66)))</f>
        <v/>
      </c>
      <c r="AY66" s="320" t="str">
        <f t="shared" si="819"/>
        <v/>
      </c>
      <c r="AZ66" s="320" t="str">
        <f>IF(AY66="","",COUNT(AY$1:AY66))</f>
        <v/>
      </c>
      <c r="BB66" s="339" t="str">
        <f>IF(AF66="","",IF(ISNA(MATCH(AF66,$AF$1:AF65,0)),"N","Y"))</f>
        <v/>
      </c>
      <c r="BC66" s="339" t="str">
        <f t="shared" si="20"/>
        <v/>
      </c>
      <c r="BD66" s="339" t="str">
        <f>IF(BC66="","",COUNT($BC$1:BC66))</f>
        <v/>
      </c>
      <c r="BE66" s="339" t="str">
        <f t="shared" si="820"/>
        <v/>
      </c>
      <c r="BF66" s="340" t="str">
        <f>IF(AR66="","",IF(ISNA(MATCH(AF66,$AF$1:AF65,0)),-AR66,AR66))</f>
        <v/>
      </c>
      <c r="BG66" s="341" t="str">
        <f t="array" ref="BG66">IF(BE66="","",SUM(IF(AK$1:AK$200=BE66,BF$1:BF$200)))</f>
        <v/>
      </c>
      <c r="BH66" s="341" t="str">
        <f t="shared" ref="BH66" si="861">IF(BG66="","",MOD(BG66,CERCLE))</f>
        <v/>
      </c>
      <c r="BI66" s="342"/>
      <c r="BJ66" s="322"/>
      <c r="BK66" s="322"/>
      <c r="BL66" s="322"/>
      <c r="BM66" s="339" t="str">
        <f t="shared" ref="BM66:BM129" si="862">IF(BE66="","",BE66)</f>
        <v/>
      </c>
      <c r="BN66" s="343" t="str">
        <f t="shared" si="822"/>
        <v/>
      </c>
      <c r="BO66" s="341" t="str">
        <f t="shared" ref="BO66" si="863">IF(BN66="","",CERCLE-BN66)</f>
        <v/>
      </c>
      <c r="BP66" s="341"/>
      <c r="BQ66" s="339" t="str">
        <f t="shared" si="824"/>
        <v/>
      </c>
      <c r="BR66" s="341" t="str">
        <f t="shared" ref="BR66:BR129" si="864">BM66&amp;BQ66</f>
        <v/>
      </c>
      <c r="BS66" s="341" t="str">
        <f t="shared" ref="BS66:BS129" si="865">IF(BM66="","",BQ66&amp;BM66)</f>
        <v/>
      </c>
      <c r="BT66" s="343" t="str">
        <f t="shared" si="825"/>
        <v/>
      </c>
      <c r="BU66" s="342"/>
      <c r="BV66" s="341" t="str">
        <f t="shared" ref="BV66:BV97" si="866">IF(BN66="","",IF(ANGLEC="interieur",MOD(BV65+SUD+BN66,CERCLE),MOD(BV65+SUD-BN66,CERCLE)))</f>
        <v/>
      </c>
      <c r="BW66" s="345" t="str">
        <f t="shared" ref="BW66:BW97" si="867">IF(BN66="","",IF(ANGLEC="exterieur",MOD(BW65+SUD+BN66,CERCLE),MOD(BW65+SUD-BN66,CERCLE)))</f>
        <v/>
      </c>
      <c r="BX66" s="345" t="str">
        <f t="shared" si="826"/>
        <v/>
      </c>
      <c r="BY66" s="346" t="str">
        <f t="shared" si="827"/>
        <v/>
      </c>
      <c r="BZ66" s="346" t="str">
        <f t="shared" si="828"/>
        <v/>
      </c>
      <c r="CA66" s="339" t="str">
        <f t="shared" ref="CA66:CA129" si="868">IF(BR66="","",CA65+BZ66)</f>
        <v/>
      </c>
      <c r="CE66" s="320" t="str">
        <f t="shared" si="829"/>
        <v/>
      </c>
      <c r="CF66" s="320" t="str">
        <f t="shared" si="830"/>
        <v/>
      </c>
      <c r="CG66" s="322" t="str">
        <f t="shared" si="831"/>
        <v/>
      </c>
      <c r="CH66" s="322" t="str">
        <f t="shared" ref="CH66" si="869">IF(CG66="","",MOD(CG66-BX66,CERCLE))</f>
        <v/>
      </c>
      <c r="CI66" s="322" t="str">
        <f t="shared" si="833"/>
        <v/>
      </c>
      <c r="CJ66" s="349"/>
      <c r="CK66" s="350" t="str">
        <f t="shared" si="834"/>
        <v/>
      </c>
      <c r="CL66" s="350" t="str">
        <f t="shared" si="835"/>
        <v/>
      </c>
      <c r="CM66" s="320" t="str">
        <f t="shared" si="650"/>
        <v/>
      </c>
      <c r="CN66" s="320" t="str">
        <f t="shared" si="650"/>
        <v/>
      </c>
      <c r="CP66" s="322" t="str">
        <f>IF(BN66="","",MOD(BN66+'RAPPORT-XYZ'!$E$12,CERCLE))</f>
        <v/>
      </c>
      <c r="CQ66" s="345" t="str">
        <f t="shared" ref="CQ66:CQ97" si="870">IF(CP66="","",IF(CHEMINEMENTC=ANTIC,IF(ANGLEC="INTERIEUR",MOD(CQ65+SUD+CP66,CERCLE),MOD(CQ65+SUD-CP66,CERCLE)),IF($BP$1="INTERIEUR",MOD(CQ65+SUD-CP66,CERCLE),MOD(CQ65+SUD+CP66,CERCLE))))</f>
        <v/>
      </c>
      <c r="CR66" s="320" t="str">
        <f t="shared" ref="CR66:CR129" si="871">IF(CI66="","",BY66*(COS(RADIANS(CQ66*24))))</f>
        <v/>
      </c>
      <c r="CS66" s="320" t="str">
        <f t="shared" si="836"/>
        <v/>
      </c>
      <c r="CU66" s="320" t="str">
        <f>IF(CR66="","",BY66/'RAPPORT-XYZ'!$E$9)</f>
        <v/>
      </c>
      <c r="CV66" s="320" t="str">
        <f>IF(CU66="","",-'RAPPORT-XYZ'!$E$27*CU66)</f>
        <v/>
      </c>
      <c r="CW66" s="320" t="str">
        <f>IF(CV66="","",-'RAPPORT-XYZ'!$E$29*CU66)</f>
        <v/>
      </c>
      <c r="CY66" s="320" t="str">
        <f t="shared" si="837"/>
        <v/>
      </c>
      <c r="CZ66" s="320" t="str">
        <f t="shared" si="837"/>
        <v/>
      </c>
      <c r="DB66" s="320" t="str">
        <f t="shared" ref="DB66:DB129" si="872">IF(CY66="","",SQRT(CY66^2+CZ66^2))</f>
        <v/>
      </c>
      <c r="DD66" s="320" t="str">
        <f>IF(CA66="","",CA66+('RAPPORT-XYZ'!$E$37*ROW(66:66)))</f>
        <v/>
      </c>
      <c r="DF66" s="345" t="str">
        <f t="shared" ref="DF66" si="873">IF(AND(CZ66=0,CY66=0),0,IF(AND(CZ66=0,CY66&gt;0),NORD,IF(AND(CZ66&gt;0,CY66=0),EST,IF(AND(CZ66=0,CY66&lt;0),SUD,IF(AND(CZ66&lt;0,CY66=0),OUEST,"")))))</f>
        <v/>
      </c>
      <c r="DG66" s="345" t="str">
        <f t="shared" ref="DG66" si="874">IF(CY66="","",IF(DF66="",MOD(DEGREES(ATAN(ABS(CZ66)/(ABS(CY66))))/24,CERCLE),DF66))</f>
        <v/>
      </c>
      <c r="DH66" s="345" t="str">
        <f t="shared" ref="DH66" si="875">IF(DG66="","",MOD(IF(AND(CZ66&gt;0,CY66&gt;0),DG66,IF(AND(CZ66&gt;0,CY66&lt;0),SUD-DG66,IF(AND(CZ66&lt;0,CY66&lt;0),SUD+DG66,IF(AND(CZ66&lt;0,CY66&gt;0),NORD-DG66,DG66)))),CERCLE))</f>
        <v/>
      </c>
      <c r="DI66" s="322" t="str">
        <f t="shared" ref="DI66" si="876">IF(CG66="","",MOD(CG66-DH66,CERCLE))</f>
        <v/>
      </c>
      <c r="DJ66" s="322" t="str">
        <f t="shared" si="842"/>
        <v/>
      </c>
      <c r="DK66" s="322" t="str">
        <f>IF(XYZ!$F$15=OUI,'CALCUL-XYZ'!DJ66,'CALCUL-XYZ'!DH66)</f>
        <v/>
      </c>
      <c r="DL66" s="345" t="str">
        <f t="shared" ref="DL66:DL97" si="877">IF(DK66="","",IF(CHEMINEMENTC=ANTIC,MOD(IF(ANGLEC="INTERIEUR",DK66-DK65-SUD,DK65-SUD-DK66),CERCLE),MOD(IF(ANGLEC="INTERIEUR",DK65-SUD-DK66,DK66-DK65-SUD),CERCLE)))</f>
        <v/>
      </c>
      <c r="DN66" s="320" t="str">
        <f t="shared" si="843"/>
        <v/>
      </c>
      <c r="DO66" s="320" t="str">
        <f t="shared" si="844"/>
        <v/>
      </c>
      <c r="DP66" s="320" t="str">
        <f t="shared" ref="DP66:DQ81" si="878">IF(DN66="","",DP65+DN66)</f>
        <v/>
      </c>
      <c r="DQ66" s="320" t="str">
        <f t="shared" si="878"/>
        <v/>
      </c>
      <c r="DS66" s="320" t="str">
        <f t="shared" si="845"/>
        <v/>
      </c>
      <c r="DT66" s="320" t="str">
        <f ca="1">IF(XYZ!AJ90="","",IF(XYZ!$AO$23='CALCUL-XY'!$E$56," "&amp;SUBSTITUTE(XYZ!AJ90,",","."),","&amp;SUBSTITUTE(XYZ!AJ90,",",".")))</f>
        <v/>
      </c>
      <c r="DU66" s="320" t="str">
        <f ca="1">IF(XYZ!AK90="","",IF(XYZ!$AO$23='CALCUL-XY'!$E$56," "&amp;SUBSTITUTE(XYZ!AK90,",","."),","&amp;SUBSTITUTE(XYZ!AK90,",",".")))</f>
        <v/>
      </c>
      <c r="DV66" s="320" t="str">
        <f>IF(DD66="","",IF(XYZ!$AO$23='CALCUL-XY'!$E$56," "&amp;SUBSTITUTE(DD66,",","."),","&amp;SUBSTITUTE(DD66,",",".")))</f>
        <v/>
      </c>
      <c r="DW66" s="320" t="str">
        <f>IF(DS66="","",IF(XYZ!$AO$23='CALCUL-XY'!$E$56,IF(XYZ!AM90=""," ST"," "&amp;XYZ!AM90),IF(XYZ!AM90="",",ST",","&amp;XYZ!AM90)))</f>
        <v/>
      </c>
      <c r="DY66" s="319">
        <f t="shared" si="846"/>
        <v>66</v>
      </c>
      <c r="DZ66" s="320" t="str">
        <f t="shared" si="847"/>
        <v/>
      </c>
      <c r="EA66" s="322" t="str">
        <f t="shared" si="848"/>
        <v/>
      </c>
      <c r="EB66" s="345" t="str">
        <f t="shared" ref="EB66:EB129" si="879">IF(EA66="","",IF(CHEMINEMENTC=ANTIC,IF(ANGLEC="INTERIEUR",MOD(EB65+SUD+EA66,CERCLE),MOD(EB65+SUD-EA66,CERCLE)),IF(ANGLEC="INTERIEUR",MOD(EB65+SUD-EA66,CERCLE),MOD(EB65+SUD+EA66,CERCLE))))</f>
        <v/>
      </c>
      <c r="EC66" s="320" t="str">
        <f t="shared" si="849"/>
        <v/>
      </c>
      <c r="ED66" s="320" t="str">
        <f t="shared" si="92"/>
        <v/>
      </c>
      <c r="EE66" s="320" t="str">
        <f t="shared" si="93"/>
        <v/>
      </c>
      <c r="EF66" s="320" t="str">
        <f ca="1">IF(EA66="","",IF(NC&lt;DY66,"",SUM(ED66:OFFSET(ED66,(NC-1),0))))</f>
        <v/>
      </c>
      <c r="EG66" s="320" t="str">
        <f ca="1">IF(EA66="","",IF(NC&lt;DY66,"",SUM(EE66:OFFSET(EE66,(NC-1),0))))</f>
        <v/>
      </c>
      <c r="EH66" s="320" t="str">
        <f t="shared" si="850"/>
        <v/>
      </c>
      <c r="EI66" s="320" t="str">
        <f>IF(EH66="","",'RAPPORT-XYZ'!$E$9/'CALCUL-XYZ'!EH66)</f>
        <v/>
      </c>
    </row>
    <row r="67" spans="1:139" x14ac:dyDescent="0.15">
      <c r="A67" s="320" t="str">
        <f>IF(XYZ!B91="","",XYZ!B91)</f>
        <v/>
      </c>
      <c r="B67" s="320" t="str">
        <f>IF(XYZ!C91="","",IF(XYZ!C91='RAPPORT-XYZ'!$A$6,'RAPPORT-XYZ'!$A$6,IF(OR(XYZ!C91='RAPPORT-XYZ'!$A$7,XYZ!C91='RAPPORT-XYZ'!$B$7),'RAPPORT-XYZ'!$A$7)))</f>
        <v/>
      </c>
      <c r="C67" s="320" t="str">
        <f>IF(XYZ!D91="","",XYZ!D91)</f>
        <v/>
      </c>
      <c r="D67" s="320" t="str">
        <f>IF(XYZ!E91="","",XYZ!E91)</f>
        <v/>
      </c>
      <c r="E67" s="320" t="str">
        <f>IF(XYZ!F91="","",XYZ!F91)</f>
        <v/>
      </c>
      <c r="F67" s="322" t="str">
        <f>IF(XYZ!G91="","",MOD(XYZ!G91,CERCLE))</f>
        <v/>
      </c>
      <c r="G67" s="322" t="str">
        <f>IF(XYZ!H91="","",MOD(XYZ!H91,CERCLE))</f>
        <v/>
      </c>
      <c r="H67" s="320">
        <f>IFERROR(IF(ECHELLE3="",XYZ!I91*1,XYZ!I91*ECHELLE3),"")</f>
        <v>0</v>
      </c>
      <c r="I67" s="320" t="str">
        <f>IF(XYZ!J91="","",XYZ!J91)</f>
        <v/>
      </c>
      <c r="K67" s="320" t="str">
        <f t="shared" si="851"/>
        <v/>
      </c>
      <c r="L67" s="320" t="str">
        <f>IF(K67="","",COUNT($K$1:K67))</f>
        <v/>
      </c>
      <c r="M67" s="320" t="str">
        <f t="shared" si="798"/>
        <v/>
      </c>
      <c r="N67" s="320" t="str">
        <f t="shared" si="799"/>
        <v/>
      </c>
      <c r="O67" s="320" t="str">
        <f t="shared" si="800"/>
        <v/>
      </c>
      <c r="P67" s="320" t="str">
        <f t="shared" si="801"/>
        <v/>
      </c>
      <c r="Q67" s="322" t="str">
        <f t="shared" si="802"/>
        <v/>
      </c>
      <c r="R67" s="322" t="str">
        <f t="shared" si="803"/>
        <v/>
      </c>
      <c r="S67" s="320" t="str">
        <f t="shared" si="804"/>
        <v/>
      </c>
      <c r="T67" s="320" t="str">
        <f t="shared" si="805"/>
        <v/>
      </c>
      <c r="V67" s="322" t="str">
        <f t="shared" ref="V67" si="880">IF(Q67="","",IF(M67="R",MOD(Q67-SUD,CERCLE),Q67))</f>
        <v/>
      </c>
      <c r="W67" s="331" t="str">
        <f t="shared" si="853"/>
        <v/>
      </c>
      <c r="X67" s="331" t="str">
        <f t="shared" si="854"/>
        <v/>
      </c>
      <c r="Y67" s="352"/>
      <c r="Z67" s="322" t="str">
        <f t="shared" ref="Z67" si="881">IF(R67="","",IF(M67="R",MOD(CERCLE-R67,CERCLE),R67))</f>
        <v/>
      </c>
      <c r="AA67" s="320" t="str">
        <f t="shared" ref="AA67" si="882">IF(S67="","",ABS(COS(RADIANS(Z67-EST)*24))*S67)</f>
        <v/>
      </c>
      <c r="AC67" s="320" t="str">
        <f t="shared" ref="AC67" si="883">IF(S67="","",SIN(RADIANS(Z67-EST)*24)*S67)</f>
        <v/>
      </c>
      <c r="AD67" s="320" t="str">
        <f t="shared" si="810"/>
        <v/>
      </c>
      <c r="AF67" s="320" t="str">
        <f t="shared" si="811"/>
        <v/>
      </c>
      <c r="AG67" s="320" t="str">
        <f t="shared" si="811"/>
        <v/>
      </c>
      <c r="AH67" s="320" t="str">
        <f t="shared" si="812"/>
        <v/>
      </c>
      <c r="AI67" s="320" t="str">
        <f t="shared" si="813"/>
        <v/>
      </c>
      <c r="AJ67" s="320" t="str">
        <f>IF(AH67="","",IF(ISNA(MATCH(AH67,$AH$1:AH66,0)),"N","Y"))</f>
        <v/>
      </c>
      <c r="AK67" s="320" t="str">
        <f t="shared" si="814"/>
        <v/>
      </c>
      <c r="AL67" s="320" t="str">
        <f t="shared" si="815"/>
        <v/>
      </c>
      <c r="AM67" s="320" t="str">
        <f t="shared" si="816"/>
        <v/>
      </c>
      <c r="AN67" s="320" t="str">
        <f t="shared" si="817"/>
        <v/>
      </c>
      <c r="AO67" s="334" t="str">
        <f t="array" ref="AO67">IF(AM67="","",AVERAGE(IF(AH$1:AH$200=AM67,W$1:W$200)))</f>
        <v/>
      </c>
      <c r="AP67" s="334" t="str">
        <f t="array" ref="AP67">IF(AM67="","",AVERAGE(IF(AH$1:AH$200=AM67,X$1:X$200)))</f>
        <v/>
      </c>
      <c r="AQ67" s="334" t="str">
        <f t="shared" si="858"/>
        <v/>
      </c>
      <c r="AR67" s="335" t="str">
        <f t="array" ref="AR67">IF(AQ67="","",MOD(DEGREES(AQ67/24),CERCLE))</f>
        <v/>
      </c>
      <c r="AS67" s="336" t="str">
        <f t="array" ref="AS67">IF(AM67="","",AVERAGE(IF(AH$1:AH$200=AM67,AA$1:AA$200)))</f>
        <v/>
      </c>
      <c r="AT67" s="336" t="str">
        <f t="shared" si="818"/>
        <v/>
      </c>
      <c r="AU67" s="336" t="str">
        <f t="shared" si="859"/>
        <v/>
      </c>
      <c r="AV67" s="337" t="str">
        <f t="array" ref="AV67">IF(AM67="","",AVERAGE(IF(AH$1:AH$200=AM67,AD$1:AD$200)))</f>
        <v/>
      </c>
      <c r="AW67" s="337" t="str">
        <f t="array" ref="AW67">IF(AN67="","",AVERAGE(IF(AH$1:AH$200=AN67,AD$1:AD$200)))</f>
        <v/>
      </c>
      <c r="AX67" s="337" t="str">
        <f t="shared" si="860"/>
        <v/>
      </c>
      <c r="AY67" s="320" t="str">
        <f t="shared" si="819"/>
        <v/>
      </c>
      <c r="AZ67" s="320" t="str">
        <f>IF(AY67="","",COUNT(AY$1:AY67))</f>
        <v/>
      </c>
      <c r="BB67" s="339" t="str">
        <f>IF(AF67="","",IF(ISNA(MATCH(AF67,$AF$1:AF66,0)),"N","Y"))</f>
        <v/>
      </c>
      <c r="BC67" s="339" t="str">
        <f t="shared" si="20"/>
        <v/>
      </c>
      <c r="BD67" s="339" t="str">
        <f>IF(BC67="","",COUNT($BC$1:BC67))</f>
        <v/>
      </c>
      <c r="BE67" s="339" t="str">
        <f t="shared" si="820"/>
        <v/>
      </c>
      <c r="BF67" s="340" t="str">
        <f>IF(AR67="","",IF(ISNA(MATCH(AF67,$AF$1:AF66,0)),-AR67,AR67))</f>
        <v/>
      </c>
      <c r="BG67" s="341" t="str">
        <f t="array" ref="BG67">IF(BE67="","",SUM(IF(AK$1:AK$200=BE67,BF$1:BF$200)))</f>
        <v/>
      </c>
      <c r="BH67" s="341" t="str">
        <f t="shared" ref="BH67" si="884">IF(BG67="","",MOD(BG67,CERCLE))</f>
        <v/>
      </c>
      <c r="BI67" s="342"/>
      <c r="BJ67" s="322"/>
      <c r="BK67" s="322"/>
      <c r="BL67" s="322"/>
      <c r="BM67" s="339" t="str">
        <f t="shared" si="862"/>
        <v/>
      </c>
      <c r="BN67" s="343" t="str">
        <f t="shared" si="822"/>
        <v/>
      </c>
      <c r="BO67" s="341" t="str">
        <f t="shared" ref="BO67" si="885">IF(BN67="","",CERCLE-BN67)</f>
        <v/>
      </c>
      <c r="BP67" s="341"/>
      <c r="BQ67" s="339" t="str">
        <f t="shared" si="824"/>
        <v/>
      </c>
      <c r="BR67" s="341" t="str">
        <f t="shared" si="864"/>
        <v/>
      </c>
      <c r="BS67" s="341" t="str">
        <f t="shared" si="865"/>
        <v/>
      </c>
      <c r="BT67" s="343" t="str">
        <f t="shared" si="825"/>
        <v/>
      </c>
      <c r="BU67" s="342"/>
      <c r="BV67" s="341" t="str">
        <f t="shared" si="866"/>
        <v/>
      </c>
      <c r="BW67" s="345" t="str">
        <f t="shared" si="867"/>
        <v/>
      </c>
      <c r="BX67" s="345" t="str">
        <f t="shared" si="826"/>
        <v/>
      </c>
      <c r="BY67" s="346" t="str">
        <f t="shared" si="827"/>
        <v/>
      </c>
      <c r="BZ67" s="346" t="str">
        <f t="shared" si="828"/>
        <v/>
      </c>
      <c r="CA67" s="339" t="str">
        <f t="shared" si="868"/>
        <v/>
      </c>
      <c r="CE67" s="320" t="str">
        <f t="shared" si="829"/>
        <v/>
      </c>
      <c r="CF67" s="320" t="str">
        <f t="shared" si="830"/>
        <v/>
      </c>
      <c r="CG67" s="322" t="str">
        <f t="shared" si="831"/>
        <v/>
      </c>
      <c r="CH67" s="322" t="str">
        <f t="shared" ref="CH67" si="886">IF(CG67="","",MOD(CG67-BX67,CERCLE))</f>
        <v/>
      </c>
      <c r="CI67" s="322" t="str">
        <f t="shared" si="833"/>
        <v/>
      </c>
      <c r="CJ67" s="349"/>
      <c r="CK67" s="350" t="str">
        <f t="shared" si="834"/>
        <v/>
      </c>
      <c r="CL67" s="350" t="str">
        <f t="shared" si="835"/>
        <v/>
      </c>
      <c r="CM67" s="320" t="str">
        <f t="shared" ref="CM67:CN82" si="887">IF(CK67="","",CM66+CK67)</f>
        <v/>
      </c>
      <c r="CN67" s="320" t="str">
        <f t="shared" si="887"/>
        <v/>
      </c>
      <c r="CP67" s="322" t="str">
        <f>IF(BN67="","",MOD(BN67+'RAPPORT-XYZ'!$E$12,CERCLE))</f>
        <v/>
      </c>
      <c r="CQ67" s="345" t="str">
        <f t="shared" si="870"/>
        <v/>
      </c>
      <c r="CR67" s="320" t="str">
        <f t="shared" si="871"/>
        <v/>
      </c>
      <c r="CS67" s="320" t="str">
        <f t="shared" si="836"/>
        <v/>
      </c>
      <c r="CU67" s="320" t="str">
        <f>IF(CR67="","",BY67/'RAPPORT-XYZ'!$E$9)</f>
        <v/>
      </c>
      <c r="CV67" s="320" t="str">
        <f>IF(CU67="","",-'RAPPORT-XYZ'!$E$27*CU67)</f>
        <v/>
      </c>
      <c r="CW67" s="320" t="str">
        <f>IF(CV67="","",-'RAPPORT-XYZ'!$E$29*CU67)</f>
        <v/>
      </c>
      <c r="CY67" s="320" t="str">
        <f t="shared" si="837"/>
        <v/>
      </c>
      <c r="CZ67" s="320" t="str">
        <f t="shared" si="837"/>
        <v/>
      </c>
      <c r="DB67" s="320" t="str">
        <f t="shared" si="872"/>
        <v/>
      </c>
      <c r="DD67" s="320" t="str">
        <f>IF(CA67="","",CA67+('RAPPORT-XYZ'!$E$37*ROW(67:67)))</f>
        <v/>
      </c>
      <c r="DF67" s="345" t="str">
        <f t="shared" ref="DF67" si="888">IF(AND(CZ67=0,CY67=0),0,IF(AND(CZ67=0,CY67&gt;0),NORD,IF(AND(CZ67&gt;0,CY67=0),EST,IF(AND(CZ67=0,CY67&lt;0),SUD,IF(AND(CZ67&lt;0,CY67=0),OUEST,"")))))</f>
        <v/>
      </c>
      <c r="DG67" s="345" t="str">
        <f t="shared" ref="DG67" si="889">IF(CY67="","",IF(DF67="",MOD(DEGREES(ATAN(ABS(CZ67)/(ABS(CY67))))/24,CERCLE),DF67))</f>
        <v/>
      </c>
      <c r="DH67" s="345" t="str">
        <f t="shared" ref="DH67" si="890">IF(DG67="","",MOD(IF(AND(CZ67&gt;0,CY67&gt;0),DG67,IF(AND(CZ67&gt;0,CY67&lt;0),SUD-DG67,IF(AND(CZ67&lt;0,CY67&lt;0),SUD+DG67,IF(AND(CZ67&lt;0,CY67&gt;0),NORD-DG67,DG67)))),CERCLE))</f>
        <v/>
      </c>
      <c r="DI67" s="322" t="str">
        <f t="shared" ref="DI67" si="891">IF(CG67="","",MOD(CG67-DH67,CERCLE))</f>
        <v/>
      </c>
      <c r="DJ67" s="322" t="str">
        <f t="shared" si="842"/>
        <v/>
      </c>
      <c r="DK67" s="322" t="str">
        <f>IF(XYZ!$F$15=OUI,'CALCUL-XYZ'!DJ67,'CALCUL-XYZ'!DH67)</f>
        <v/>
      </c>
      <c r="DL67" s="345" t="str">
        <f t="shared" si="877"/>
        <v/>
      </c>
      <c r="DN67" s="320" t="str">
        <f t="shared" si="843"/>
        <v/>
      </c>
      <c r="DO67" s="320" t="str">
        <f t="shared" si="844"/>
        <v/>
      </c>
      <c r="DP67" s="320" t="str">
        <f t="shared" si="878"/>
        <v/>
      </c>
      <c r="DQ67" s="320" t="str">
        <f t="shared" si="878"/>
        <v/>
      </c>
      <c r="DS67" s="320" t="str">
        <f t="shared" si="845"/>
        <v/>
      </c>
      <c r="DT67" s="320" t="str">
        <f ca="1">IF(XYZ!AJ91="","",IF(XYZ!$AO$23='CALCUL-XY'!$E$56," "&amp;SUBSTITUTE(XYZ!AJ91,",","."),","&amp;SUBSTITUTE(XYZ!AJ91,",",".")))</f>
        <v/>
      </c>
      <c r="DU67" s="320" t="str">
        <f ca="1">IF(XYZ!AK91="","",IF(XYZ!$AO$23='CALCUL-XY'!$E$56," "&amp;SUBSTITUTE(XYZ!AK91,",","."),","&amp;SUBSTITUTE(XYZ!AK91,",",".")))</f>
        <v/>
      </c>
      <c r="DV67" s="320" t="str">
        <f>IF(DD67="","",IF(XYZ!$AO$23='CALCUL-XY'!$E$56," "&amp;SUBSTITUTE(DD67,",","."),","&amp;SUBSTITUTE(DD67,",",".")))</f>
        <v/>
      </c>
      <c r="DW67" s="320" t="str">
        <f>IF(DS67="","",IF(XYZ!$AO$23='CALCUL-XY'!$E$56,IF(XYZ!AM91=""," ST"," "&amp;XYZ!AM91),IF(XYZ!AM91="",",ST",","&amp;XYZ!AM91)))</f>
        <v/>
      </c>
      <c r="DY67" s="319">
        <f t="shared" si="846"/>
        <v>67</v>
      </c>
      <c r="DZ67" s="320" t="str">
        <f t="shared" si="847"/>
        <v/>
      </c>
      <c r="EA67" s="322" t="str">
        <f t="shared" si="848"/>
        <v/>
      </c>
      <c r="EB67" s="345" t="str">
        <f t="shared" si="879"/>
        <v/>
      </c>
      <c r="EC67" s="320" t="str">
        <f t="shared" si="849"/>
        <v/>
      </c>
      <c r="ED67" s="320" t="str">
        <f t="shared" ref="ED67:ED130" si="892">IF(EA67="","",EC67*(COS(RADIANS(EB67*24))))</f>
        <v/>
      </c>
      <c r="EE67" s="320" t="str">
        <f t="shared" ref="EE67:EE130" si="893">IF(EA67="","",EC67*(SIN(RADIANS(EB67*24))))</f>
        <v/>
      </c>
      <c r="EF67" s="320" t="str">
        <f ca="1">IF(EA67="","",IF(NC&lt;DY67,"",SUM(ED67:OFFSET(ED67,(NC-1),0))))</f>
        <v/>
      </c>
      <c r="EG67" s="320" t="str">
        <f ca="1">IF(EA67="","",IF(NC&lt;DY67,"",SUM(EE67:OFFSET(EE67,(NC-1),0))))</f>
        <v/>
      </c>
      <c r="EH67" s="320" t="str">
        <f t="shared" si="850"/>
        <v/>
      </c>
      <c r="EI67" s="320" t="str">
        <f>IF(EH67="","",'RAPPORT-XYZ'!$E$9/'CALCUL-XYZ'!EH67)</f>
        <v/>
      </c>
    </row>
    <row r="68" spans="1:139" x14ac:dyDescent="0.15">
      <c r="A68" s="320" t="str">
        <f>IF(XYZ!B92="","",XYZ!B92)</f>
        <v/>
      </c>
      <c r="B68" s="320" t="str">
        <f>IF(XYZ!C92="","",IF(XYZ!C92='RAPPORT-XYZ'!$A$6,'RAPPORT-XYZ'!$A$6,IF(OR(XYZ!C92='RAPPORT-XYZ'!$A$7,XYZ!C92='RAPPORT-XYZ'!$B$7),'RAPPORT-XYZ'!$A$7)))</f>
        <v/>
      </c>
      <c r="C68" s="320" t="str">
        <f>IF(XYZ!D92="","",XYZ!D92)</f>
        <v/>
      </c>
      <c r="D68" s="320" t="str">
        <f>IF(XYZ!E92="","",XYZ!E92)</f>
        <v/>
      </c>
      <c r="E68" s="320" t="str">
        <f>IF(XYZ!F92="","",XYZ!F92)</f>
        <v/>
      </c>
      <c r="F68" s="322" t="str">
        <f>IF(XYZ!G92="","",MOD(XYZ!G92,CERCLE))</f>
        <v/>
      </c>
      <c r="G68" s="322" t="str">
        <f>IF(XYZ!H92="","",MOD(XYZ!H92,CERCLE))</f>
        <v/>
      </c>
      <c r="H68" s="320">
        <f>IFERROR(IF(ECHELLE3="",XYZ!I92*1,XYZ!I92*ECHELLE3),"")</f>
        <v>0</v>
      </c>
      <c r="I68" s="320" t="str">
        <f>IF(XYZ!J92="","",XYZ!J92)</f>
        <v/>
      </c>
      <c r="K68" s="320" t="str">
        <f t="shared" si="851"/>
        <v/>
      </c>
      <c r="L68" s="320" t="str">
        <f>IF(K68="","",COUNT($K$1:K68))</f>
        <v/>
      </c>
      <c r="M68" s="320" t="str">
        <f t="shared" si="798"/>
        <v/>
      </c>
      <c r="N68" s="320" t="str">
        <f t="shared" si="799"/>
        <v/>
      </c>
      <c r="O68" s="320" t="str">
        <f t="shared" si="800"/>
        <v/>
      </c>
      <c r="P68" s="320" t="str">
        <f t="shared" si="801"/>
        <v/>
      </c>
      <c r="Q68" s="322" t="str">
        <f t="shared" si="802"/>
        <v/>
      </c>
      <c r="R68" s="322" t="str">
        <f t="shared" si="803"/>
        <v/>
      </c>
      <c r="S68" s="320" t="str">
        <f t="shared" si="804"/>
        <v/>
      </c>
      <c r="T68" s="320" t="str">
        <f t="shared" si="805"/>
        <v/>
      </c>
      <c r="V68" s="322" t="str">
        <f t="shared" ref="V68" si="894">IF(Q68="","",IF(M68="R",MOD(Q68-SUD,CERCLE),Q68))</f>
        <v/>
      </c>
      <c r="W68" s="331" t="str">
        <f t="shared" si="853"/>
        <v/>
      </c>
      <c r="X68" s="331" t="str">
        <f t="shared" si="854"/>
        <v/>
      </c>
      <c r="Y68" s="352"/>
      <c r="Z68" s="322" t="str">
        <f t="shared" ref="Z68" si="895">IF(R68="","",IF(M68="R",MOD(CERCLE-R68,CERCLE),R68))</f>
        <v/>
      </c>
      <c r="AA68" s="320" t="str">
        <f t="shared" ref="AA68" si="896">IF(S68="","",ABS(COS(RADIANS(Z68-EST)*24))*S68)</f>
        <v/>
      </c>
      <c r="AC68" s="320" t="str">
        <f t="shared" ref="AC68" si="897">IF(S68="","",SIN(RADIANS(Z68-EST)*24)*S68)</f>
        <v/>
      </c>
      <c r="AD68" s="320" t="str">
        <f t="shared" si="810"/>
        <v/>
      </c>
      <c r="AF68" s="320" t="str">
        <f t="shared" si="811"/>
        <v/>
      </c>
      <c r="AG68" s="320" t="str">
        <f t="shared" si="811"/>
        <v/>
      </c>
      <c r="AH68" s="320" t="str">
        <f t="shared" si="812"/>
        <v/>
      </c>
      <c r="AI68" s="320" t="str">
        <f t="shared" si="813"/>
        <v/>
      </c>
      <c r="AJ68" s="320" t="str">
        <f>IF(AH68="","",IF(ISNA(MATCH(AH68,$AH$1:AH67,0)),"N","Y"))</f>
        <v/>
      </c>
      <c r="AK68" s="320" t="str">
        <f t="shared" si="814"/>
        <v/>
      </c>
      <c r="AL68" s="320" t="str">
        <f t="shared" si="815"/>
        <v/>
      </c>
      <c r="AM68" s="320" t="str">
        <f t="shared" si="816"/>
        <v/>
      </c>
      <c r="AN68" s="320" t="str">
        <f t="shared" si="817"/>
        <v/>
      </c>
      <c r="AO68" s="334" t="str">
        <f t="array" ref="AO68">IF(AM68="","",AVERAGE(IF(AH$1:AH$200=AM68,W$1:W$200)))</f>
        <v/>
      </c>
      <c r="AP68" s="334" t="str">
        <f t="array" ref="AP68">IF(AM68="","",AVERAGE(IF(AH$1:AH$200=AM68,X$1:X$200)))</f>
        <v/>
      </c>
      <c r="AQ68" s="334" t="str">
        <f t="shared" si="858"/>
        <v/>
      </c>
      <c r="AR68" s="335" t="str">
        <f t="array" ref="AR68">IF(AQ68="","",MOD(DEGREES(AQ68/24),CERCLE))</f>
        <v/>
      </c>
      <c r="AS68" s="336" t="str">
        <f t="array" ref="AS68">IF(AM68="","",AVERAGE(IF(AH$1:AH$200=AM68,AA$1:AA$200)))</f>
        <v/>
      </c>
      <c r="AT68" s="336" t="str">
        <f t="shared" si="818"/>
        <v/>
      </c>
      <c r="AU68" s="336" t="str">
        <f t="shared" si="859"/>
        <v/>
      </c>
      <c r="AV68" s="337" t="str">
        <f t="array" ref="AV68">IF(AM68="","",AVERAGE(IF(AH$1:AH$200=AM68,AD$1:AD$200)))</f>
        <v/>
      </c>
      <c r="AW68" s="337" t="str">
        <f t="array" ref="AW68">IF(AN68="","",AVERAGE(IF(AH$1:AH$200=AN68,AD$1:AD$200)))</f>
        <v/>
      </c>
      <c r="AX68" s="337" t="str">
        <f t="shared" si="860"/>
        <v/>
      </c>
      <c r="AY68" s="320" t="str">
        <f t="shared" si="819"/>
        <v/>
      </c>
      <c r="AZ68" s="320" t="str">
        <f>IF(AY68="","",COUNT(AY$1:AY68))</f>
        <v/>
      </c>
      <c r="BB68" s="339" t="str">
        <f>IF(AF68="","",IF(ISNA(MATCH(AF68,$AF$1:AF67,0)),"N","Y"))</f>
        <v/>
      </c>
      <c r="BC68" s="339" t="str">
        <f t="shared" si="20"/>
        <v/>
      </c>
      <c r="BD68" s="339" t="str">
        <f>IF(BC68="","",COUNT($BC$1:BC68))</f>
        <v/>
      </c>
      <c r="BE68" s="339" t="str">
        <f t="shared" si="820"/>
        <v/>
      </c>
      <c r="BF68" s="340" t="str">
        <f>IF(AR68="","",IF(ISNA(MATCH(AF68,$AF$1:AF67,0)),-AR68,AR68))</f>
        <v/>
      </c>
      <c r="BG68" s="341" t="str">
        <f t="array" ref="BG68">IF(BE68="","",SUM(IF(AK$1:AK$200=BE68,BF$1:BF$200)))</f>
        <v/>
      </c>
      <c r="BH68" s="341" t="str">
        <f t="shared" ref="BH68" si="898">IF(BG68="","",MOD(BG68,CERCLE))</f>
        <v/>
      </c>
      <c r="BI68" s="342"/>
      <c r="BJ68" s="322"/>
      <c r="BK68" s="322"/>
      <c r="BL68" s="322"/>
      <c r="BM68" s="339" t="str">
        <f t="shared" si="862"/>
        <v/>
      </c>
      <c r="BN68" s="343" t="str">
        <f t="shared" si="822"/>
        <v/>
      </c>
      <c r="BO68" s="341" t="str">
        <f t="shared" ref="BO68" si="899">IF(BN68="","",CERCLE-BN68)</f>
        <v/>
      </c>
      <c r="BP68" s="341"/>
      <c r="BQ68" s="339" t="str">
        <f t="shared" si="824"/>
        <v/>
      </c>
      <c r="BR68" s="341" t="str">
        <f t="shared" si="864"/>
        <v/>
      </c>
      <c r="BS68" s="341" t="str">
        <f t="shared" si="865"/>
        <v/>
      </c>
      <c r="BT68" s="343" t="str">
        <f t="shared" si="825"/>
        <v/>
      </c>
      <c r="BU68" s="342"/>
      <c r="BV68" s="341" t="str">
        <f t="shared" si="866"/>
        <v/>
      </c>
      <c r="BW68" s="345" t="str">
        <f t="shared" si="867"/>
        <v/>
      </c>
      <c r="BX68" s="345" t="str">
        <f t="shared" si="826"/>
        <v/>
      </c>
      <c r="BY68" s="346" t="str">
        <f t="shared" si="827"/>
        <v/>
      </c>
      <c r="BZ68" s="346" t="str">
        <f t="shared" si="828"/>
        <v/>
      </c>
      <c r="CA68" s="339" t="str">
        <f t="shared" si="868"/>
        <v/>
      </c>
      <c r="CE68" s="320" t="str">
        <f t="shared" si="829"/>
        <v/>
      </c>
      <c r="CF68" s="320" t="str">
        <f t="shared" si="830"/>
        <v/>
      </c>
      <c r="CG68" s="322" t="str">
        <f t="shared" si="831"/>
        <v/>
      </c>
      <c r="CH68" s="322" t="str">
        <f t="shared" ref="CH68" si="900">IF(CG68="","",MOD(CG68-BX68,CERCLE))</f>
        <v/>
      </c>
      <c r="CI68" s="322" t="str">
        <f t="shared" si="833"/>
        <v/>
      </c>
      <c r="CJ68" s="349"/>
      <c r="CK68" s="350" t="str">
        <f t="shared" si="834"/>
        <v/>
      </c>
      <c r="CL68" s="350" t="str">
        <f t="shared" si="835"/>
        <v/>
      </c>
      <c r="CM68" s="320" t="str">
        <f t="shared" si="887"/>
        <v/>
      </c>
      <c r="CN68" s="320" t="str">
        <f t="shared" si="887"/>
        <v/>
      </c>
      <c r="CP68" s="322" t="str">
        <f>IF(BN68="","",MOD(BN68+'RAPPORT-XYZ'!$E$12,CERCLE))</f>
        <v/>
      </c>
      <c r="CQ68" s="345" t="str">
        <f t="shared" si="870"/>
        <v/>
      </c>
      <c r="CR68" s="320" t="str">
        <f t="shared" si="871"/>
        <v/>
      </c>
      <c r="CS68" s="320" t="str">
        <f t="shared" si="836"/>
        <v/>
      </c>
      <c r="CU68" s="320" t="str">
        <f>IF(CR68="","",BY68/'RAPPORT-XYZ'!$E$9)</f>
        <v/>
      </c>
      <c r="CV68" s="320" t="str">
        <f>IF(CU68="","",-'RAPPORT-XYZ'!$E$27*CU68)</f>
        <v/>
      </c>
      <c r="CW68" s="320" t="str">
        <f>IF(CV68="","",-'RAPPORT-XYZ'!$E$29*CU68)</f>
        <v/>
      </c>
      <c r="CY68" s="320" t="str">
        <f t="shared" si="837"/>
        <v/>
      </c>
      <c r="CZ68" s="320" t="str">
        <f t="shared" si="837"/>
        <v/>
      </c>
      <c r="DB68" s="320" t="str">
        <f t="shared" si="872"/>
        <v/>
      </c>
      <c r="DD68" s="320" t="str">
        <f>IF(CA68="","",CA68+('RAPPORT-XYZ'!$E$37*ROW(68:68)))</f>
        <v/>
      </c>
      <c r="DF68" s="345" t="str">
        <f t="shared" ref="DF68" si="901">IF(AND(CZ68=0,CY68=0),0,IF(AND(CZ68=0,CY68&gt;0),NORD,IF(AND(CZ68&gt;0,CY68=0),EST,IF(AND(CZ68=0,CY68&lt;0),SUD,IF(AND(CZ68&lt;0,CY68=0),OUEST,"")))))</f>
        <v/>
      </c>
      <c r="DG68" s="345" t="str">
        <f t="shared" ref="DG68" si="902">IF(CY68="","",IF(DF68="",MOD(DEGREES(ATAN(ABS(CZ68)/(ABS(CY68))))/24,CERCLE),DF68))</f>
        <v/>
      </c>
      <c r="DH68" s="345" t="str">
        <f t="shared" ref="DH68" si="903">IF(DG68="","",MOD(IF(AND(CZ68&gt;0,CY68&gt;0),DG68,IF(AND(CZ68&gt;0,CY68&lt;0),SUD-DG68,IF(AND(CZ68&lt;0,CY68&lt;0),SUD+DG68,IF(AND(CZ68&lt;0,CY68&gt;0),NORD-DG68,DG68)))),CERCLE))</f>
        <v/>
      </c>
      <c r="DI68" s="322" t="str">
        <f t="shared" ref="DI68" si="904">IF(CG68="","",MOD(CG68-DH68,CERCLE))</f>
        <v/>
      </c>
      <c r="DJ68" s="322" t="str">
        <f t="shared" si="842"/>
        <v/>
      </c>
      <c r="DK68" s="322" t="str">
        <f>IF(XYZ!$F$15=OUI,'CALCUL-XYZ'!DJ68,'CALCUL-XYZ'!DH68)</f>
        <v/>
      </c>
      <c r="DL68" s="345" t="str">
        <f t="shared" si="877"/>
        <v/>
      </c>
      <c r="DN68" s="320" t="str">
        <f t="shared" si="843"/>
        <v/>
      </c>
      <c r="DO68" s="320" t="str">
        <f t="shared" si="844"/>
        <v/>
      </c>
      <c r="DP68" s="320" t="str">
        <f t="shared" si="878"/>
        <v/>
      </c>
      <c r="DQ68" s="320" t="str">
        <f t="shared" si="878"/>
        <v/>
      </c>
      <c r="DS68" s="320" t="str">
        <f t="shared" si="845"/>
        <v/>
      </c>
      <c r="DT68" s="320" t="str">
        <f ca="1">IF(XYZ!AJ92="","",IF(XYZ!$AO$23='CALCUL-XY'!$E$56," "&amp;SUBSTITUTE(XYZ!AJ92,",","."),","&amp;SUBSTITUTE(XYZ!AJ92,",",".")))</f>
        <v/>
      </c>
      <c r="DU68" s="320" t="str">
        <f ca="1">IF(XYZ!AK92="","",IF(XYZ!$AO$23='CALCUL-XY'!$E$56," "&amp;SUBSTITUTE(XYZ!AK92,",","."),","&amp;SUBSTITUTE(XYZ!AK92,",",".")))</f>
        <v/>
      </c>
      <c r="DV68" s="320" t="str">
        <f>IF(DD68="","",IF(XYZ!$AO$23='CALCUL-XY'!$E$56," "&amp;SUBSTITUTE(DD68,",","."),","&amp;SUBSTITUTE(DD68,",",".")))</f>
        <v/>
      </c>
      <c r="DW68" s="320" t="str">
        <f>IF(DS68="","",IF(XYZ!$AO$23='CALCUL-XY'!$E$56,IF(XYZ!AM92=""," ST"," "&amp;XYZ!AM92),IF(XYZ!AM92="",",ST",","&amp;XYZ!AM92)))</f>
        <v/>
      </c>
      <c r="DY68" s="319">
        <f t="shared" si="846"/>
        <v>68</v>
      </c>
      <c r="DZ68" s="320" t="str">
        <f t="shared" si="847"/>
        <v/>
      </c>
      <c r="EA68" s="322" t="str">
        <f t="shared" si="848"/>
        <v/>
      </c>
      <c r="EB68" s="345" t="str">
        <f t="shared" si="879"/>
        <v/>
      </c>
      <c r="EC68" s="320" t="str">
        <f t="shared" si="849"/>
        <v/>
      </c>
      <c r="ED68" s="320" t="str">
        <f t="shared" si="892"/>
        <v/>
      </c>
      <c r="EE68" s="320" t="str">
        <f t="shared" si="893"/>
        <v/>
      </c>
      <c r="EF68" s="320" t="str">
        <f ca="1">IF(EA68="","",IF(NC&lt;DY68,"",SUM(ED68:OFFSET(ED68,(NC-1),0))))</f>
        <v/>
      </c>
      <c r="EG68" s="320" t="str">
        <f ca="1">IF(EA68="","",IF(NC&lt;DY68,"",SUM(EE68:OFFSET(EE68,(NC-1),0))))</f>
        <v/>
      </c>
      <c r="EH68" s="320" t="str">
        <f t="shared" si="850"/>
        <v/>
      </c>
      <c r="EI68" s="320" t="str">
        <f>IF(EH68="","",'RAPPORT-XYZ'!$E$9/'CALCUL-XYZ'!EH68)</f>
        <v/>
      </c>
    </row>
    <row r="69" spans="1:139" x14ac:dyDescent="0.15">
      <c r="A69" s="320" t="str">
        <f>IF(XYZ!B93="","",XYZ!B93)</f>
        <v/>
      </c>
      <c r="B69" s="320" t="str">
        <f>IF(XYZ!C93="","",IF(XYZ!C93='RAPPORT-XYZ'!$A$6,'RAPPORT-XYZ'!$A$6,IF(OR(XYZ!C93='RAPPORT-XYZ'!$A$7,XYZ!C93='RAPPORT-XYZ'!$B$7),'RAPPORT-XYZ'!$A$7)))</f>
        <v/>
      </c>
      <c r="C69" s="320" t="str">
        <f>IF(XYZ!D93="","",XYZ!D93)</f>
        <v/>
      </c>
      <c r="D69" s="320" t="str">
        <f>IF(XYZ!E93="","",XYZ!E93)</f>
        <v/>
      </c>
      <c r="E69" s="320" t="str">
        <f>IF(XYZ!F93="","",XYZ!F93)</f>
        <v/>
      </c>
      <c r="F69" s="322" t="str">
        <f>IF(XYZ!G93="","",MOD(XYZ!G93,CERCLE))</f>
        <v/>
      </c>
      <c r="G69" s="322" t="str">
        <f>IF(XYZ!H93="","",MOD(XYZ!H93,CERCLE))</f>
        <v/>
      </c>
      <c r="H69" s="320">
        <f>IFERROR(IF(ECHELLE3="",XYZ!I93*1,XYZ!I93*ECHELLE3),"")</f>
        <v>0</v>
      </c>
      <c r="I69" s="320" t="str">
        <f>IF(XYZ!J93="","",XYZ!J93)</f>
        <v/>
      </c>
      <c r="K69" s="320" t="str">
        <f t="shared" si="851"/>
        <v/>
      </c>
      <c r="L69" s="320" t="str">
        <f>IF(K69="","",COUNT($K$1:K69))</f>
        <v/>
      </c>
      <c r="M69" s="320" t="str">
        <f t="shared" si="798"/>
        <v/>
      </c>
      <c r="N69" s="320" t="str">
        <f t="shared" si="799"/>
        <v/>
      </c>
      <c r="O69" s="320" t="str">
        <f t="shared" si="800"/>
        <v/>
      </c>
      <c r="P69" s="320" t="str">
        <f t="shared" si="801"/>
        <v/>
      </c>
      <c r="Q69" s="322" t="str">
        <f t="shared" si="802"/>
        <v/>
      </c>
      <c r="R69" s="322" t="str">
        <f t="shared" si="803"/>
        <v/>
      </c>
      <c r="S69" s="320" t="str">
        <f t="shared" si="804"/>
        <v/>
      </c>
      <c r="T69" s="320" t="str">
        <f t="shared" si="805"/>
        <v/>
      </c>
      <c r="V69" s="322" t="str">
        <f t="shared" ref="V69" si="905">IF(Q69="","",IF(M69="R",MOD(Q69-SUD,CERCLE),Q69))</f>
        <v/>
      </c>
      <c r="W69" s="331" t="str">
        <f t="shared" si="853"/>
        <v/>
      </c>
      <c r="X69" s="331" t="str">
        <f t="shared" si="854"/>
        <v/>
      </c>
      <c r="Y69" s="352"/>
      <c r="Z69" s="322" t="str">
        <f t="shared" ref="Z69" si="906">IF(R69="","",IF(M69="R",MOD(CERCLE-R69,CERCLE),R69))</f>
        <v/>
      </c>
      <c r="AA69" s="320" t="str">
        <f t="shared" ref="AA69" si="907">IF(S69="","",ABS(COS(RADIANS(Z69-EST)*24))*S69)</f>
        <v/>
      </c>
      <c r="AC69" s="320" t="str">
        <f t="shared" ref="AC69" si="908">IF(S69="","",SIN(RADIANS(Z69-EST)*24)*S69)</f>
        <v/>
      </c>
      <c r="AD69" s="320" t="str">
        <f t="shared" si="810"/>
        <v/>
      </c>
      <c r="AF69" s="320" t="str">
        <f t="shared" si="811"/>
        <v/>
      </c>
      <c r="AG69" s="320" t="str">
        <f t="shared" si="811"/>
        <v/>
      </c>
      <c r="AH69" s="320" t="str">
        <f t="shared" si="812"/>
        <v/>
      </c>
      <c r="AI69" s="320" t="str">
        <f t="shared" si="813"/>
        <v/>
      </c>
      <c r="AJ69" s="320" t="str">
        <f>IF(AH69="","",IF(ISNA(MATCH(AH69,$AH$1:AH68,0)),"N","Y"))</f>
        <v/>
      </c>
      <c r="AK69" s="320" t="str">
        <f t="shared" si="814"/>
        <v/>
      </c>
      <c r="AL69" s="320" t="str">
        <f t="shared" si="815"/>
        <v/>
      </c>
      <c r="AM69" s="320" t="str">
        <f t="shared" si="816"/>
        <v/>
      </c>
      <c r="AN69" s="320" t="str">
        <f t="shared" si="817"/>
        <v/>
      </c>
      <c r="AO69" s="334" t="str">
        <f t="array" ref="AO69">IF(AM69="","",AVERAGE(IF(AH$1:AH$200=AM69,W$1:W$200)))</f>
        <v/>
      </c>
      <c r="AP69" s="334" t="str">
        <f t="array" ref="AP69">IF(AM69="","",AVERAGE(IF(AH$1:AH$200=AM69,X$1:X$200)))</f>
        <v/>
      </c>
      <c r="AQ69" s="334" t="str">
        <f t="shared" si="858"/>
        <v/>
      </c>
      <c r="AR69" s="335" t="str">
        <f t="array" ref="AR69">IF(AQ69="","",MOD(DEGREES(AQ69/24),CERCLE))</f>
        <v/>
      </c>
      <c r="AS69" s="336" t="str">
        <f t="array" ref="AS69">IF(AM69="","",AVERAGE(IF(AH$1:AH$200=AM69,AA$1:AA$200)))</f>
        <v/>
      </c>
      <c r="AT69" s="336" t="str">
        <f t="shared" si="818"/>
        <v/>
      </c>
      <c r="AU69" s="336" t="str">
        <f t="shared" si="859"/>
        <v/>
      </c>
      <c r="AV69" s="337" t="str">
        <f t="array" ref="AV69">IF(AM69="","",AVERAGE(IF(AH$1:AH$200=AM69,AD$1:AD$200)))</f>
        <v/>
      </c>
      <c r="AW69" s="337" t="str">
        <f t="array" ref="AW69">IF(AN69="","",AVERAGE(IF(AH$1:AH$200=AN69,AD$1:AD$200)))</f>
        <v/>
      </c>
      <c r="AX69" s="337" t="str">
        <f t="shared" si="860"/>
        <v/>
      </c>
      <c r="AY69" s="320" t="str">
        <f t="shared" si="819"/>
        <v/>
      </c>
      <c r="AZ69" s="320" t="str">
        <f>IF(AY69="","",COUNT(AY$1:AY69))</f>
        <v/>
      </c>
      <c r="BB69" s="339" t="str">
        <f>IF(AF69="","",IF(ISNA(MATCH(AF69,$AF$1:AF68,0)),"N","Y"))</f>
        <v/>
      </c>
      <c r="BC69" s="339" t="str">
        <f t="shared" si="20"/>
        <v/>
      </c>
      <c r="BD69" s="339" t="str">
        <f>IF(BC69="","",COUNT($BC$1:BC69))</f>
        <v/>
      </c>
      <c r="BE69" s="339" t="str">
        <f t="shared" si="820"/>
        <v/>
      </c>
      <c r="BF69" s="340" t="str">
        <f>IF(AR69="","",IF(ISNA(MATCH(AF69,$AF$1:AF68,0)),-AR69,AR69))</f>
        <v/>
      </c>
      <c r="BG69" s="341" t="str">
        <f t="array" ref="BG69">IF(BE69="","",SUM(IF(AK$1:AK$200=BE69,BF$1:BF$200)))</f>
        <v/>
      </c>
      <c r="BH69" s="341" t="str">
        <f t="shared" ref="BH69" si="909">IF(BG69="","",MOD(BG69,CERCLE))</f>
        <v/>
      </c>
      <c r="BI69" s="342"/>
      <c r="BJ69" s="322"/>
      <c r="BK69" s="322"/>
      <c r="BL69" s="322"/>
      <c r="BM69" s="339" t="str">
        <f t="shared" si="862"/>
        <v/>
      </c>
      <c r="BN69" s="343" t="str">
        <f t="shared" si="822"/>
        <v/>
      </c>
      <c r="BO69" s="341" t="str">
        <f t="shared" ref="BO69" si="910">IF(BN69="","",CERCLE-BN69)</f>
        <v/>
      </c>
      <c r="BP69" s="341"/>
      <c r="BQ69" s="339" t="str">
        <f t="shared" si="824"/>
        <v/>
      </c>
      <c r="BR69" s="341" t="str">
        <f t="shared" si="864"/>
        <v/>
      </c>
      <c r="BS69" s="341" t="str">
        <f t="shared" si="865"/>
        <v/>
      </c>
      <c r="BT69" s="343" t="str">
        <f t="shared" si="825"/>
        <v/>
      </c>
      <c r="BU69" s="342"/>
      <c r="BV69" s="341" t="str">
        <f t="shared" si="866"/>
        <v/>
      </c>
      <c r="BW69" s="345" t="str">
        <f t="shared" si="867"/>
        <v/>
      </c>
      <c r="BX69" s="345" t="str">
        <f t="shared" si="826"/>
        <v/>
      </c>
      <c r="BY69" s="346" t="str">
        <f t="shared" si="827"/>
        <v/>
      </c>
      <c r="BZ69" s="346" t="str">
        <f t="shared" si="828"/>
        <v/>
      </c>
      <c r="CA69" s="339" t="str">
        <f t="shared" si="868"/>
        <v/>
      </c>
      <c r="CE69" s="320" t="str">
        <f t="shared" si="829"/>
        <v/>
      </c>
      <c r="CF69" s="320" t="str">
        <f t="shared" si="830"/>
        <v/>
      </c>
      <c r="CG69" s="322" t="str">
        <f t="shared" si="831"/>
        <v/>
      </c>
      <c r="CH69" s="322" t="str">
        <f t="shared" ref="CH69" si="911">IF(CG69="","",MOD(CG69-BX69,CERCLE))</f>
        <v/>
      </c>
      <c r="CI69" s="322" t="str">
        <f t="shared" si="833"/>
        <v/>
      </c>
      <c r="CJ69" s="349"/>
      <c r="CK69" s="350" t="str">
        <f t="shared" si="834"/>
        <v/>
      </c>
      <c r="CL69" s="350" t="str">
        <f t="shared" si="835"/>
        <v/>
      </c>
      <c r="CM69" s="320" t="str">
        <f t="shared" si="887"/>
        <v/>
      </c>
      <c r="CN69" s="320" t="str">
        <f t="shared" si="887"/>
        <v/>
      </c>
      <c r="CP69" s="322" t="str">
        <f>IF(BN69="","",MOD(BN69+'RAPPORT-XYZ'!$E$12,CERCLE))</f>
        <v/>
      </c>
      <c r="CQ69" s="345" t="str">
        <f t="shared" si="870"/>
        <v/>
      </c>
      <c r="CR69" s="320" t="str">
        <f t="shared" si="871"/>
        <v/>
      </c>
      <c r="CS69" s="320" t="str">
        <f t="shared" si="836"/>
        <v/>
      </c>
      <c r="CU69" s="320" t="str">
        <f>IF(CR69="","",BY69/'RAPPORT-XYZ'!$E$9)</f>
        <v/>
      </c>
      <c r="CV69" s="320" t="str">
        <f>IF(CU69="","",-'RAPPORT-XYZ'!$E$27*CU69)</f>
        <v/>
      </c>
      <c r="CW69" s="320" t="str">
        <f>IF(CV69="","",-'RAPPORT-XYZ'!$E$29*CU69)</f>
        <v/>
      </c>
      <c r="CY69" s="320" t="str">
        <f t="shared" si="837"/>
        <v/>
      </c>
      <c r="CZ69" s="320" t="str">
        <f t="shared" si="837"/>
        <v/>
      </c>
      <c r="DB69" s="320" t="str">
        <f t="shared" si="872"/>
        <v/>
      </c>
      <c r="DD69" s="320" t="str">
        <f>IF(CA69="","",CA69+('RAPPORT-XYZ'!$E$37*ROW(69:69)))</f>
        <v/>
      </c>
      <c r="DF69" s="345" t="str">
        <f t="shared" ref="DF69" si="912">IF(AND(CZ69=0,CY69=0),0,IF(AND(CZ69=0,CY69&gt;0),NORD,IF(AND(CZ69&gt;0,CY69=0),EST,IF(AND(CZ69=0,CY69&lt;0),SUD,IF(AND(CZ69&lt;0,CY69=0),OUEST,"")))))</f>
        <v/>
      </c>
      <c r="DG69" s="345" t="str">
        <f t="shared" ref="DG69" si="913">IF(CY69="","",IF(DF69="",MOD(DEGREES(ATAN(ABS(CZ69)/(ABS(CY69))))/24,CERCLE),DF69))</f>
        <v/>
      </c>
      <c r="DH69" s="345" t="str">
        <f t="shared" ref="DH69" si="914">IF(DG69="","",MOD(IF(AND(CZ69&gt;0,CY69&gt;0),DG69,IF(AND(CZ69&gt;0,CY69&lt;0),SUD-DG69,IF(AND(CZ69&lt;0,CY69&lt;0),SUD+DG69,IF(AND(CZ69&lt;0,CY69&gt;0),NORD-DG69,DG69)))),CERCLE))</f>
        <v/>
      </c>
      <c r="DI69" s="322" t="str">
        <f t="shared" ref="DI69" si="915">IF(CG69="","",MOD(CG69-DH69,CERCLE))</f>
        <v/>
      </c>
      <c r="DJ69" s="322" t="str">
        <f t="shared" si="842"/>
        <v/>
      </c>
      <c r="DK69" s="322" t="str">
        <f>IF(XYZ!$F$15=OUI,'CALCUL-XYZ'!DJ69,'CALCUL-XYZ'!DH69)</f>
        <v/>
      </c>
      <c r="DL69" s="345" t="str">
        <f t="shared" si="877"/>
        <v/>
      </c>
      <c r="DN69" s="320" t="str">
        <f t="shared" si="843"/>
        <v/>
      </c>
      <c r="DO69" s="320" t="str">
        <f t="shared" si="844"/>
        <v/>
      </c>
      <c r="DP69" s="320" t="str">
        <f t="shared" si="878"/>
        <v/>
      </c>
      <c r="DQ69" s="320" t="str">
        <f t="shared" si="878"/>
        <v/>
      </c>
      <c r="DS69" s="320" t="str">
        <f t="shared" si="845"/>
        <v/>
      </c>
      <c r="DT69" s="320" t="str">
        <f ca="1">IF(XYZ!AJ93="","",IF(XYZ!$AO$23='CALCUL-XY'!$E$56," "&amp;SUBSTITUTE(XYZ!AJ93,",","."),","&amp;SUBSTITUTE(XYZ!AJ93,",",".")))</f>
        <v/>
      </c>
      <c r="DU69" s="320" t="str">
        <f ca="1">IF(XYZ!AK93="","",IF(XYZ!$AO$23='CALCUL-XY'!$E$56," "&amp;SUBSTITUTE(XYZ!AK93,",","."),","&amp;SUBSTITUTE(XYZ!AK93,",",".")))</f>
        <v/>
      </c>
      <c r="DV69" s="320" t="str">
        <f>IF(DD69="","",IF(XYZ!$AO$23='CALCUL-XY'!$E$56," "&amp;SUBSTITUTE(DD69,",","."),","&amp;SUBSTITUTE(DD69,",",".")))</f>
        <v/>
      </c>
      <c r="DW69" s="320" t="str">
        <f>IF(DS69="","",IF(XYZ!$AO$23='CALCUL-XY'!$E$56,IF(XYZ!AM93=""," ST"," "&amp;XYZ!AM93),IF(XYZ!AM93="",",ST",","&amp;XYZ!AM93)))</f>
        <v/>
      </c>
      <c r="DY69" s="319">
        <f t="shared" si="846"/>
        <v>69</v>
      </c>
      <c r="DZ69" s="320" t="str">
        <f t="shared" si="847"/>
        <v/>
      </c>
      <c r="EA69" s="322" t="str">
        <f t="shared" si="848"/>
        <v/>
      </c>
      <c r="EB69" s="345" t="str">
        <f t="shared" si="879"/>
        <v/>
      </c>
      <c r="EC69" s="320" t="str">
        <f t="shared" si="849"/>
        <v/>
      </c>
      <c r="ED69" s="320" t="str">
        <f t="shared" si="892"/>
        <v/>
      </c>
      <c r="EE69" s="320" t="str">
        <f t="shared" si="893"/>
        <v/>
      </c>
      <c r="EF69" s="320" t="str">
        <f ca="1">IF(EA69="","",IF(NC&lt;DY69,"",SUM(ED69:OFFSET(ED69,(NC-1),0))))</f>
        <v/>
      </c>
      <c r="EG69" s="320" t="str">
        <f ca="1">IF(EA69="","",IF(NC&lt;DY69,"",SUM(EE69:OFFSET(EE69,(NC-1),0))))</f>
        <v/>
      </c>
      <c r="EH69" s="320" t="str">
        <f t="shared" si="850"/>
        <v/>
      </c>
      <c r="EI69" s="320" t="str">
        <f>IF(EH69="","",'RAPPORT-XYZ'!$E$9/'CALCUL-XYZ'!EH69)</f>
        <v/>
      </c>
    </row>
    <row r="70" spans="1:139" x14ac:dyDescent="0.15">
      <c r="A70" s="320" t="str">
        <f>IF(XYZ!B94="","",XYZ!B94)</f>
        <v/>
      </c>
      <c r="B70" s="320" t="str">
        <f>IF(XYZ!C94="","",IF(XYZ!C94='RAPPORT-XYZ'!$A$6,'RAPPORT-XYZ'!$A$6,IF(OR(XYZ!C94='RAPPORT-XYZ'!$A$7,XYZ!C94='RAPPORT-XYZ'!$B$7),'RAPPORT-XYZ'!$A$7)))</f>
        <v/>
      </c>
      <c r="C70" s="320" t="str">
        <f>IF(XYZ!D94="","",XYZ!D94)</f>
        <v/>
      </c>
      <c r="D70" s="320" t="str">
        <f>IF(XYZ!E94="","",XYZ!E94)</f>
        <v/>
      </c>
      <c r="E70" s="320" t="str">
        <f>IF(XYZ!F94="","",XYZ!F94)</f>
        <v/>
      </c>
      <c r="F70" s="322" t="str">
        <f>IF(XYZ!G94="","",MOD(XYZ!G94,CERCLE))</f>
        <v/>
      </c>
      <c r="G70" s="322" t="str">
        <f>IF(XYZ!H94="","",MOD(XYZ!H94,CERCLE))</f>
        <v/>
      </c>
      <c r="H70" s="320">
        <f>IFERROR(IF(ECHELLE3="",XYZ!I94*1,XYZ!I94*ECHELLE3),"")</f>
        <v>0</v>
      </c>
      <c r="I70" s="320" t="str">
        <f>IF(XYZ!J94="","",XYZ!J94)</f>
        <v/>
      </c>
      <c r="K70" s="320" t="str">
        <f t="shared" si="851"/>
        <v/>
      </c>
      <c r="L70" s="320" t="str">
        <f>IF(K70="","",COUNT($K$1:K70))</f>
        <v/>
      </c>
      <c r="M70" s="320" t="str">
        <f t="shared" si="798"/>
        <v/>
      </c>
      <c r="N70" s="320" t="str">
        <f t="shared" si="799"/>
        <v/>
      </c>
      <c r="O70" s="320" t="str">
        <f t="shared" si="800"/>
        <v/>
      </c>
      <c r="P70" s="320" t="str">
        <f t="shared" si="801"/>
        <v/>
      </c>
      <c r="Q70" s="322" t="str">
        <f t="shared" si="802"/>
        <v/>
      </c>
      <c r="R70" s="322" t="str">
        <f t="shared" si="803"/>
        <v/>
      </c>
      <c r="S70" s="320" t="str">
        <f t="shared" si="804"/>
        <v/>
      </c>
      <c r="T70" s="320" t="str">
        <f t="shared" si="805"/>
        <v/>
      </c>
      <c r="V70" s="322" t="str">
        <f t="shared" ref="V70" si="916">IF(Q70="","",IF(M70="R",MOD(Q70-SUD,CERCLE),Q70))</f>
        <v/>
      </c>
      <c r="W70" s="331" t="str">
        <f t="shared" si="853"/>
        <v/>
      </c>
      <c r="X70" s="331" t="str">
        <f t="shared" si="854"/>
        <v/>
      </c>
      <c r="Y70" s="352"/>
      <c r="Z70" s="322" t="str">
        <f t="shared" ref="Z70" si="917">IF(R70="","",IF(M70="R",MOD(CERCLE-R70,CERCLE),R70))</f>
        <v/>
      </c>
      <c r="AA70" s="320" t="str">
        <f t="shared" ref="AA70" si="918">IF(S70="","",ABS(COS(RADIANS(Z70-EST)*24))*S70)</f>
        <v/>
      </c>
      <c r="AC70" s="320" t="str">
        <f t="shared" ref="AC70" si="919">IF(S70="","",SIN(RADIANS(Z70-EST)*24)*S70)</f>
        <v/>
      </c>
      <c r="AD70" s="320" t="str">
        <f t="shared" si="810"/>
        <v/>
      </c>
      <c r="AF70" s="320" t="str">
        <f t="shared" si="811"/>
        <v/>
      </c>
      <c r="AG70" s="320" t="str">
        <f t="shared" si="811"/>
        <v/>
      </c>
      <c r="AH70" s="320" t="str">
        <f t="shared" si="812"/>
        <v/>
      </c>
      <c r="AI70" s="320" t="str">
        <f t="shared" si="813"/>
        <v/>
      </c>
      <c r="AJ70" s="320" t="str">
        <f>IF(AH70="","",IF(ISNA(MATCH(AH70,$AH$1:AH69,0)),"N","Y"))</f>
        <v/>
      </c>
      <c r="AK70" s="320" t="str">
        <f t="shared" si="814"/>
        <v/>
      </c>
      <c r="AL70" s="320" t="str">
        <f t="shared" si="815"/>
        <v/>
      </c>
      <c r="AM70" s="320" t="str">
        <f t="shared" si="816"/>
        <v/>
      </c>
      <c r="AN70" s="320" t="str">
        <f t="shared" si="817"/>
        <v/>
      </c>
      <c r="AO70" s="334" t="str">
        <f t="array" ref="AO70">IF(AM70="","",AVERAGE(IF(AH$1:AH$200=AM70,W$1:W$200)))</f>
        <v/>
      </c>
      <c r="AP70" s="334" t="str">
        <f t="array" ref="AP70">IF(AM70="","",AVERAGE(IF(AH$1:AH$200=AM70,X$1:X$200)))</f>
        <v/>
      </c>
      <c r="AQ70" s="334" t="str">
        <f t="shared" si="858"/>
        <v/>
      </c>
      <c r="AR70" s="335" t="str">
        <f t="array" ref="AR70">IF(AQ70="","",MOD(DEGREES(AQ70/24),CERCLE))</f>
        <v/>
      </c>
      <c r="AS70" s="336" t="str">
        <f t="array" ref="AS70">IF(AM70="","",AVERAGE(IF(AH$1:AH$200=AM70,AA$1:AA$200)))</f>
        <v/>
      </c>
      <c r="AT70" s="336" t="str">
        <f t="shared" si="818"/>
        <v/>
      </c>
      <c r="AU70" s="336" t="str">
        <f t="shared" si="859"/>
        <v/>
      </c>
      <c r="AV70" s="337" t="str">
        <f t="array" ref="AV70">IF(AM70="","",AVERAGE(IF(AH$1:AH$200=AM70,AD$1:AD$200)))</f>
        <v/>
      </c>
      <c r="AW70" s="337" t="str">
        <f t="array" ref="AW70">IF(AN70="","",AVERAGE(IF(AH$1:AH$200=AN70,AD$1:AD$200)))</f>
        <v/>
      </c>
      <c r="AX70" s="337" t="str">
        <f t="shared" si="860"/>
        <v/>
      </c>
      <c r="AY70" s="320" t="str">
        <f t="shared" si="819"/>
        <v/>
      </c>
      <c r="AZ70" s="320" t="str">
        <f>IF(AY70="","",COUNT(AY$1:AY70))</f>
        <v/>
      </c>
      <c r="BB70" s="339" t="str">
        <f>IF(AF70="","",IF(ISNA(MATCH(AF70,$AF$1:AF69,0)),"N","Y"))</f>
        <v/>
      </c>
      <c r="BC70" s="339" t="str">
        <f t="shared" si="20"/>
        <v/>
      </c>
      <c r="BD70" s="339" t="str">
        <f>IF(BC70="","",COUNT($BC$1:BC70))</f>
        <v/>
      </c>
      <c r="BE70" s="339" t="str">
        <f t="shared" si="820"/>
        <v/>
      </c>
      <c r="BF70" s="340" t="str">
        <f>IF(AR70="","",IF(ISNA(MATCH(AF70,$AF$1:AF69,0)),-AR70,AR70))</f>
        <v/>
      </c>
      <c r="BG70" s="341" t="str">
        <f t="array" ref="BG70">IF(BE70="","",SUM(IF(AK$1:AK$200=BE70,BF$1:BF$200)))</f>
        <v/>
      </c>
      <c r="BH70" s="341" t="str">
        <f t="shared" ref="BH70" si="920">IF(BG70="","",MOD(BG70,CERCLE))</f>
        <v/>
      </c>
      <c r="BI70" s="342"/>
      <c r="BJ70" s="322"/>
      <c r="BK70" s="322"/>
      <c r="BL70" s="322"/>
      <c r="BM70" s="339" t="str">
        <f t="shared" si="862"/>
        <v/>
      </c>
      <c r="BN70" s="343" t="str">
        <f t="shared" si="822"/>
        <v/>
      </c>
      <c r="BO70" s="341" t="str">
        <f t="shared" ref="BO70" si="921">IF(BN70="","",CERCLE-BN70)</f>
        <v/>
      </c>
      <c r="BP70" s="341"/>
      <c r="BQ70" s="339" t="str">
        <f t="shared" si="824"/>
        <v/>
      </c>
      <c r="BR70" s="341" t="str">
        <f t="shared" si="864"/>
        <v/>
      </c>
      <c r="BS70" s="341" t="str">
        <f t="shared" si="865"/>
        <v/>
      </c>
      <c r="BT70" s="343" t="str">
        <f t="shared" si="825"/>
        <v/>
      </c>
      <c r="BU70" s="342"/>
      <c r="BV70" s="341" t="str">
        <f t="shared" si="866"/>
        <v/>
      </c>
      <c r="BW70" s="345" t="str">
        <f t="shared" si="867"/>
        <v/>
      </c>
      <c r="BX70" s="345" t="str">
        <f t="shared" si="826"/>
        <v/>
      </c>
      <c r="BY70" s="346" t="str">
        <f t="shared" si="827"/>
        <v/>
      </c>
      <c r="BZ70" s="346" t="str">
        <f t="shared" si="828"/>
        <v/>
      </c>
      <c r="CA70" s="339" t="str">
        <f t="shared" si="868"/>
        <v/>
      </c>
      <c r="CE70" s="320" t="str">
        <f t="shared" si="829"/>
        <v/>
      </c>
      <c r="CF70" s="320" t="str">
        <f t="shared" si="830"/>
        <v/>
      </c>
      <c r="CG70" s="322" t="str">
        <f t="shared" si="831"/>
        <v/>
      </c>
      <c r="CH70" s="322" t="str">
        <f t="shared" ref="CH70" si="922">IF(CG70="","",MOD(CG70-BX70,CERCLE))</f>
        <v/>
      </c>
      <c r="CI70" s="322" t="str">
        <f t="shared" si="833"/>
        <v/>
      </c>
      <c r="CJ70" s="349"/>
      <c r="CK70" s="350" t="str">
        <f t="shared" si="834"/>
        <v/>
      </c>
      <c r="CL70" s="350" t="str">
        <f t="shared" si="835"/>
        <v/>
      </c>
      <c r="CM70" s="320" t="str">
        <f t="shared" si="887"/>
        <v/>
      </c>
      <c r="CN70" s="320" t="str">
        <f t="shared" si="887"/>
        <v/>
      </c>
      <c r="CP70" s="322" t="str">
        <f>IF(BN70="","",MOD(BN70+'RAPPORT-XYZ'!$E$12,CERCLE))</f>
        <v/>
      </c>
      <c r="CQ70" s="345" t="str">
        <f t="shared" si="870"/>
        <v/>
      </c>
      <c r="CR70" s="320" t="str">
        <f t="shared" si="871"/>
        <v/>
      </c>
      <c r="CS70" s="320" t="str">
        <f t="shared" si="836"/>
        <v/>
      </c>
      <c r="CU70" s="320" t="str">
        <f>IF(CR70="","",BY70/'RAPPORT-XYZ'!$E$9)</f>
        <v/>
      </c>
      <c r="CV70" s="320" t="str">
        <f>IF(CU70="","",-'RAPPORT-XYZ'!$E$27*CU70)</f>
        <v/>
      </c>
      <c r="CW70" s="320" t="str">
        <f>IF(CV70="","",-'RAPPORT-XYZ'!$E$29*CU70)</f>
        <v/>
      </c>
      <c r="CY70" s="320" t="str">
        <f t="shared" si="837"/>
        <v/>
      </c>
      <c r="CZ70" s="320" t="str">
        <f t="shared" si="837"/>
        <v/>
      </c>
      <c r="DB70" s="320" t="str">
        <f t="shared" si="872"/>
        <v/>
      </c>
      <c r="DD70" s="320" t="str">
        <f>IF(CA70="","",CA70+('RAPPORT-XYZ'!$E$37*ROW(70:70)))</f>
        <v/>
      </c>
      <c r="DF70" s="345" t="str">
        <f t="shared" ref="DF70" si="923">IF(AND(CZ70=0,CY70=0),0,IF(AND(CZ70=0,CY70&gt;0),NORD,IF(AND(CZ70&gt;0,CY70=0),EST,IF(AND(CZ70=0,CY70&lt;0),SUD,IF(AND(CZ70&lt;0,CY70=0),OUEST,"")))))</f>
        <v/>
      </c>
      <c r="DG70" s="345" t="str">
        <f t="shared" ref="DG70" si="924">IF(CY70="","",IF(DF70="",MOD(DEGREES(ATAN(ABS(CZ70)/(ABS(CY70))))/24,CERCLE),DF70))</f>
        <v/>
      </c>
      <c r="DH70" s="345" t="str">
        <f t="shared" ref="DH70" si="925">IF(DG70="","",MOD(IF(AND(CZ70&gt;0,CY70&gt;0),DG70,IF(AND(CZ70&gt;0,CY70&lt;0),SUD-DG70,IF(AND(CZ70&lt;0,CY70&lt;0),SUD+DG70,IF(AND(CZ70&lt;0,CY70&gt;0),NORD-DG70,DG70)))),CERCLE))</f>
        <v/>
      </c>
      <c r="DI70" s="322" t="str">
        <f t="shared" ref="DI70" si="926">IF(CG70="","",MOD(CG70-DH70,CERCLE))</f>
        <v/>
      </c>
      <c r="DJ70" s="322" t="str">
        <f t="shared" si="842"/>
        <v/>
      </c>
      <c r="DK70" s="322" t="str">
        <f>IF(XYZ!$F$15=OUI,'CALCUL-XYZ'!DJ70,'CALCUL-XYZ'!DH70)</f>
        <v/>
      </c>
      <c r="DL70" s="345" t="str">
        <f t="shared" si="877"/>
        <v/>
      </c>
      <c r="DN70" s="320" t="str">
        <f t="shared" si="843"/>
        <v/>
      </c>
      <c r="DO70" s="320" t="str">
        <f t="shared" si="844"/>
        <v/>
      </c>
      <c r="DP70" s="320" t="str">
        <f t="shared" si="878"/>
        <v/>
      </c>
      <c r="DQ70" s="320" t="str">
        <f t="shared" si="878"/>
        <v/>
      </c>
      <c r="DS70" s="320" t="str">
        <f t="shared" si="845"/>
        <v/>
      </c>
      <c r="DT70" s="320" t="str">
        <f ca="1">IF(XYZ!AJ94="","",IF(XYZ!$AO$23='CALCUL-XY'!$E$56," "&amp;SUBSTITUTE(XYZ!AJ94,",","."),","&amp;SUBSTITUTE(XYZ!AJ94,",",".")))</f>
        <v/>
      </c>
      <c r="DU70" s="320" t="str">
        <f ca="1">IF(XYZ!AK94="","",IF(XYZ!$AO$23='CALCUL-XY'!$E$56," "&amp;SUBSTITUTE(XYZ!AK94,",","."),","&amp;SUBSTITUTE(XYZ!AK94,",",".")))</f>
        <v/>
      </c>
      <c r="DV70" s="320" t="str">
        <f>IF(DD70="","",IF(XYZ!$AO$23='CALCUL-XY'!$E$56," "&amp;SUBSTITUTE(DD70,",","."),","&amp;SUBSTITUTE(DD70,",",".")))</f>
        <v/>
      </c>
      <c r="DW70" s="320" t="str">
        <f>IF(DS70="","",IF(XYZ!$AO$23='CALCUL-XY'!$E$56,IF(XYZ!AM94=""," ST"," "&amp;XYZ!AM94),IF(XYZ!AM94="",",ST",","&amp;XYZ!AM94)))</f>
        <v/>
      </c>
      <c r="DY70" s="319">
        <f t="shared" si="846"/>
        <v>70</v>
      </c>
      <c r="DZ70" s="320" t="str">
        <f t="shared" si="847"/>
        <v/>
      </c>
      <c r="EA70" s="322" t="str">
        <f t="shared" si="848"/>
        <v/>
      </c>
      <c r="EB70" s="345" t="str">
        <f t="shared" si="879"/>
        <v/>
      </c>
      <c r="EC70" s="320" t="str">
        <f t="shared" si="849"/>
        <v/>
      </c>
      <c r="ED70" s="320" t="str">
        <f t="shared" si="892"/>
        <v/>
      </c>
      <c r="EE70" s="320" t="str">
        <f t="shared" si="893"/>
        <v/>
      </c>
      <c r="EF70" s="320" t="str">
        <f ca="1">IF(EA70="","",IF(NC&lt;DY70,"",SUM(ED70:OFFSET(ED70,(NC-1),0))))</f>
        <v/>
      </c>
      <c r="EG70" s="320" t="str">
        <f ca="1">IF(EA70="","",IF(NC&lt;DY70,"",SUM(EE70:OFFSET(EE70,(NC-1),0))))</f>
        <v/>
      </c>
      <c r="EH70" s="320" t="str">
        <f t="shared" si="850"/>
        <v/>
      </c>
      <c r="EI70" s="320" t="str">
        <f>IF(EH70="","",'RAPPORT-XYZ'!$E$9/'CALCUL-XYZ'!EH70)</f>
        <v/>
      </c>
    </row>
    <row r="71" spans="1:139" x14ac:dyDescent="0.15">
      <c r="A71" s="320" t="str">
        <f>IF(XYZ!B95="","",XYZ!B95)</f>
        <v/>
      </c>
      <c r="B71" s="320" t="str">
        <f>IF(XYZ!C95="","",IF(XYZ!C95='RAPPORT-XYZ'!$A$6,'RAPPORT-XYZ'!$A$6,IF(OR(XYZ!C95='RAPPORT-XYZ'!$A$7,XYZ!C95='RAPPORT-XYZ'!$B$7),'RAPPORT-XYZ'!$A$7)))</f>
        <v/>
      </c>
      <c r="C71" s="320" t="str">
        <f>IF(XYZ!D95="","",XYZ!D95)</f>
        <v/>
      </c>
      <c r="D71" s="320" t="str">
        <f>IF(XYZ!E95="","",XYZ!E95)</f>
        <v/>
      </c>
      <c r="E71" s="320" t="str">
        <f>IF(XYZ!F95="","",XYZ!F95)</f>
        <v/>
      </c>
      <c r="F71" s="322" t="str">
        <f>IF(XYZ!G95="","",MOD(XYZ!G95,CERCLE))</f>
        <v/>
      </c>
      <c r="G71" s="322" t="str">
        <f>IF(XYZ!H95="","",MOD(XYZ!H95,CERCLE))</f>
        <v/>
      </c>
      <c r="H71" s="320">
        <f>IFERROR(IF(ECHELLE3="",XYZ!I95*1,XYZ!I95*ECHELLE3),"")</f>
        <v>0</v>
      </c>
      <c r="I71" s="320" t="str">
        <f>IF(XYZ!J95="","",XYZ!J95)</f>
        <v/>
      </c>
      <c r="K71" s="320" t="str">
        <f t="shared" si="851"/>
        <v/>
      </c>
      <c r="L71" s="320" t="str">
        <f>IF(K71="","",COUNT($K$1:K71))</f>
        <v/>
      </c>
      <c r="M71" s="320" t="str">
        <f t="shared" si="798"/>
        <v/>
      </c>
      <c r="N71" s="320" t="str">
        <f t="shared" si="799"/>
        <v/>
      </c>
      <c r="O71" s="320" t="str">
        <f t="shared" si="800"/>
        <v/>
      </c>
      <c r="P71" s="320" t="str">
        <f t="shared" si="801"/>
        <v/>
      </c>
      <c r="Q71" s="322" t="str">
        <f t="shared" si="802"/>
        <v/>
      </c>
      <c r="R71" s="322" t="str">
        <f t="shared" si="803"/>
        <v/>
      </c>
      <c r="S71" s="320" t="str">
        <f t="shared" si="804"/>
        <v/>
      </c>
      <c r="T71" s="320" t="str">
        <f t="shared" si="805"/>
        <v/>
      </c>
      <c r="V71" s="322" t="str">
        <f t="shared" ref="V71" si="927">IF(Q71="","",IF(M71="R",MOD(Q71-SUD,CERCLE),Q71))</f>
        <v/>
      </c>
      <c r="W71" s="331" t="str">
        <f t="shared" si="853"/>
        <v/>
      </c>
      <c r="X71" s="331" t="str">
        <f t="shared" si="854"/>
        <v/>
      </c>
      <c r="Y71" s="352"/>
      <c r="Z71" s="322" t="str">
        <f t="shared" ref="Z71" si="928">IF(R71="","",IF(M71="R",MOD(CERCLE-R71,CERCLE),R71))</f>
        <v/>
      </c>
      <c r="AA71" s="320" t="str">
        <f t="shared" ref="AA71" si="929">IF(S71="","",ABS(COS(RADIANS(Z71-EST)*24))*S71)</f>
        <v/>
      </c>
      <c r="AC71" s="320" t="str">
        <f t="shared" ref="AC71" si="930">IF(S71="","",SIN(RADIANS(Z71-EST)*24)*S71)</f>
        <v/>
      </c>
      <c r="AD71" s="320" t="str">
        <f t="shared" si="810"/>
        <v/>
      </c>
      <c r="AF71" s="320" t="str">
        <f t="shared" si="811"/>
        <v/>
      </c>
      <c r="AG71" s="320" t="str">
        <f t="shared" si="811"/>
        <v/>
      </c>
      <c r="AH71" s="320" t="str">
        <f t="shared" si="812"/>
        <v/>
      </c>
      <c r="AI71" s="320" t="str">
        <f t="shared" si="813"/>
        <v/>
      </c>
      <c r="AJ71" s="320" t="str">
        <f>IF(AH71="","",IF(ISNA(MATCH(AH71,$AH$1:AH70,0)),"N","Y"))</f>
        <v/>
      </c>
      <c r="AK71" s="320" t="str">
        <f t="shared" si="814"/>
        <v/>
      </c>
      <c r="AL71" s="320" t="str">
        <f t="shared" si="815"/>
        <v/>
      </c>
      <c r="AM71" s="320" t="str">
        <f t="shared" si="816"/>
        <v/>
      </c>
      <c r="AN71" s="320" t="str">
        <f t="shared" si="817"/>
        <v/>
      </c>
      <c r="AO71" s="334" t="str">
        <f t="array" ref="AO71">IF(AM71="","",AVERAGE(IF(AH$1:AH$200=AM71,W$1:W$200)))</f>
        <v/>
      </c>
      <c r="AP71" s="334" t="str">
        <f t="array" ref="AP71">IF(AM71="","",AVERAGE(IF(AH$1:AH$200=AM71,X$1:X$200)))</f>
        <v/>
      </c>
      <c r="AQ71" s="334" t="str">
        <f t="shared" si="858"/>
        <v/>
      </c>
      <c r="AR71" s="335" t="str">
        <f t="array" ref="AR71">IF(AQ71="","",MOD(DEGREES(AQ71/24),CERCLE))</f>
        <v/>
      </c>
      <c r="AS71" s="336" t="str">
        <f t="array" ref="AS71">IF(AM71="","",AVERAGE(IF(AH$1:AH$200=AM71,AA$1:AA$200)))</f>
        <v/>
      </c>
      <c r="AT71" s="336" t="str">
        <f t="shared" si="818"/>
        <v/>
      </c>
      <c r="AU71" s="336" t="str">
        <f t="shared" si="859"/>
        <v/>
      </c>
      <c r="AV71" s="337" t="str">
        <f t="array" ref="AV71">IF(AM71="","",AVERAGE(IF(AH$1:AH$200=AM71,AD$1:AD$200)))</f>
        <v/>
      </c>
      <c r="AW71" s="337" t="str">
        <f t="array" ref="AW71">IF(AN71="","",AVERAGE(IF(AH$1:AH$200=AN71,AD$1:AD$200)))</f>
        <v/>
      </c>
      <c r="AX71" s="337" t="str">
        <f t="shared" si="860"/>
        <v/>
      </c>
      <c r="AY71" s="320" t="str">
        <f t="shared" si="819"/>
        <v/>
      </c>
      <c r="AZ71" s="320" t="str">
        <f>IF(AY71="","",COUNT(AY$1:AY71))</f>
        <v/>
      </c>
      <c r="BB71" s="339" t="str">
        <f>IF(AF71="","",IF(ISNA(MATCH(AF71,$AF$1:AF70,0)),"N","Y"))</f>
        <v/>
      </c>
      <c r="BC71" s="339" t="str">
        <f t="shared" si="20"/>
        <v/>
      </c>
      <c r="BD71" s="339" t="str">
        <f>IF(BC71="","",COUNT($BC$1:BC71))</f>
        <v/>
      </c>
      <c r="BE71" s="339" t="str">
        <f t="shared" si="820"/>
        <v/>
      </c>
      <c r="BF71" s="340" t="str">
        <f>IF(AR71="","",IF(ISNA(MATCH(AF71,$AF$1:AF70,0)),-AR71,AR71))</f>
        <v/>
      </c>
      <c r="BG71" s="341" t="str">
        <f t="array" ref="BG71">IF(BE71="","",SUM(IF(AK$1:AK$200=BE71,BF$1:BF$200)))</f>
        <v/>
      </c>
      <c r="BH71" s="341" t="str">
        <f t="shared" ref="BH71" si="931">IF(BG71="","",MOD(BG71,CERCLE))</f>
        <v/>
      </c>
      <c r="BI71" s="342"/>
      <c r="BJ71" s="322"/>
      <c r="BK71" s="322"/>
      <c r="BL71" s="322"/>
      <c r="BM71" s="339" t="str">
        <f t="shared" si="862"/>
        <v/>
      </c>
      <c r="BN71" s="343" t="str">
        <f t="shared" si="822"/>
        <v/>
      </c>
      <c r="BO71" s="341" t="str">
        <f t="shared" ref="BO71" si="932">IF(BN71="","",CERCLE-BN71)</f>
        <v/>
      </c>
      <c r="BP71" s="341"/>
      <c r="BQ71" s="339" t="str">
        <f t="shared" si="824"/>
        <v/>
      </c>
      <c r="BR71" s="341" t="str">
        <f t="shared" si="864"/>
        <v/>
      </c>
      <c r="BS71" s="341" t="str">
        <f t="shared" si="865"/>
        <v/>
      </c>
      <c r="BT71" s="343" t="str">
        <f t="shared" si="825"/>
        <v/>
      </c>
      <c r="BU71" s="342"/>
      <c r="BV71" s="341" t="str">
        <f t="shared" si="866"/>
        <v/>
      </c>
      <c r="BW71" s="345" t="str">
        <f t="shared" si="867"/>
        <v/>
      </c>
      <c r="BX71" s="345" t="str">
        <f t="shared" si="826"/>
        <v/>
      </c>
      <c r="BY71" s="346" t="str">
        <f t="shared" si="827"/>
        <v/>
      </c>
      <c r="BZ71" s="346" t="str">
        <f t="shared" si="828"/>
        <v/>
      </c>
      <c r="CA71" s="339" t="str">
        <f t="shared" si="868"/>
        <v/>
      </c>
      <c r="CE71" s="320" t="str">
        <f t="shared" si="829"/>
        <v/>
      </c>
      <c r="CF71" s="320" t="str">
        <f t="shared" si="830"/>
        <v/>
      </c>
      <c r="CG71" s="322" t="str">
        <f t="shared" si="831"/>
        <v/>
      </c>
      <c r="CH71" s="322" t="str">
        <f t="shared" ref="CH71" si="933">IF(CG71="","",MOD(CG71-BX71,CERCLE))</f>
        <v/>
      </c>
      <c r="CI71" s="322" t="str">
        <f t="shared" si="833"/>
        <v/>
      </c>
      <c r="CJ71" s="349"/>
      <c r="CK71" s="350" t="str">
        <f t="shared" si="834"/>
        <v/>
      </c>
      <c r="CL71" s="350" t="str">
        <f t="shared" si="835"/>
        <v/>
      </c>
      <c r="CM71" s="320" t="str">
        <f t="shared" si="887"/>
        <v/>
      </c>
      <c r="CN71" s="320" t="str">
        <f t="shared" si="887"/>
        <v/>
      </c>
      <c r="CP71" s="322" t="str">
        <f>IF(BN71="","",MOD(BN71+'RAPPORT-XYZ'!$E$12,CERCLE))</f>
        <v/>
      </c>
      <c r="CQ71" s="345" t="str">
        <f t="shared" si="870"/>
        <v/>
      </c>
      <c r="CR71" s="320" t="str">
        <f t="shared" si="871"/>
        <v/>
      </c>
      <c r="CS71" s="320" t="str">
        <f t="shared" si="836"/>
        <v/>
      </c>
      <c r="CU71" s="320" t="str">
        <f>IF(CR71="","",BY71/'RAPPORT-XYZ'!$E$9)</f>
        <v/>
      </c>
      <c r="CV71" s="320" t="str">
        <f>IF(CU71="","",-'RAPPORT-XYZ'!$E$27*CU71)</f>
        <v/>
      </c>
      <c r="CW71" s="320" t="str">
        <f>IF(CV71="","",-'RAPPORT-XYZ'!$E$29*CU71)</f>
        <v/>
      </c>
      <c r="CY71" s="320" t="str">
        <f t="shared" si="837"/>
        <v/>
      </c>
      <c r="CZ71" s="320" t="str">
        <f t="shared" si="837"/>
        <v/>
      </c>
      <c r="DB71" s="320" t="str">
        <f t="shared" si="872"/>
        <v/>
      </c>
      <c r="DD71" s="320" t="str">
        <f>IF(CA71="","",CA71+('RAPPORT-XYZ'!$E$37*ROW(71:71)))</f>
        <v/>
      </c>
      <c r="DF71" s="345" t="str">
        <f t="shared" ref="DF71" si="934">IF(AND(CZ71=0,CY71=0),0,IF(AND(CZ71=0,CY71&gt;0),NORD,IF(AND(CZ71&gt;0,CY71=0),EST,IF(AND(CZ71=0,CY71&lt;0),SUD,IF(AND(CZ71&lt;0,CY71=0),OUEST,"")))))</f>
        <v/>
      </c>
      <c r="DG71" s="345" t="str">
        <f t="shared" ref="DG71" si="935">IF(CY71="","",IF(DF71="",MOD(DEGREES(ATAN(ABS(CZ71)/(ABS(CY71))))/24,CERCLE),DF71))</f>
        <v/>
      </c>
      <c r="DH71" s="345" t="str">
        <f t="shared" ref="DH71" si="936">IF(DG71="","",MOD(IF(AND(CZ71&gt;0,CY71&gt;0),DG71,IF(AND(CZ71&gt;0,CY71&lt;0),SUD-DG71,IF(AND(CZ71&lt;0,CY71&lt;0),SUD+DG71,IF(AND(CZ71&lt;0,CY71&gt;0),NORD-DG71,DG71)))),CERCLE))</f>
        <v/>
      </c>
      <c r="DI71" s="322" t="str">
        <f t="shared" ref="DI71" si="937">IF(CG71="","",MOD(CG71-DH71,CERCLE))</f>
        <v/>
      </c>
      <c r="DJ71" s="322" t="str">
        <f t="shared" si="842"/>
        <v/>
      </c>
      <c r="DK71" s="322" t="str">
        <f>IF(XYZ!$F$15=OUI,'CALCUL-XYZ'!DJ71,'CALCUL-XYZ'!DH71)</f>
        <v/>
      </c>
      <c r="DL71" s="345" t="str">
        <f t="shared" si="877"/>
        <v/>
      </c>
      <c r="DN71" s="320" t="str">
        <f t="shared" si="843"/>
        <v/>
      </c>
      <c r="DO71" s="320" t="str">
        <f t="shared" si="844"/>
        <v/>
      </c>
      <c r="DP71" s="320" t="str">
        <f t="shared" si="878"/>
        <v/>
      </c>
      <c r="DQ71" s="320" t="str">
        <f t="shared" si="878"/>
        <v/>
      </c>
      <c r="DS71" s="320" t="str">
        <f t="shared" si="845"/>
        <v/>
      </c>
      <c r="DT71" s="320" t="str">
        <f ca="1">IF(XYZ!AJ95="","",IF(XYZ!$AO$23='CALCUL-XY'!$E$56," "&amp;SUBSTITUTE(XYZ!AJ95,",","."),","&amp;SUBSTITUTE(XYZ!AJ95,",",".")))</f>
        <v/>
      </c>
      <c r="DU71" s="320" t="str">
        <f ca="1">IF(XYZ!AK95="","",IF(XYZ!$AO$23='CALCUL-XY'!$E$56," "&amp;SUBSTITUTE(XYZ!AK95,",","."),","&amp;SUBSTITUTE(XYZ!AK95,",",".")))</f>
        <v/>
      </c>
      <c r="DV71" s="320" t="str">
        <f>IF(DD71="","",IF(XYZ!$AO$23='CALCUL-XY'!$E$56," "&amp;SUBSTITUTE(DD71,",","."),","&amp;SUBSTITUTE(DD71,",",".")))</f>
        <v/>
      </c>
      <c r="DW71" s="320" t="str">
        <f>IF(DS71="","",IF(XYZ!$AO$23='CALCUL-XY'!$E$56,IF(XYZ!AM95=""," ST"," "&amp;XYZ!AM95),IF(XYZ!AM95="",",ST",","&amp;XYZ!AM95)))</f>
        <v/>
      </c>
      <c r="DY71" s="319">
        <f t="shared" si="846"/>
        <v>71</v>
      </c>
      <c r="DZ71" s="320" t="str">
        <f t="shared" si="847"/>
        <v/>
      </c>
      <c r="EA71" s="322" t="str">
        <f t="shared" si="848"/>
        <v/>
      </c>
      <c r="EB71" s="345" t="str">
        <f t="shared" si="879"/>
        <v/>
      </c>
      <c r="EC71" s="320" t="str">
        <f t="shared" si="849"/>
        <v/>
      </c>
      <c r="ED71" s="320" t="str">
        <f t="shared" si="892"/>
        <v/>
      </c>
      <c r="EE71" s="320" t="str">
        <f t="shared" si="893"/>
        <v/>
      </c>
      <c r="EF71" s="320" t="str">
        <f ca="1">IF(EA71="","",IF(NC&lt;DY71,"",SUM(ED71:OFFSET(ED71,(NC-1),0))))</f>
        <v/>
      </c>
      <c r="EG71" s="320" t="str">
        <f ca="1">IF(EA71="","",IF(NC&lt;DY71,"",SUM(EE71:OFFSET(EE71,(NC-1),0))))</f>
        <v/>
      </c>
      <c r="EH71" s="320" t="str">
        <f t="shared" si="850"/>
        <v/>
      </c>
      <c r="EI71" s="320" t="str">
        <f>IF(EH71="","",'RAPPORT-XYZ'!$E$9/'CALCUL-XYZ'!EH71)</f>
        <v/>
      </c>
    </row>
    <row r="72" spans="1:139" x14ac:dyDescent="0.15">
      <c r="A72" s="320" t="str">
        <f>IF(XYZ!B96="","",XYZ!B96)</f>
        <v/>
      </c>
      <c r="B72" s="320" t="str">
        <f>IF(XYZ!C96="","",IF(XYZ!C96='RAPPORT-XYZ'!$A$6,'RAPPORT-XYZ'!$A$6,IF(OR(XYZ!C96='RAPPORT-XYZ'!$A$7,XYZ!C96='RAPPORT-XYZ'!$B$7),'RAPPORT-XYZ'!$A$7)))</f>
        <v/>
      </c>
      <c r="C72" s="320" t="str">
        <f>IF(XYZ!D96="","",XYZ!D96)</f>
        <v/>
      </c>
      <c r="D72" s="320" t="str">
        <f>IF(XYZ!E96="","",XYZ!E96)</f>
        <v/>
      </c>
      <c r="E72" s="320" t="str">
        <f>IF(XYZ!F96="","",XYZ!F96)</f>
        <v/>
      </c>
      <c r="F72" s="322" t="str">
        <f>IF(XYZ!G96="","",MOD(XYZ!G96,CERCLE))</f>
        <v/>
      </c>
      <c r="G72" s="322" t="str">
        <f>IF(XYZ!H96="","",MOD(XYZ!H96,CERCLE))</f>
        <v/>
      </c>
      <c r="H72" s="320">
        <f>IFERROR(IF(ECHELLE3="",XYZ!I96*1,XYZ!I96*ECHELLE3),"")</f>
        <v>0</v>
      </c>
      <c r="I72" s="320" t="str">
        <f>IF(XYZ!J96="","",XYZ!J96)</f>
        <v/>
      </c>
      <c r="K72" s="320" t="str">
        <f t="shared" si="851"/>
        <v/>
      </c>
      <c r="L72" s="320" t="str">
        <f>IF(K72="","",COUNT($K$1:K72))</f>
        <v/>
      </c>
      <c r="M72" s="320" t="str">
        <f t="shared" si="798"/>
        <v/>
      </c>
      <c r="N72" s="320" t="str">
        <f t="shared" si="799"/>
        <v/>
      </c>
      <c r="O72" s="320" t="str">
        <f t="shared" si="800"/>
        <v/>
      </c>
      <c r="P72" s="320" t="str">
        <f t="shared" si="801"/>
        <v/>
      </c>
      <c r="Q72" s="322" t="str">
        <f t="shared" si="802"/>
        <v/>
      </c>
      <c r="R72" s="322" t="str">
        <f t="shared" si="803"/>
        <v/>
      </c>
      <c r="S72" s="320" t="str">
        <f t="shared" si="804"/>
        <v/>
      </c>
      <c r="T72" s="320" t="str">
        <f t="shared" si="805"/>
        <v/>
      </c>
      <c r="V72" s="322" t="str">
        <f t="shared" ref="V72" si="938">IF(Q72="","",IF(M72="R",MOD(Q72-SUD,CERCLE),Q72))</f>
        <v/>
      </c>
      <c r="W72" s="331" t="str">
        <f t="shared" si="853"/>
        <v/>
      </c>
      <c r="X72" s="331" t="str">
        <f t="shared" si="854"/>
        <v/>
      </c>
      <c r="Y72" s="352"/>
      <c r="Z72" s="322" t="str">
        <f t="shared" ref="Z72" si="939">IF(R72="","",IF(M72="R",MOD(CERCLE-R72,CERCLE),R72))</f>
        <v/>
      </c>
      <c r="AA72" s="320" t="str">
        <f t="shared" ref="AA72" si="940">IF(S72="","",ABS(COS(RADIANS(Z72-EST)*24))*S72)</f>
        <v/>
      </c>
      <c r="AC72" s="320" t="str">
        <f t="shared" ref="AC72" si="941">IF(S72="","",SIN(RADIANS(Z72-EST)*24)*S72)</f>
        <v/>
      </c>
      <c r="AD72" s="320" t="str">
        <f t="shared" si="810"/>
        <v/>
      </c>
      <c r="AF72" s="320" t="str">
        <f t="shared" si="811"/>
        <v/>
      </c>
      <c r="AG72" s="320" t="str">
        <f t="shared" si="811"/>
        <v/>
      </c>
      <c r="AH72" s="320" t="str">
        <f t="shared" si="812"/>
        <v/>
      </c>
      <c r="AI72" s="320" t="str">
        <f t="shared" si="813"/>
        <v/>
      </c>
      <c r="AJ72" s="320" t="str">
        <f>IF(AH72="","",IF(ISNA(MATCH(AH72,$AH$1:AH71,0)),"N","Y"))</f>
        <v/>
      </c>
      <c r="AK72" s="320" t="str">
        <f t="shared" si="814"/>
        <v/>
      </c>
      <c r="AL72" s="320" t="str">
        <f t="shared" si="815"/>
        <v/>
      </c>
      <c r="AM72" s="320" t="str">
        <f t="shared" si="816"/>
        <v/>
      </c>
      <c r="AN72" s="320" t="str">
        <f t="shared" si="817"/>
        <v/>
      </c>
      <c r="AO72" s="334" t="str">
        <f t="array" ref="AO72">IF(AM72="","",AVERAGE(IF(AH$1:AH$200=AM72,W$1:W$200)))</f>
        <v/>
      </c>
      <c r="AP72" s="334" t="str">
        <f t="array" ref="AP72">IF(AM72="","",AVERAGE(IF(AH$1:AH$200=AM72,X$1:X$200)))</f>
        <v/>
      </c>
      <c r="AQ72" s="334" t="str">
        <f t="shared" si="858"/>
        <v/>
      </c>
      <c r="AR72" s="335" t="str">
        <f t="array" ref="AR72">IF(AQ72="","",MOD(DEGREES(AQ72/24),CERCLE))</f>
        <v/>
      </c>
      <c r="AS72" s="336" t="str">
        <f t="array" ref="AS72">IF(AM72="","",AVERAGE(IF(AH$1:AH$200=AM72,AA$1:AA$200)))</f>
        <v/>
      </c>
      <c r="AT72" s="336" t="str">
        <f t="shared" si="818"/>
        <v/>
      </c>
      <c r="AU72" s="336" t="str">
        <f t="shared" si="859"/>
        <v/>
      </c>
      <c r="AV72" s="337" t="str">
        <f t="array" ref="AV72">IF(AM72="","",AVERAGE(IF(AH$1:AH$200=AM72,AD$1:AD$200)))</f>
        <v/>
      </c>
      <c r="AW72" s="337" t="str">
        <f t="array" ref="AW72">IF(AN72="","",AVERAGE(IF(AH$1:AH$200=AN72,AD$1:AD$200)))</f>
        <v/>
      </c>
      <c r="AX72" s="337" t="str">
        <f t="shared" si="860"/>
        <v/>
      </c>
      <c r="AY72" s="320" t="str">
        <f t="shared" si="819"/>
        <v/>
      </c>
      <c r="AZ72" s="320" t="str">
        <f>IF(AY72="","",COUNT(AY$1:AY72))</f>
        <v/>
      </c>
      <c r="BB72" s="339" t="str">
        <f>IF(AF72="","",IF(ISNA(MATCH(AF72,$AF$1:AF71,0)),"N","Y"))</f>
        <v/>
      </c>
      <c r="BC72" s="339" t="str">
        <f t="shared" si="20"/>
        <v/>
      </c>
      <c r="BD72" s="339" t="str">
        <f>IF(BC72="","",COUNT($BC$1:BC72))</f>
        <v/>
      </c>
      <c r="BE72" s="339" t="str">
        <f t="shared" si="820"/>
        <v/>
      </c>
      <c r="BF72" s="340" t="str">
        <f>IF(AR72="","",IF(ISNA(MATCH(AF72,$AF$1:AF71,0)),-AR72,AR72))</f>
        <v/>
      </c>
      <c r="BG72" s="341" t="str">
        <f t="array" ref="BG72">IF(BE72="","",SUM(IF(AK$1:AK$200=BE72,BF$1:BF$200)))</f>
        <v/>
      </c>
      <c r="BH72" s="341" t="str">
        <f t="shared" ref="BH72" si="942">IF(BG72="","",MOD(BG72,CERCLE))</f>
        <v/>
      </c>
      <c r="BI72" s="342"/>
      <c r="BJ72" s="322"/>
      <c r="BK72" s="322"/>
      <c r="BL72" s="322"/>
      <c r="BM72" s="339" t="str">
        <f t="shared" si="862"/>
        <v/>
      </c>
      <c r="BN72" s="343" t="str">
        <f t="shared" si="822"/>
        <v/>
      </c>
      <c r="BO72" s="341" t="str">
        <f t="shared" ref="BO72" si="943">IF(BN72="","",CERCLE-BN72)</f>
        <v/>
      </c>
      <c r="BP72" s="341"/>
      <c r="BQ72" s="339" t="str">
        <f t="shared" si="824"/>
        <v/>
      </c>
      <c r="BR72" s="341" t="str">
        <f t="shared" si="864"/>
        <v/>
      </c>
      <c r="BS72" s="341" t="str">
        <f t="shared" si="865"/>
        <v/>
      </c>
      <c r="BT72" s="343" t="str">
        <f t="shared" si="825"/>
        <v/>
      </c>
      <c r="BU72" s="342"/>
      <c r="BV72" s="341" t="str">
        <f t="shared" si="866"/>
        <v/>
      </c>
      <c r="BW72" s="345" t="str">
        <f t="shared" si="867"/>
        <v/>
      </c>
      <c r="BX72" s="345" t="str">
        <f t="shared" si="826"/>
        <v/>
      </c>
      <c r="BY72" s="346" t="str">
        <f t="shared" si="827"/>
        <v/>
      </c>
      <c r="BZ72" s="346" t="str">
        <f t="shared" si="828"/>
        <v/>
      </c>
      <c r="CA72" s="339" t="str">
        <f t="shared" si="868"/>
        <v/>
      </c>
      <c r="CE72" s="320" t="str">
        <f t="shared" si="829"/>
        <v/>
      </c>
      <c r="CF72" s="320" t="str">
        <f t="shared" si="830"/>
        <v/>
      </c>
      <c r="CG72" s="322" t="str">
        <f t="shared" si="831"/>
        <v/>
      </c>
      <c r="CH72" s="322" t="str">
        <f t="shared" ref="CH72" si="944">IF(CG72="","",MOD(CG72-BX72,CERCLE))</f>
        <v/>
      </c>
      <c r="CI72" s="322" t="str">
        <f t="shared" si="833"/>
        <v/>
      </c>
      <c r="CJ72" s="349"/>
      <c r="CK72" s="350" t="str">
        <f t="shared" si="834"/>
        <v/>
      </c>
      <c r="CL72" s="350" t="str">
        <f t="shared" si="835"/>
        <v/>
      </c>
      <c r="CM72" s="320" t="str">
        <f t="shared" si="887"/>
        <v/>
      </c>
      <c r="CN72" s="320" t="str">
        <f t="shared" si="887"/>
        <v/>
      </c>
      <c r="CP72" s="322" t="str">
        <f>IF(BN72="","",MOD(BN72+'RAPPORT-XYZ'!$E$12,CERCLE))</f>
        <v/>
      </c>
      <c r="CQ72" s="345" t="str">
        <f t="shared" si="870"/>
        <v/>
      </c>
      <c r="CR72" s="320" t="str">
        <f t="shared" si="871"/>
        <v/>
      </c>
      <c r="CS72" s="320" t="str">
        <f t="shared" si="836"/>
        <v/>
      </c>
      <c r="CU72" s="320" t="str">
        <f>IF(CR72="","",BY72/'RAPPORT-XYZ'!$E$9)</f>
        <v/>
      </c>
      <c r="CV72" s="320" t="str">
        <f>IF(CU72="","",-'RAPPORT-XYZ'!$E$27*CU72)</f>
        <v/>
      </c>
      <c r="CW72" s="320" t="str">
        <f>IF(CV72="","",-'RAPPORT-XYZ'!$E$29*CU72)</f>
        <v/>
      </c>
      <c r="CY72" s="320" t="str">
        <f t="shared" si="837"/>
        <v/>
      </c>
      <c r="CZ72" s="320" t="str">
        <f t="shared" si="837"/>
        <v/>
      </c>
      <c r="DB72" s="320" t="str">
        <f t="shared" si="872"/>
        <v/>
      </c>
      <c r="DD72" s="320" t="str">
        <f>IF(CA72="","",CA72+('RAPPORT-XYZ'!$E$37*ROW(72:72)))</f>
        <v/>
      </c>
      <c r="DF72" s="345" t="str">
        <f t="shared" ref="DF72" si="945">IF(AND(CZ72=0,CY72=0),0,IF(AND(CZ72=0,CY72&gt;0),NORD,IF(AND(CZ72&gt;0,CY72=0),EST,IF(AND(CZ72=0,CY72&lt;0),SUD,IF(AND(CZ72&lt;0,CY72=0),OUEST,"")))))</f>
        <v/>
      </c>
      <c r="DG72" s="345" t="str">
        <f t="shared" ref="DG72" si="946">IF(CY72="","",IF(DF72="",MOD(DEGREES(ATAN(ABS(CZ72)/(ABS(CY72))))/24,CERCLE),DF72))</f>
        <v/>
      </c>
      <c r="DH72" s="345" t="str">
        <f t="shared" ref="DH72" si="947">IF(DG72="","",MOD(IF(AND(CZ72&gt;0,CY72&gt;0),DG72,IF(AND(CZ72&gt;0,CY72&lt;0),SUD-DG72,IF(AND(CZ72&lt;0,CY72&lt;0),SUD+DG72,IF(AND(CZ72&lt;0,CY72&gt;0),NORD-DG72,DG72)))),CERCLE))</f>
        <v/>
      </c>
      <c r="DI72" s="322" t="str">
        <f t="shared" ref="DI72" si="948">IF(CG72="","",MOD(CG72-DH72,CERCLE))</f>
        <v/>
      </c>
      <c r="DJ72" s="322" t="str">
        <f t="shared" si="842"/>
        <v/>
      </c>
      <c r="DK72" s="322" t="str">
        <f>IF(XYZ!$F$15=OUI,'CALCUL-XYZ'!DJ72,'CALCUL-XYZ'!DH72)</f>
        <v/>
      </c>
      <c r="DL72" s="345" t="str">
        <f t="shared" si="877"/>
        <v/>
      </c>
      <c r="DN72" s="320" t="str">
        <f t="shared" si="843"/>
        <v/>
      </c>
      <c r="DO72" s="320" t="str">
        <f t="shared" si="844"/>
        <v/>
      </c>
      <c r="DP72" s="320" t="str">
        <f t="shared" si="878"/>
        <v/>
      </c>
      <c r="DQ72" s="320" t="str">
        <f t="shared" si="878"/>
        <v/>
      </c>
      <c r="DS72" s="320" t="str">
        <f t="shared" si="845"/>
        <v/>
      </c>
      <c r="DT72" s="320" t="str">
        <f ca="1">IF(XYZ!AJ96="","",IF(XYZ!$AO$23='CALCUL-XY'!$E$56," "&amp;SUBSTITUTE(XYZ!AJ96,",","."),","&amp;SUBSTITUTE(XYZ!AJ96,",",".")))</f>
        <v/>
      </c>
      <c r="DU72" s="320" t="str">
        <f ca="1">IF(XYZ!AK96="","",IF(XYZ!$AO$23='CALCUL-XY'!$E$56," "&amp;SUBSTITUTE(XYZ!AK96,",","."),","&amp;SUBSTITUTE(XYZ!AK96,",",".")))</f>
        <v/>
      </c>
      <c r="DV72" s="320" t="str">
        <f>IF(DD72="","",IF(XYZ!$AO$23='CALCUL-XY'!$E$56," "&amp;SUBSTITUTE(DD72,",","."),","&amp;SUBSTITUTE(DD72,",",".")))</f>
        <v/>
      </c>
      <c r="DW72" s="320" t="str">
        <f>IF(DS72="","",IF(XYZ!$AO$23='CALCUL-XY'!$E$56,IF(XYZ!AM96=""," ST"," "&amp;XYZ!AM96),IF(XYZ!AM96="",",ST",","&amp;XYZ!AM96)))</f>
        <v/>
      </c>
      <c r="DY72" s="319">
        <f t="shared" si="846"/>
        <v>72</v>
      </c>
      <c r="DZ72" s="320" t="str">
        <f t="shared" si="847"/>
        <v/>
      </c>
      <c r="EA72" s="322" t="str">
        <f t="shared" si="848"/>
        <v/>
      </c>
      <c r="EB72" s="345" t="str">
        <f t="shared" si="879"/>
        <v/>
      </c>
      <c r="EC72" s="320" t="str">
        <f t="shared" si="849"/>
        <v/>
      </c>
      <c r="ED72" s="320" t="str">
        <f t="shared" si="892"/>
        <v/>
      </c>
      <c r="EE72" s="320" t="str">
        <f t="shared" si="893"/>
        <v/>
      </c>
      <c r="EF72" s="320" t="str">
        <f ca="1">IF(EA72="","",IF(NC&lt;DY72,"",SUM(ED72:OFFSET(ED72,(NC-1),0))))</f>
        <v/>
      </c>
      <c r="EG72" s="320" t="str">
        <f ca="1">IF(EA72="","",IF(NC&lt;DY72,"",SUM(EE72:OFFSET(EE72,(NC-1),0))))</f>
        <v/>
      </c>
      <c r="EH72" s="320" t="str">
        <f t="shared" si="850"/>
        <v/>
      </c>
      <c r="EI72" s="320" t="str">
        <f>IF(EH72="","",'RAPPORT-XYZ'!$E$9/'CALCUL-XYZ'!EH72)</f>
        <v/>
      </c>
    </row>
    <row r="73" spans="1:139" x14ac:dyDescent="0.15">
      <c r="A73" s="320" t="str">
        <f>IF(XYZ!B97="","",XYZ!B97)</f>
        <v/>
      </c>
      <c r="B73" s="320" t="str">
        <f>IF(XYZ!C97="","",IF(XYZ!C97='RAPPORT-XYZ'!$A$6,'RAPPORT-XYZ'!$A$6,IF(OR(XYZ!C97='RAPPORT-XYZ'!$A$7,XYZ!C97='RAPPORT-XYZ'!$B$7),'RAPPORT-XYZ'!$A$7)))</f>
        <v/>
      </c>
      <c r="C73" s="320" t="str">
        <f>IF(XYZ!D97="","",XYZ!D97)</f>
        <v/>
      </c>
      <c r="D73" s="320" t="str">
        <f>IF(XYZ!E97="","",XYZ!E97)</f>
        <v/>
      </c>
      <c r="E73" s="320" t="str">
        <f>IF(XYZ!F97="","",XYZ!F97)</f>
        <v/>
      </c>
      <c r="F73" s="322" t="str">
        <f>IF(XYZ!G97="","",MOD(XYZ!G97,CERCLE))</f>
        <v/>
      </c>
      <c r="G73" s="322" t="str">
        <f>IF(XYZ!H97="","",MOD(XYZ!H97,CERCLE))</f>
        <v/>
      </c>
      <c r="H73" s="320">
        <f>IFERROR(IF(ECHELLE3="",XYZ!I97*1,XYZ!I97*ECHELLE3),"")</f>
        <v>0</v>
      </c>
      <c r="I73" s="320" t="str">
        <f>IF(XYZ!J97="","",XYZ!J97)</f>
        <v/>
      </c>
      <c r="K73" s="320" t="str">
        <f t="shared" si="851"/>
        <v/>
      </c>
      <c r="L73" s="320" t="str">
        <f>IF(K73="","",COUNT($K$1:K73))</f>
        <v/>
      </c>
      <c r="M73" s="320" t="str">
        <f t="shared" si="798"/>
        <v/>
      </c>
      <c r="N73" s="320" t="str">
        <f t="shared" si="799"/>
        <v/>
      </c>
      <c r="O73" s="320" t="str">
        <f t="shared" si="800"/>
        <v/>
      </c>
      <c r="P73" s="320" t="str">
        <f t="shared" si="801"/>
        <v/>
      </c>
      <c r="Q73" s="322" t="str">
        <f t="shared" si="802"/>
        <v/>
      </c>
      <c r="R73" s="322" t="str">
        <f t="shared" si="803"/>
        <v/>
      </c>
      <c r="S73" s="320" t="str">
        <f t="shared" si="804"/>
        <v/>
      </c>
      <c r="T73" s="320" t="str">
        <f t="shared" si="805"/>
        <v/>
      </c>
      <c r="V73" s="322" t="str">
        <f t="shared" ref="V73" si="949">IF(Q73="","",IF(M73="R",MOD(Q73-SUD,CERCLE),Q73))</f>
        <v/>
      </c>
      <c r="W73" s="331" t="str">
        <f t="shared" si="853"/>
        <v/>
      </c>
      <c r="X73" s="331" t="str">
        <f t="shared" si="854"/>
        <v/>
      </c>
      <c r="Y73" s="352"/>
      <c r="Z73" s="322" t="str">
        <f t="shared" ref="Z73" si="950">IF(R73="","",IF(M73="R",MOD(CERCLE-R73,CERCLE),R73))</f>
        <v/>
      </c>
      <c r="AA73" s="320" t="str">
        <f t="shared" ref="AA73" si="951">IF(S73="","",ABS(COS(RADIANS(Z73-EST)*24))*S73)</f>
        <v/>
      </c>
      <c r="AC73" s="320" t="str">
        <f t="shared" ref="AC73" si="952">IF(S73="","",SIN(RADIANS(Z73-EST)*24)*S73)</f>
        <v/>
      </c>
      <c r="AD73" s="320" t="str">
        <f t="shared" si="810"/>
        <v/>
      </c>
      <c r="AF73" s="320" t="str">
        <f t="shared" si="811"/>
        <v/>
      </c>
      <c r="AG73" s="320" t="str">
        <f t="shared" si="811"/>
        <v/>
      </c>
      <c r="AH73" s="320" t="str">
        <f t="shared" si="812"/>
        <v/>
      </c>
      <c r="AI73" s="320" t="str">
        <f t="shared" si="813"/>
        <v/>
      </c>
      <c r="AJ73" s="320" t="str">
        <f>IF(AH73="","",IF(ISNA(MATCH(AH73,$AH$1:AH72,0)),"N","Y"))</f>
        <v/>
      </c>
      <c r="AK73" s="320" t="str">
        <f t="shared" si="814"/>
        <v/>
      </c>
      <c r="AL73" s="320" t="str">
        <f t="shared" si="815"/>
        <v/>
      </c>
      <c r="AM73" s="320" t="str">
        <f t="shared" si="816"/>
        <v/>
      </c>
      <c r="AN73" s="320" t="str">
        <f t="shared" si="817"/>
        <v/>
      </c>
      <c r="AO73" s="334" t="str">
        <f t="array" ref="AO73">IF(AM73="","",AVERAGE(IF(AH$1:AH$200=AM73,W$1:W$200)))</f>
        <v/>
      </c>
      <c r="AP73" s="334" t="str">
        <f t="array" ref="AP73">IF(AM73="","",AVERAGE(IF(AH$1:AH$200=AM73,X$1:X$200)))</f>
        <v/>
      </c>
      <c r="AQ73" s="334" t="str">
        <f t="shared" si="858"/>
        <v/>
      </c>
      <c r="AR73" s="335" t="str">
        <f t="array" ref="AR73">IF(AQ73="","",MOD(DEGREES(AQ73/24),CERCLE))</f>
        <v/>
      </c>
      <c r="AS73" s="336" t="str">
        <f t="array" ref="AS73">IF(AM73="","",AVERAGE(IF(AH$1:AH$200=AM73,AA$1:AA$200)))</f>
        <v/>
      </c>
      <c r="AT73" s="336" t="str">
        <f t="shared" si="818"/>
        <v/>
      </c>
      <c r="AU73" s="336" t="str">
        <f t="shared" si="859"/>
        <v/>
      </c>
      <c r="AV73" s="337" t="str">
        <f t="array" ref="AV73">IF(AM73="","",AVERAGE(IF(AH$1:AH$200=AM73,AD$1:AD$200)))</f>
        <v/>
      </c>
      <c r="AW73" s="337" t="str">
        <f t="array" ref="AW73">IF(AN73="","",AVERAGE(IF(AH$1:AH$200=AN73,AD$1:AD$200)))</f>
        <v/>
      </c>
      <c r="AX73" s="337" t="str">
        <f t="shared" si="860"/>
        <v/>
      </c>
      <c r="AY73" s="320" t="str">
        <f t="shared" si="819"/>
        <v/>
      </c>
      <c r="AZ73" s="320" t="str">
        <f>IF(AY73="","",COUNT(AY$1:AY73))</f>
        <v/>
      </c>
      <c r="BB73" s="339" t="str">
        <f>IF(AF73="","",IF(ISNA(MATCH(AF73,$AF$1:AF72,0)),"N","Y"))</f>
        <v/>
      </c>
      <c r="BC73" s="339" t="str">
        <f t="shared" si="20"/>
        <v/>
      </c>
      <c r="BD73" s="339" t="str">
        <f>IF(BC73="","",COUNT($BC$1:BC73))</f>
        <v/>
      </c>
      <c r="BE73" s="339" t="str">
        <f t="shared" si="820"/>
        <v/>
      </c>
      <c r="BF73" s="340" t="str">
        <f>IF(AR73="","",IF(ISNA(MATCH(AF73,$AF$1:AF72,0)),-AR73,AR73))</f>
        <v/>
      </c>
      <c r="BG73" s="341" t="str">
        <f t="array" ref="BG73">IF(BE73="","",SUM(IF(AK$1:AK$200=BE73,BF$1:BF$200)))</f>
        <v/>
      </c>
      <c r="BH73" s="341" t="str">
        <f t="shared" ref="BH73" si="953">IF(BG73="","",MOD(BG73,CERCLE))</f>
        <v/>
      </c>
      <c r="BI73" s="342"/>
      <c r="BJ73" s="322"/>
      <c r="BK73" s="322"/>
      <c r="BL73" s="322"/>
      <c r="BM73" s="339" t="str">
        <f t="shared" si="862"/>
        <v/>
      </c>
      <c r="BN73" s="343" t="str">
        <f t="shared" si="822"/>
        <v/>
      </c>
      <c r="BO73" s="341" t="str">
        <f t="shared" ref="BO73" si="954">IF(BN73="","",CERCLE-BN73)</f>
        <v/>
      </c>
      <c r="BP73" s="341"/>
      <c r="BQ73" s="339" t="str">
        <f t="shared" si="824"/>
        <v/>
      </c>
      <c r="BR73" s="341" t="str">
        <f t="shared" si="864"/>
        <v/>
      </c>
      <c r="BS73" s="341" t="str">
        <f t="shared" si="865"/>
        <v/>
      </c>
      <c r="BT73" s="343" t="str">
        <f t="shared" si="825"/>
        <v/>
      </c>
      <c r="BU73" s="342"/>
      <c r="BV73" s="341" t="str">
        <f t="shared" si="866"/>
        <v/>
      </c>
      <c r="BW73" s="345" t="str">
        <f t="shared" si="867"/>
        <v/>
      </c>
      <c r="BX73" s="345" t="str">
        <f t="shared" si="826"/>
        <v/>
      </c>
      <c r="BY73" s="346" t="str">
        <f t="shared" si="827"/>
        <v/>
      </c>
      <c r="BZ73" s="346" t="str">
        <f t="shared" si="828"/>
        <v/>
      </c>
      <c r="CA73" s="339" t="str">
        <f t="shared" si="868"/>
        <v/>
      </c>
      <c r="CE73" s="320" t="str">
        <f t="shared" si="829"/>
        <v/>
      </c>
      <c r="CF73" s="320" t="str">
        <f t="shared" si="830"/>
        <v/>
      </c>
      <c r="CG73" s="322" t="str">
        <f t="shared" si="831"/>
        <v/>
      </c>
      <c r="CH73" s="322" t="str">
        <f t="shared" ref="CH73" si="955">IF(CG73="","",MOD(CG73-BX73,CERCLE))</f>
        <v/>
      </c>
      <c r="CI73" s="322" t="str">
        <f t="shared" si="833"/>
        <v/>
      </c>
      <c r="CJ73" s="349"/>
      <c r="CK73" s="350" t="str">
        <f t="shared" si="834"/>
        <v/>
      </c>
      <c r="CL73" s="350" t="str">
        <f t="shared" si="835"/>
        <v/>
      </c>
      <c r="CM73" s="320" t="str">
        <f t="shared" si="887"/>
        <v/>
      </c>
      <c r="CN73" s="320" t="str">
        <f t="shared" si="887"/>
        <v/>
      </c>
      <c r="CP73" s="322" t="str">
        <f>IF(BN73="","",MOD(BN73+'RAPPORT-XYZ'!$E$12,CERCLE))</f>
        <v/>
      </c>
      <c r="CQ73" s="345" t="str">
        <f t="shared" si="870"/>
        <v/>
      </c>
      <c r="CR73" s="320" t="str">
        <f t="shared" si="871"/>
        <v/>
      </c>
      <c r="CS73" s="320" t="str">
        <f t="shared" si="836"/>
        <v/>
      </c>
      <c r="CU73" s="320" t="str">
        <f>IF(CR73="","",BY73/'RAPPORT-XYZ'!$E$9)</f>
        <v/>
      </c>
      <c r="CV73" s="320" t="str">
        <f>IF(CU73="","",-'RAPPORT-XYZ'!$E$27*CU73)</f>
        <v/>
      </c>
      <c r="CW73" s="320" t="str">
        <f>IF(CV73="","",-'RAPPORT-XYZ'!$E$29*CU73)</f>
        <v/>
      </c>
      <c r="CY73" s="320" t="str">
        <f t="shared" si="837"/>
        <v/>
      </c>
      <c r="CZ73" s="320" t="str">
        <f t="shared" si="837"/>
        <v/>
      </c>
      <c r="DB73" s="320" t="str">
        <f t="shared" si="872"/>
        <v/>
      </c>
      <c r="DD73" s="320" t="str">
        <f>IF(CA73="","",CA73+('RAPPORT-XYZ'!$E$37*ROW(73:73)))</f>
        <v/>
      </c>
      <c r="DF73" s="345" t="str">
        <f t="shared" ref="DF73" si="956">IF(AND(CZ73=0,CY73=0),0,IF(AND(CZ73=0,CY73&gt;0),NORD,IF(AND(CZ73&gt;0,CY73=0),EST,IF(AND(CZ73=0,CY73&lt;0),SUD,IF(AND(CZ73&lt;0,CY73=0),OUEST,"")))))</f>
        <v/>
      </c>
      <c r="DG73" s="345" t="str">
        <f t="shared" ref="DG73" si="957">IF(CY73="","",IF(DF73="",MOD(DEGREES(ATAN(ABS(CZ73)/(ABS(CY73))))/24,CERCLE),DF73))</f>
        <v/>
      </c>
      <c r="DH73" s="345" t="str">
        <f t="shared" ref="DH73" si="958">IF(DG73="","",MOD(IF(AND(CZ73&gt;0,CY73&gt;0),DG73,IF(AND(CZ73&gt;0,CY73&lt;0),SUD-DG73,IF(AND(CZ73&lt;0,CY73&lt;0),SUD+DG73,IF(AND(CZ73&lt;0,CY73&gt;0),NORD-DG73,DG73)))),CERCLE))</f>
        <v/>
      </c>
      <c r="DI73" s="322" t="str">
        <f t="shared" ref="DI73" si="959">IF(CG73="","",MOD(CG73-DH73,CERCLE))</f>
        <v/>
      </c>
      <c r="DJ73" s="322" t="str">
        <f t="shared" si="842"/>
        <v/>
      </c>
      <c r="DK73" s="322" t="str">
        <f>IF(XYZ!$F$15=OUI,'CALCUL-XYZ'!DJ73,'CALCUL-XYZ'!DH73)</f>
        <v/>
      </c>
      <c r="DL73" s="345" t="str">
        <f t="shared" si="877"/>
        <v/>
      </c>
      <c r="DN73" s="320" t="str">
        <f t="shared" si="843"/>
        <v/>
      </c>
      <c r="DO73" s="320" t="str">
        <f t="shared" si="844"/>
        <v/>
      </c>
      <c r="DP73" s="320" t="str">
        <f t="shared" si="878"/>
        <v/>
      </c>
      <c r="DQ73" s="320" t="str">
        <f t="shared" si="878"/>
        <v/>
      </c>
      <c r="DS73" s="320" t="str">
        <f t="shared" si="845"/>
        <v/>
      </c>
      <c r="DT73" s="320" t="str">
        <f ca="1">IF(XYZ!AJ97="","",IF(XYZ!$AO$23='CALCUL-XY'!$E$56," "&amp;SUBSTITUTE(XYZ!AJ97,",","."),","&amp;SUBSTITUTE(XYZ!AJ97,",",".")))</f>
        <v/>
      </c>
      <c r="DU73" s="320" t="str">
        <f ca="1">IF(XYZ!AK97="","",IF(XYZ!$AO$23='CALCUL-XY'!$E$56," "&amp;SUBSTITUTE(XYZ!AK97,",","."),","&amp;SUBSTITUTE(XYZ!AK97,",",".")))</f>
        <v/>
      </c>
      <c r="DV73" s="320" t="str">
        <f>IF(DD73="","",IF(XYZ!$AO$23='CALCUL-XY'!$E$56," "&amp;SUBSTITUTE(DD73,",","."),","&amp;SUBSTITUTE(DD73,",",".")))</f>
        <v/>
      </c>
      <c r="DW73" s="320" t="str">
        <f>IF(DS73="","",IF(XYZ!$AO$23='CALCUL-XY'!$E$56,IF(XYZ!AM97=""," ST"," "&amp;XYZ!AM97),IF(XYZ!AM97="",",ST",","&amp;XYZ!AM97)))</f>
        <v/>
      </c>
      <c r="DY73" s="319">
        <f t="shared" si="846"/>
        <v>73</v>
      </c>
      <c r="DZ73" s="320" t="str">
        <f t="shared" si="847"/>
        <v/>
      </c>
      <c r="EA73" s="322" t="str">
        <f t="shared" si="848"/>
        <v/>
      </c>
      <c r="EB73" s="345" t="str">
        <f t="shared" si="879"/>
        <v/>
      </c>
      <c r="EC73" s="320" t="str">
        <f t="shared" si="849"/>
        <v/>
      </c>
      <c r="ED73" s="320" t="str">
        <f t="shared" si="892"/>
        <v/>
      </c>
      <c r="EE73" s="320" t="str">
        <f t="shared" si="893"/>
        <v/>
      </c>
      <c r="EF73" s="320" t="str">
        <f ca="1">IF(EA73="","",IF(NC&lt;DY73,"",SUM(ED73:OFFSET(ED73,(NC-1),0))))</f>
        <v/>
      </c>
      <c r="EG73" s="320" t="str">
        <f ca="1">IF(EA73="","",IF(NC&lt;DY73,"",SUM(EE73:OFFSET(EE73,(NC-1),0))))</f>
        <v/>
      </c>
      <c r="EH73" s="320" t="str">
        <f t="shared" si="850"/>
        <v/>
      </c>
      <c r="EI73" s="320" t="str">
        <f>IF(EH73="","",'RAPPORT-XYZ'!$E$9/'CALCUL-XYZ'!EH73)</f>
        <v/>
      </c>
    </row>
    <row r="74" spans="1:139" x14ac:dyDescent="0.15">
      <c r="A74" s="320" t="str">
        <f>IF(XYZ!B98="","",XYZ!B98)</f>
        <v/>
      </c>
      <c r="B74" s="320" t="str">
        <f>IF(XYZ!C98="","",IF(XYZ!C98='RAPPORT-XYZ'!$A$6,'RAPPORT-XYZ'!$A$6,IF(OR(XYZ!C98='RAPPORT-XYZ'!$A$7,XYZ!C98='RAPPORT-XYZ'!$B$7),'RAPPORT-XYZ'!$A$7)))</f>
        <v/>
      </c>
      <c r="C74" s="320" t="str">
        <f>IF(XYZ!D98="","",XYZ!D98)</f>
        <v/>
      </c>
      <c r="D74" s="320" t="str">
        <f>IF(XYZ!E98="","",XYZ!E98)</f>
        <v/>
      </c>
      <c r="E74" s="320" t="str">
        <f>IF(XYZ!F98="","",XYZ!F98)</f>
        <v/>
      </c>
      <c r="F74" s="322" t="str">
        <f>IF(XYZ!G98="","",MOD(XYZ!G98,CERCLE))</f>
        <v/>
      </c>
      <c r="G74" s="322" t="str">
        <f>IF(XYZ!H98="","",MOD(XYZ!H98,CERCLE))</f>
        <v/>
      </c>
      <c r="H74" s="320">
        <f>IFERROR(IF(ECHELLE3="",XYZ!I98*1,XYZ!I98*ECHELLE3),"")</f>
        <v>0</v>
      </c>
      <c r="I74" s="320" t="str">
        <f>IF(XYZ!J98="","",XYZ!J98)</f>
        <v/>
      </c>
      <c r="K74" s="320" t="str">
        <f t="shared" si="851"/>
        <v/>
      </c>
      <c r="L74" s="320" t="str">
        <f>IF(K74="","",COUNT($K$1:K74))</f>
        <v/>
      </c>
      <c r="M74" s="320" t="str">
        <f t="shared" si="798"/>
        <v/>
      </c>
      <c r="N74" s="320" t="str">
        <f t="shared" si="799"/>
        <v/>
      </c>
      <c r="O74" s="320" t="str">
        <f t="shared" si="800"/>
        <v/>
      </c>
      <c r="P74" s="320" t="str">
        <f t="shared" si="801"/>
        <v/>
      </c>
      <c r="Q74" s="322" t="str">
        <f t="shared" si="802"/>
        <v/>
      </c>
      <c r="R74" s="322" t="str">
        <f t="shared" si="803"/>
        <v/>
      </c>
      <c r="S74" s="320" t="str">
        <f t="shared" si="804"/>
        <v/>
      </c>
      <c r="T74" s="320" t="str">
        <f t="shared" si="805"/>
        <v/>
      </c>
      <c r="V74" s="322" t="str">
        <f t="shared" ref="V74" si="960">IF(Q74="","",IF(M74="R",MOD(Q74-SUD,CERCLE),Q74))</f>
        <v/>
      </c>
      <c r="W74" s="331" t="str">
        <f t="shared" si="853"/>
        <v/>
      </c>
      <c r="X74" s="331" t="str">
        <f t="shared" si="854"/>
        <v/>
      </c>
      <c r="Y74" s="352"/>
      <c r="Z74" s="322" t="str">
        <f t="shared" ref="Z74" si="961">IF(R74="","",IF(M74="R",MOD(CERCLE-R74,CERCLE),R74))</f>
        <v/>
      </c>
      <c r="AA74" s="320" t="str">
        <f t="shared" ref="AA74" si="962">IF(S74="","",ABS(COS(RADIANS(Z74-EST)*24))*S74)</f>
        <v/>
      </c>
      <c r="AC74" s="320" t="str">
        <f t="shared" ref="AC74" si="963">IF(S74="","",SIN(RADIANS(Z74-EST)*24)*S74)</f>
        <v/>
      </c>
      <c r="AD74" s="320" t="str">
        <f t="shared" si="810"/>
        <v/>
      </c>
      <c r="AF74" s="320" t="str">
        <f t="shared" si="811"/>
        <v/>
      </c>
      <c r="AG74" s="320" t="str">
        <f t="shared" si="811"/>
        <v/>
      </c>
      <c r="AH74" s="320" t="str">
        <f t="shared" si="812"/>
        <v/>
      </c>
      <c r="AI74" s="320" t="str">
        <f t="shared" si="813"/>
        <v/>
      </c>
      <c r="AJ74" s="320" t="str">
        <f>IF(AH74="","",IF(ISNA(MATCH(AH74,$AH$1:AH73,0)),"N","Y"))</f>
        <v/>
      </c>
      <c r="AK74" s="320" t="str">
        <f t="shared" si="814"/>
        <v/>
      </c>
      <c r="AL74" s="320" t="str">
        <f t="shared" si="815"/>
        <v/>
      </c>
      <c r="AM74" s="320" t="str">
        <f t="shared" si="816"/>
        <v/>
      </c>
      <c r="AN74" s="320" t="str">
        <f t="shared" si="817"/>
        <v/>
      </c>
      <c r="AO74" s="334" t="str">
        <f t="array" ref="AO74">IF(AM74="","",AVERAGE(IF(AH$1:AH$200=AM74,W$1:W$200)))</f>
        <v/>
      </c>
      <c r="AP74" s="334" t="str">
        <f t="array" ref="AP74">IF(AM74="","",AVERAGE(IF(AH$1:AH$200=AM74,X$1:X$200)))</f>
        <v/>
      </c>
      <c r="AQ74" s="334" t="str">
        <f t="shared" si="858"/>
        <v/>
      </c>
      <c r="AR74" s="335" t="str">
        <f t="array" ref="AR74">IF(AQ74="","",MOD(DEGREES(AQ74/24),CERCLE))</f>
        <v/>
      </c>
      <c r="AS74" s="336" t="str">
        <f t="array" ref="AS74">IF(AM74="","",AVERAGE(IF(AH$1:AH$200=AM74,AA$1:AA$200)))</f>
        <v/>
      </c>
      <c r="AT74" s="336" t="str">
        <f t="shared" si="818"/>
        <v/>
      </c>
      <c r="AU74" s="336" t="str">
        <f t="shared" si="859"/>
        <v/>
      </c>
      <c r="AV74" s="337" t="str">
        <f t="array" ref="AV74">IF(AM74="","",AVERAGE(IF(AH$1:AH$200=AM74,AD$1:AD$200)))</f>
        <v/>
      </c>
      <c r="AW74" s="337" t="str">
        <f t="array" ref="AW74">IF(AN74="","",AVERAGE(IF(AH$1:AH$200=AN74,AD$1:AD$200)))</f>
        <v/>
      </c>
      <c r="AX74" s="337" t="str">
        <f t="shared" si="860"/>
        <v/>
      </c>
      <c r="AY74" s="320" t="str">
        <f t="shared" si="819"/>
        <v/>
      </c>
      <c r="AZ74" s="320" t="str">
        <f>IF(AY74="","",COUNT(AY$1:AY74))</f>
        <v/>
      </c>
      <c r="BB74" s="339" t="str">
        <f>IF(AF74="","",IF(ISNA(MATCH(AF74,$AF$1:AF73,0)),"N","Y"))</f>
        <v/>
      </c>
      <c r="BC74" s="339" t="str">
        <f t="shared" si="20"/>
        <v/>
      </c>
      <c r="BD74" s="339" t="str">
        <f>IF(BC74="","",COUNT($BC$1:BC74))</f>
        <v/>
      </c>
      <c r="BE74" s="339" t="str">
        <f t="shared" si="820"/>
        <v/>
      </c>
      <c r="BF74" s="340" t="str">
        <f>IF(AR74="","",IF(ISNA(MATCH(AF74,$AF$1:AF73,0)),-AR74,AR74))</f>
        <v/>
      </c>
      <c r="BG74" s="341" t="str">
        <f t="array" ref="BG74">IF(BE74="","",SUM(IF(AK$1:AK$200=BE74,BF$1:BF$200)))</f>
        <v/>
      </c>
      <c r="BH74" s="341" t="str">
        <f t="shared" ref="BH74" si="964">IF(BG74="","",MOD(BG74,CERCLE))</f>
        <v/>
      </c>
      <c r="BI74" s="342"/>
      <c r="BJ74" s="322"/>
      <c r="BK74" s="322"/>
      <c r="BL74" s="322"/>
      <c r="BM74" s="339" t="str">
        <f t="shared" si="862"/>
        <v/>
      </c>
      <c r="BN74" s="343" t="str">
        <f t="shared" si="822"/>
        <v/>
      </c>
      <c r="BO74" s="341" t="str">
        <f t="shared" ref="BO74" si="965">IF(BN74="","",CERCLE-BN74)</f>
        <v/>
      </c>
      <c r="BP74" s="341"/>
      <c r="BQ74" s="339" t="str">
        <f t="shared" si="824"/>
        <v/>
      </c>
      <c r="BR74" s="341" t="str">
        <f t="shared" si="864"/>
        <v/>
      </c>
      <c r="BS74" s="341" t="str">
        <f t="shared" si="865"/>
        <v/>
      </c>
      <c r="BT74" s="343" t="str">
        <f t="shared" si="825"/>
        <v/>
      </c>
      <c r="BU74" s="342"/>
      <c r="BV74" s="341" t="str">
        <f t="shared" si="866"/>
        <v/>
      </c>
      <c r="BW74" s="345" t="str">
        <f t="shared" si="867"/>
        <v/>
      </c>
      <c r="BX74" s="345" t="str">
        <f t="shared" si="826"/>
        <v/>
      </c>
      <c r="BY74" s="346" t="str">
        <f t="shared" si="827"/>
        <v/>
      </c>
      <c r="BZ74" s="346" t="str">
        <f t="shared" si="828"/>
        <v/>
      </c>
      <c r="CA74" s="339" t="str">
        <f t="shared" si="868"/>
        <v/>
      </c>
      <c r="CE74" s="320" t="str">
        <f t="shared" si="829"/>
        <v/>
      </c>
      <c r="CF74" s="320" t="str">
        <f t="shared" si="830"/>
        <v/>
      </c>
      <c r="CG74" s="322" t="str">
        <f t="shared" si="831"/>
        <v/>
      </c>
      <c r="CH74" s="322" t="str">
        <f t="shared" ref="CH74" si="966">IF(CG74="","",MOD(CG74-BX74,CERCLE))</f>
        <v/>
      </c>
      <c r="CI74" s="322" t="str">
        <f t="shared" si="833"/>
        <v/>
      </c>
      <c r="CJ74" s="349"/>
      <c r="CK74" s="350" t="str">
        <f t="shared" si="834"/>
        <v/>
      </c>
      <c r="CL74" s="350" t="str">
        <f t="shared" si="835"/>
        <v/>
      </c>
      <c r="CM74" s="320" t="str">
        <f t="shared" si="887"/>
        <v/>
      </c>
      <c r="CN74" s="320" t="str">
        <f t="shared" si="887"/>
        <v/>
      </c>
      <c r="CP74" s="322" t="str">
        <f>IF(BN74="","",MOD(BN74+'RAPPORT-XYZ'!$E$12,CERCLE))</f>
        <v/>
      </c>
      <c r="CQ74" s="345" t="str">
        <f t="shared" si="870"/>
        <v/>
      </c>
      <c r="CR74" s="320" t="str">
        <f t="shared" si="871"/>
        <v/>
      </c>
      <c r="CS74" s="320" t="str">
        <f t="shared" si="836"/>
        <v/>
      </c>
      <c r="CU74" s="320" t="str">
        <f>IF(CR74="","",BY74/'RAPPORT-XYZ'!$E$9)</f>
        <v/>
      </c>
      <c r="CV74" s="320" t="str">
        <f>IF(CU74="","",-'RAPPORT-XYZ'!$E$27*CU74)</f>
        <v/>
      </c>
      <c r="CW74" s="320" t="str">
        <f>IF(CV74="","",-'RAPPORT-XYZ'!$E$29*CU74)</f>
        <v/>
      </c>
      <c r="CY74" s="320" t="str">
        <f t="shared" si="837"/>
        <v/>
      </c>
      <c r="CZ74" s="320" t="str">
        <f t="shared" si="837"/>
        <v/>
      </c>
      <c r="DB74" s="320" t="str">
        <f t="shared" si="872"/>
        <v/>
      </c>
      <c r="DD74" s="320" t="str">
        <f>IF(CA74="","",CA74+('RAPPORT-XYZ'!$E$37*ROW(74:74)))</f>
        <v/>
      </c>
      <c r="DF74" s="345" t="str">
        <f t="shared" ref="DF74" si="967">IF(AND(CZ74=0,CY74=0),0,IF(AND(CZ74=0,CY74&gt;0),NORD,IF(AND(CZ74&gt;0,CY74=0),EST,IF(AND(CZ74=0,CY74&lt;0),SUD,IF(AND(CZ74&lt;0,CY74=0),OUEST,"")))))</f>
        <v/>
      </c>
      <c r="DG74" s="345" t="str">
        <f t="shared" ref="DG74" si="968">IF(CY74="","",IF(DF74="",MOD(DEGREES(ATAN(ABS(CZ74)/(ABS(CY74))))/24,CERCLE),DF74))</f>
        <v/>
      </c>
      <c r="DH74" s="345" t="str">
        <f t="shared" ref="DH74" si="969">IF(DG74="","",MOD(IF(AND(CZ74&gt;0,CY74&gt;0),DG74,IF(AND(CZ74&gt;0,CY74&lt;0),SUD-DG74,IF(AND(CZ74&lt;0,CY74&lt;0),SUD+DG74,IF(AND(CZ74&lt;0,CY74&gt;0),NORD-DG74,DG74)))),CERCLE))</f>
        <v/>
      </c>
      <c r="DI74" s="322" t="str">
        <f t="shared" ref="DI74" si="970">IF(CG74="","",MOD(CG74-DH74,CERCLE))</f>
        <v/>
      </c>
      <c r="DJ74" s="322" t="str">
        <f t="shared" si="842"/>
        <v/>
      </c>
      <c r="DK74" s="322" t="str">
        <f>IF(XYZ!$F$15=OUI,'CALCUL-XYZ'!DJ74,'CALCUL-XYZ'!DH74)</f>
        <v/>
      </c>
      <c r="DL74" s="345" t="str">
        <f t="shared" si="877"/>
        <v/>
      </c>
      <c r="DN74" s="320" t="str">
        <f t="shared" si="843"/>
        <v/>
      </c>
      <c r="DO74" s="320" t="str">
        <f t="shared" si="844"/>
        <v/>
      </c>
      <c r="DP74" s="320" t="str">
        <f t="shared" si="878"/>
        <v/>
      </c>
      <c r="DQ74" s="320" t="str">
        <f t="shared" si="878"/>
        <v/>
      </c>
      <c r="DS74" s="320" t="str">
        <f t="shared" si="845"/>
        <v/>
      </c>
      <c r="DT74" s="320" t="str">
        <f ca="1">IF(XYZ!AJ98="","",IF(XYZ!$AO$23='CALCUL-XY'!$E$56," "&amp;SUBSTITUTE(XYZ!AJ98,",","."),","&amp;SUBSTITUTE(XYZ!AJ98,",",".")))</f>
        <v/>
      </c>
      <c r="DU74" s="320" t="str">
        <f ca="1">IF(XYZ!AK98="","",IF(XYZ!$AO$23='CALCUL-XY'!$E$56," "&amp;SUBSTITUTE(XYZ!AK98,",","."),","&amp;SUBSTITUTE(XYZ!AK98,",",".")))</f>
        <v/>
      </c>
      <c r="DV74" s="320" t="str">
        <f>IF(DD74="","",IF(XYZ!$AO$23='CALCUL-XY'!$E$56," "&amp;SUBSTITUTE(DD74,",","."),","&amp;SUBSTITUTE(DD74,",",".")))</f>
        <v/>
      </c>
      <c r="DW74" s="320" t="str">
        <f>IF(DS74="","",IF(XYZ!$AO$23='CALCUL-XY'!$E$56,IF(XYZ!AM98=""," ST"," "&amp;XYZ!AM98),IF(XYZ!AM98="",",ST",","&amp;XYZ!AM98)))</f>
        <v/>
      </c>
      <c r="DY74" s="319">
        <f t="shared" si="846"/>
        <v>74</v>
      </c>
      <c r="DZ74" s="320" t="str">
        <f t="shared" si="847"/>
        <v/>
      </c>
      <c r="EA74" s="322" t="str">
        <f t="shared" si="848"/>
        <v/>
      </c>
      <c r="EB74" s="345" t="str">
        <f t="shared" si="879"/>
        <v/>
      </c>
      <c r="EC74" s="320" t="str">
        <f t="shared" si="849"/>
        <v/>
      </c>
      <c r="ED74" s="320" t="str">
        <f t="shared" si="892"/>
        <v/>
      </c>
      <c r="EE74" s="320" t="str">
        <f t="shared" si="893"/>
        <v/>
      </c>
      <c r="EF74" s="320" t="str">
        <f ca="1">IF(EA74="","",IF(NC&lt;DY74,"",SUM(ED74:OFFSET(ED74,(NC-1),0))))</f>
        <v/>
      </c>
      <c r="EG74" s="320" t="str">
        <f ca="1">IF(EA74="","",IF(NC&lt;DY74,"",SUM(EE74:OFFSET(EE74,(NC-1),0))))</f>
        <v/>
      </c>
      <c r="EH74" s="320" t="str">
        <f t="shared" si="850"/>
        <v/>
      </c>
      <c r="EI74" s="320" t="str">
        <f>IF(EH74="","",'RAPPORT-XYZ'!$E$9/'CALCUL-XYZ'!EH74)</f>
        <v/>
      </c>
    </row>
    <row r="75" spans="1:139" x14ac:dyDescent="0.15">
      <c r="A75" s="320" t="str">
        <f>IF(XYZ!B99="","",XYZ!B99)</f>
        <v/>
      </c>
      <c r="B75" s="320" t="str">
        <f>IF(XYZ!C99="","",IF(XYZ!C99='RAPPORT-XYZ'!$A$6,'RAPPORT-XYZ'!$A$6,IF(OR(XYZ!C99='RAPPORT-XYZ'!$A$7,XYZ!C99='RAPPORT-XYZ'!$B$7),'RAPPORT-XYZ'!$A$7)))</f>
        <v/>
      </c>
      <c r="C75" s="320" t="str">
        <f>IF(XYZ!D99="","",XYZ!D99)</f>
        <v/>
      </c>
      <c r="D75" s="320" t="str">
        <f>IF(XYZ!E99="","",XYZ!E99)</f>
        <v/>
      </c>
      <c r="E75" s="320" t="str">
        <f>IF(XYZ!F99="","",XYZ!F99)</f>
        <v/>
      </c>
      <c r="F75" s="322" t="str">
        <f>IF(XYZ!G99="","",MOD(XYZ!G99,CERCLE))</f>
        <v/>
      </c>
      <c r="G75" s="322" t="str">
        <f>IF(XYZ!H99="","",MOD(XYZ!H99,CERCLE))</f>
        <v/>
      </c>
      <c r="H75" s="320">
        <f>IFERROR(IF(ECHELLE3="",XYZ!I99*1,XYZ!I99*ECHELLE3),"")</f>
        <v>0</v>
      </c>
      <c r="I75" s="320" t="str">
        <f>IF(XYZ!J99="","",XYZ!J99)</f>
        <v/>
      </c>
      <c r="K75" s="320" t="str">
        <f t="shared" si="851"/>
        <v/>
      </c>
      <c r="L75" s="320" t="str">
        <f>IF(K75="","",COUNT($K$1:K75))</f>
        <v/>
      </c>
      <c r="M75" s="320" t="str">
        <f t="shared" si="798"/>
        <v/>
      </c>
      <c r="N75" s="320" t="str">
        <f t="shared" si="799"/>
        <v/>
      </c>
      <c r="O75" s="320" t="str">
        <f t="shared" si="800"/>
        <v/>
      </c>
      <c r="P75" s="320" t="str">
        <f t="shared" si="801"/>
        <v/>
      </c>
      <c r="Q75" s="322" t="str">
        <f t="shared" si="802"/>
        <v/>
      </c>
      <c r="R75" s="322" t="str">
        <f t="shared" si="803"/>
        <v/>
      </c>
      <c r="S75" s="320" t="str">
        <f t="shared" si="804"/>
        <v/>
      </c>
      <c r="T75" s="320" t="str">
        <f t="shared" si="805"/>
        <v/>
      </c>
      <c r="V75" s="322" t="str">
        <f t="shared" ref="V75" si="971">IF(Q75="","",IF(M75="R",MOD(Q75-SUD,CERCLE),Q75))</f>
        <v/>
      </c>
      <c r="W75" s="331" t="str">
        <f t="shared" si="853"/>
        <v/>
      </c>
      <c r="X75" s="331" t="str">
        <f t="shared" si="854"/>
        <v/>
      </c>
      <c r="Y75" s="352"/>
      <c r="Z75" s="322" t="str">
        <f t="shared" ref="Z75" si="972">IF(R75="","",IF(M75="R",MOD(CERCLE-R75,CERCLE),R75))</f>
        <v/>
      </c>
      <c r="AA75" s="320" t="str">
        <f t="shared" ref="AA75" si="973">IF(S75="","",ABS(COS(RADIANS(Z75-EST)*24))*S75)</f>
        <v/>
      </c>
      <c r="AC75" s="320" t="str">
        <f t="shared" ref="AC75" si="974">IF(S75="","",SIN(RADIANS(Z75-EST)*24)*S75)</f>
        <v/>
      </c>
      <c r="AD75" s="320" t="str">
        <f t="shared" si="810"/>
        <v/>
      </c>
      <c r="AF75" s="320" t="str">
        <f t="shared" si="811"/>
        <v/>
      </c>
      <c r="AG75" s="320" t="str">
        <f t="shared" si="811"/>
        <v/>
      </c>
      <c r="AH75" s="320" t="str">
        <f t="shared" si="812"/>
        <v/>
      </c>
      <c r="AI75" s="320" t="str">
        <f t="shared" si="813"/>
        <v/>
      </c>
      <c r="AJ75" s="320" t="str">
        <f>IF(AH75="","",IF(ISNA(MATCH(AH75,$AH$1:AH74,0)),"N","Y"))</f>
        <v/>
      </c>
      <c r="AK75" s="320" t="str">
        <f t="shared" si="814"/>
        <v/>
      </c>
      <c r="AL75" s="320" t="str">
        <f t="shared" si="815"/>
        <v/>
      </c>
      <c r="AM75" s="320" t="str">
        <f t="shared" si="816"/>
        <v/>
      </c>
      <c r="AN75" s="320" t="str">
        <f t="shared" si="817"/>
        <v/>
      </c>
      <c r="AO75" s="334" t="str">
        <f t="array" ref="AO75">IF(AM75="","",AVERAGE(IF(AH$1:AH$200=AM75,W$1:W$200)))</f>
        <v/>
      </c>
      <c r="AP75" s="334" t="str">
        <f t="array" ref="AP75">IF(AM75="","",AVERAGE(IF(AH$1:AH$200=AM75,X$1:X$200)))</f>
        <v/>
      </c>
      <c r="AQ75" s="334" t="str">
        <f t="shared" si="858"/>
        <v/>
      </c>
      <c r="AR75" s="335" t="str">
        <f t="array" ref="AR75">IF(AQ75="","",MOD(DEGREES(AQ75/24),CERCLE))</f>
        <v/>
      </c>
      <c r="AS75" s="336" t="str">
        <f t="array" ref="AS75">IF(AM75="","",AVERAGE(IF(AH$1:AH$200=AM75,AA$1:AA$200)))</f>
        <v/>
      </c>
      <c r="AT75" s="336" t="str">
        <f t="shared" si="818"/>
        <v/>
      </c>
      <c r="AU75" s="336" t="str">
        <f t="shared" si="859"/>
        <v/>
      </c>
      <c r="AV75" s="337" t="str">
        <f t="array" ref="AV75">IF(AM75="","",AVERAGE(IF(AH$1:AH$200=AM75,AD$1:AD$200)))</f>
        <v/>
      </c>
      <c r="AW75" s="337" t="str">
        <f t="array" ref="AW75">IF(AN75="","",AVERAGE(IF(AH$1:AH$200=AN75,AD$1:AD$200)))</f>
        <v/>
      </c>
      <c r="AX75" s="337" t="str">
        <f t="shared" si="860"/>
        <v/>
      </c>
      <c r="AY75" s="320" t="str">
        <f t="shared" si="819"/>
        <v/>
      </c>
      <c r="AZ75" s="320" t="str">
        <f>IF(AY75="","",COUNT(AY$1:AY75))</f>
        <v/>
      </c>
      <c r="BB75" s="339" t="str">
        <f>IF(AF75="","",IF(ISNA(MATCH(AF75,$AF$1:AF74,0)),"N","Y"))</f>
        <v/>
      </c>
      <c r="BC75" s="339" t="str">
        <f t="shared" si="20"/>
        <v/>
      </c>
      <c r="BD75" s="339" t="str">
        <f>IF(BC75="","",COUNT($BC$1:BC75))</f>
        <v/>
      </c>
      <c r="BE75" s="339" t="str">
        <f t="shared" si="820"/>
        <v/>
      </c>
      <c r="BF75" s="340" t="str">
        <f>IF(AR75="","",IF(ISNA(MATCH(AF75,$AF$1:AF74,0)),-AR75,AR75))</f>
        <v/>
      </c>
      <c r="BG75" s="341" t="str">
        <f t="array" ref="BG75">IF(BE75="","",SUM(IF(AK$1:AK$200=BE75,BF$1:BF$200)))</f>
        <v/>
      </c>
      <c r="BH75" s="341" t="str">
        <f t="shared" ref="BH75" si="975">IF(BG75="","",MOD(BG75,CERCLE))</f>
        <v/>
      </c>
      <c r="BI75" s="342"/>
      <c r="BJ75" s="322"/>
      <c r="BK75" s="322"/>
      <c r="BL75" s="322"/>
      <c r="BM75" s="339" t="str">
        <f t="shared" si="862"/>
        <v/>
      </c>
      <c r="BN75" s="343" t="str">
        <f t="shared" si="822"/>
        <v/>
      </c>
      <c r="BO75" s="341" t="str">
        <f t="shared" ref="BO75" si="976">IF(BN75="","",CERCLE-BN75)</f>
        <v/>
      </c>
      <c r="BP75" s="341"/>
      <c r="BQ75" s="339" t="str">
        <f t="shared" si="824"/>
        <v/>
      </c>
      <c r="BR75" s="341" t="str">
        <f t="shared" si="864"/>
        <v/>
      </c>
      <c r="BS75" s="341" t="str">
        <f t="shared" si="865"/>
        <v/>
      </c>
      <c r="BT75" s="343" t="str">
        <f t="shared" si="825"/>
        <v/>
      </c>
      <c r="BU75" s="342"/>
      <c r="BV75" s="341" t="str">
        <f t="shared" si="866"/>
        <v/>
      </c>
      <c r="BW75" s="345" t="str">
        <f t="shared" si="867"/>
        <v/>
      </c>
      <c r="BX75" s="345" t="str">
        <f t="shared" si="826"/>
        <v/>
      </c>
      <c r="BY75" s="346" t="str">
        <f t="shared" si="827"/>
        <v/>
      </c>
      <c r="BZ75" s="346" t="str">
        <f t="shared" si="828"/>
        <v/>
      </c>
      <c r="CA75" s="339" t="str">
        <f t="shared" si="868"/>
        <v/>
      </c>
      <c r="CE75" s="320" t="str">
        <f t="shared" si="829"/>
        <v/>
      </c>
      <c r="CF75" s="320" t="str">
        <f t="shared" si="830"/>
        <v/>
      </c>
      <c r="CG75" s="322" t="str">
        <f t="shared" si="831"/>
        <v/>
      </c>
      <c r="CH75" s="322" t="str">
        <f t="shared" ref="CH75" si="977">IF(CG75="","",MOD(CG75-BX75,CERCLE))</f>
        <v/>
      </c>
      <c r="CI75" s="322" t="str">
        <f t="shared" si="833"/>
        <v/>
      </c>
      <c r="CJ75" s="349"/>
      <c r="CK75" s="350" t="str">
        <f t="shared" si="834"/>
        <v/>
      </c>
      <c r="CL75" s="350" t="str">
        <f t="shared" si="835"/>
        <v/>
      </c>
      <c r="CM75" s="320" t="str">
        <f t="shared" si="887"/>
        <v/>
      </c>
      <c r="CN75" s="320" t="str">
        <f t="shared" si="887"/>
        <v/>
      </c>
      <c r="CP75" s="322" t="str">
        <f>IF(BN75="","",MOD(BN75+'RAPPORT-XYZ'!$E$12,CERCLE))</f>
        <v/>
      </c>
      <c r="CQ75" s="345" t="str">
        <f t="shared" si="870"/>
        <v/>
      </c>
      <c r="CR75" s="320" t="str">
        <f t="shared" si="871"/>
        <v/>
      </c>
      <c r="CS75" s="320" t="str">
        <f t="shared" si="836"/>
        <v/>
      </c>
      <c r="CU75" s="320" t="str">
        <f>IF(CR75="","",BY75/'RAPPORT-XYZ'!$E$9)</f>
        <v/>
      </c>
      <c r="CV75" s="320" t="str">
        <f>IF(CU75="","",-'RAPPORT-XYZ'!$E$27*CU75)</f>
        <v/>
      </c>
      <c r="CW75" s="320" t="str">
        <f>IF(CV75="","",-'RAPPORT-XYZ'!$E$29*CU75)</f>
        <v/>
      </c>
      <c r="CY75" s="320" t="str">
        <f t="shared" si="837"/>
        <v/>
      </c>
      <c r="CZ75" s="320" t="str">
        <f t="shared" si="837"/>
        <v/>
      </c>
      <c r="DB75" s="320" t="str">
        <f t="shared" si="872"/>
        <v/>
      </c>
      <c r="DD75" s="320" t="str">
        <f>IF(CA75="","",CA75+('RAPPORT-XYZ'!$E$37*ROW(75:75)))</f>
        <v/>
      </c>
      <c r="DF75" s="345" t="str">
        <f t="shared" ref="DF75" si="978">IF(AND(CZ75=0,CY75=0),0,IF(AND(CZ75=0,CY75&gt;0),NORD,IF(AND(CZ75&gt;0,CY75=0),EST,IF(AND(CZ75=0,CY75&lt;0),SUD,IF(AND(CZ75&lt;0,CY75=0),OUEST,"")))))</f>
        <v/>
      </c>
      <c r="DG75" s="345" t="str">
        <f t="shared" ref="DG75" si="979">IF(CY75="","",IF(DF75="",MOD(DEGREES(ATAN(ABS(CZ75)/(ABS(CY75))))/24,CERCLE),DF75))</f>
        <v/>
      </c>
      <c r="DH75" s="345" t="str">
        <f t="shared" ref="DH75" si="980">IF(DG75="","",MOD(IF(AND(CZ75&gt;0,CY75&gt;0),DG75,IF(AND(CZ75&gt;0,CY75&lt;0),SUD-DG75,IF(AND(CZ75&lt;0,CY75&lt;0),SUD+DG75,IF(AND(CZ75&lt;0,CY75&gt;0),NORD-DG75,DG75)))),CERCLE))</f>
        <v/>
      </c>
      <c r="DI75" s="322" t="str">
        <f t="shared" ref="DI75" si="981">IF(CG75="","",MOD(CG75-DH75,CERCLE))</f>
        <v/>
      </c>
      <c r="DJ75" s="322" t="str">
        <f t="shared" si="842"/>
        <v/>
      </c>
      <c r="DK75" s="322" t="str">
        <f>IF(XYZ!$F$15=OUI,'CALCUL-XYZ'!DJ75,'CALCUL-XYZ'!DH75)</f>
        <v/>
      </c>
      <c r="DL75" s="345" t="str">
        <f t="shared" si="877"/>
        <v/>
      </c>
      <c r="DN75" s="320" t="str">
        <f t="shared" si="843"/>
        <v/>
      </c>
      <c r="DO75" s="320" t="str">
        <f t="shared" si="844"/>
        <v/>
      </c>
      <c r="DP75" s="320" t="str">
        <f t="shared" si="878"/>
        <v/>
      </c>
      <c r="DQ75" s="320" t="str">
        <f t="shared" si="878"/>
        <v/>
      </c>
      <c r="DS75" s="320" t="str">
        <f t="shared" si="845"/>
        <v/>
      </c>
      <c r="DT75" s="320" t="str">
        <f ca="1">IF(XYZ!AJ99="","",IF(XYZ!$AO$23='CALCUL-XY'!$E$56," "&amp;SUBSTITUTE(XYZ!AJ99,",","."),","&amp;SUBSTITUTE(XYZ!AJ99,",",".")))</f>
        <v/>
      </c>
      <c r="DU75" s="320" t="str">
        <f ca="1">IF(XYZ!AK99="","",IF(XYZ!$AO$23='CALCUL-XY'!$E$56," "&amp;SUBSTITUTE(XYZ!AK99,",","."),","&amp;SUBSTITUTE(XYZ!AK99,",",".")))</f>
        <v/>
      </c>
      <c r="DV75" s="320" t="str">
        <f>IF(DD75="","",IF(XYZ!$AO$23='CALCUL-XY'!$E$56," "&amp;SUBSTITUTE(DD75,",","."),","&amp;SUBSTITUTE(DD75,",",".")))</f>
        <v/>
      </c>
      <c r="DW75" s="320" t="str">
        <f>IF(DS75="","",IF(XYZ!$AO$23='CALCUL-XY'!$E$56,IF(XYZ!AM99=""," ST"," "&amp;XYZ!AM99),IF(XYZ!AM99="",",ST",","&amp;XYZ!AM99)))</f>
        <v/>
      </c>
      <c r="DY75" s="319">
        <f t="shared" si="846"/>
        <v>75</v>
      </c>
      <c r="DZ75" s="320" t="str">
        <f t="shared" si="847"/>
        <v/>
      </c>
      <c r="EA75" s="322" t="str">
        <f t="shared" si="848"/>
        <v/>
      </c>
      <c r="EB75" s="345" t="str">
        <f t="shared" si="879"/>
        <v/>
      </c>
      <c r="EC75" s="320" t="str">
        <f t="shared" si="849"/>
        <v/>
      </c>
      <c r="ED75" s="320" t="str">
        <f t="shared" si="892"/>
        <v/>
      </c>
      <c r="EE75" s="320" t="str">
        <f t="shared" si="893"/>
        <v/>
      </c>
      <c r="EF75" s="320" t="str">
        <f ca="1">IF(EA75="","",IF(NC&lt;DY75,"",SUM(ED75:OFFSET(ED75,(NC-1),0))))</f>
        <v/>
      </c>
      <c r="EG75" s="320" t="str">
        <f ca="1">IF(EA75="","",IF(NC&lt;DY75,"",SUM(EE75:OFFSET(EE75,(NC-1),0))))</f>
        <v/>
      </c>
      <c r="EH75" s="320" t="str">
        <f t="shared" si="850"/>
        <v/>
      </c>
      <c r="EI75" s="320" t="str">
        <f>IF(EH75="","",'RAPPORT-XYZ'!$E$9/'CALCUL-XYZ'!EH75)</f>
        <v/>
      </c>
    </row>
    <row r="76" spans="1:139" x14ac:dyDescent="0.15">
      <c r="A76" s="320" t="str">
        <f>IF(XYZ!B100="","",XYZ!B100)</f>
        <v/>
      </c>
      <c r="B76" s="320" t="str">
        <f>IF(XYZ!C100="","",IF(XYZ!C100='RAPPORT-XYZ'!$A$6,'RAPPORT-XYZ'!$A$6,IF(OR(XYZ!C100='RAPPORT-XYZ'!$A$7,XYZ!C100='RAPPORT-XYZ'!$B$7),'RAPPORT-XYZ'!$A$7)))</f>
        <v/>
      </c>
      <c r="C76" s="320" t="str">
        <f>IF(XYZ!D100="","",XYZ!D100)</f>
        <v/>
      </c>
      <c r="D76" s="320" t="str">
        <f>IF(XYZ!E100="","",XYZ!E100)</f>
        <v/>
      </c>
      <c r="E76" s="320" t="str">
        <f>IF(XYZ!F100="","",XYZ!F100)</f>
        <v/>
      </c>
      <c r="F76" s="322" t="str">
        <f>IF(XYZ!G100="","",MOD(XYZ!G100,CERCLE))</f>
        <v/>
      </c>
      <c r="G76" s="322" t="str">
        <f>IF(XYZ!H100="","",MOD(XYZ!H100,CERCLE))</f>
        <v/>
      </c>
      <c r="H76" s="320">
        <f>IFERROR(IF(ECHELLE3="",XYZ!I100*1,XYZ!I100*ECHELLE3),"")</f>
        <v>0</v>
      </c>
      <c r="I76" s="320" t="str">
        <f>IF(XYZ!J100="","",XYZ!J100)</f>
        <v/>
      </c>
      <c r="K76" s="320" t="str">
        <f t="shared" si="851"/>
        <v/>
      </c>
      <c r="L76" s="320" t="str">
        <f>IF(K76="","",COUNT($K$1:K76))</f>
        <v/>
      </c>
      <c r="M76" s="320" t="str">
        <f t="shared" si="798"/>
        <v/>
      </c>
      <c r="N76" s="320" t="str">
        <f t="shared" si="799"/>
        <v/>
      </c>
      <c r="O76" s="320" t="str">
        <f t="shared" si="800"/>
        <v/>
      </c>
      <c r="P76" s="320" t="str">
        <f t="shared" si="801"/>
        <v/>
      </c>
      <c r="Q76" s="322" t="str">
        <f t="shared" si="802"/>
        <v/>
      </c>
      <c r="R76" s="322" t="str">
        <f t="shared" si="803"/>
        <v/>
      </c>
      <c r="S76" s="320" t="str">
        <f t="shared" si="804"/>
        <v/>
      </c>
      <c r="T76" s="320" t="str">
        <f t="shared" si="805"/>
        <v/>
      </c>
      <c r="V76" s="322" t="str">
        <f t="shared" ref="V76" si="982">IF(Q76="","",IF(M76="R",MOD(Q76-SUD,CERCLE),Q76))</f>
        <v/>
      </c>
      <c r="W76" s="331" t="str">
        <f t="shared" si="853"/>
        <v/>
      </c>
      <c r="X76" s="331" t="str">
        <f t="shared" si="854"/>
        <v/>
      </c>
      <c r="Y76" s="352"/>
      <c r="Z76" s="322" t="str">
        <f t="shared" ref="Z76" si="983">IF(R76="","",IF(M76="R",MOD(CERCLE-R76,CERCLE),R76))</f>
        <v/>
      </c>
      <c r="AA76" s="320" t="str">
        <f t="shared" ref="AA76" si="984">IF(S76="","",ABS(COS(RADIANS(Z76-EST)*24))*S76)</f>
        <v/>
      </c>
      <c r="AC76" s="320" t="str">
        <f t="shared" ref="AC76" si="985">IF(S76="","",SIN(RADIANS(Z76-EST)*24)*S76)</f>
        <v/>
      </c>
      <c r="AD76" s="320" t="str">
        <f t="shared" si="810"/>
        <v/>
      </c>
      <c r="AF76" s="320" t="str">
        <f t="shared" si="811"/>
        <v/>
      </c>
      <c r="AG76" s="320" t="str">
        <f t="shared" si="811"/>
        <v/>
      </c>
      <c r="AH76" s="320" t="str">
        <f t="shared" si="812"/>
        <v/>
      </c>
      <c r="AI76" s="320" t="str">
        <f t="shared" si="813"/>
        <v/>
      </c>
      <c r="AJ76" s="320" t="str">
        <f>IF(AH76="","",IF(ISNA(MATCH(AH76,$AH$1:AH75,0)),"N","Y"))</f>
        <v/>
      </c>
      <c r="AK76" s="320" t="str">
        <f t="shared" si="814"/>
        <v/>
      </c>
      <c r="AL76" s="320" t="str">
        <f t="shared" si="815"/>
        <v/>
      </c>
      <c r="AM76" s="320" t="str">
        <f t="shared" si="816"/>
        <v/>
      </c>
      <c r="AN76" s="320" t="str">
        <f t="shared" si="817"/>
        <v/>
      </c>
      <c r="AO76" s="334" t="str">
        <f t="array" ref="AO76">IF(AM76="","",AVERAGE(IF(AH$1:AH$200=AM76,W$1:W$200)))</f>
        <v/>
      </c>
      <c r="AP76" s="334" t="str">
        <f t="array" ref="AP76">IF(AM76="","",AVERAGE(IF(AH$1:AH$200=AM76,X$1:X$200)))</f>
        <v/>
      </c>
      <c r="AQ76" s="334" t="str">
        <f t="shared" si="858"/>
        <v/>
      </c>
      <c r="AR76" s="335" t="str">
        <f t="array" ref="AR76">IF(AQ76="","",MOD(DEGREES(AQ76/24),CERCLE))</f>
        <v/>
      </c>
      <c r="AS76" s="336" t="str">
        <f t="array" ref="AS76">IF(AM76="","",AVERAGE(IF(AH$1:AH$200=AM76,AA$1:AA$200)))</f>
        <v/>
      </c>
      <c r="AT76" s="336" t="str">
        <f t="shared" si="818"/>
        <v/>
      </c>
      <c r="AU76" s="336" t="str">
        <f t="shared" si="859"/>
        <v/>
      </c>
      <c r="AV76" s="337" t="str">
        <f t="array" ref="AV76">IF(AM76="","",AVERAGE(IF(AH$1:AH$200=AM76,AD$1:AD$200)))</f>
        <v/>
      </c>
      <c r="AW76" s="337" t="str">
        <f t="array" ref="AW76">IF(AN76="","",AVERAGE(IF(AH$1:AH$200=AN76,AD$1:AD$200)))</f>
        <v/>
      </c>
      <c r="AX76" s="337" t="str">
        <f t="shared" si="860"/>
        <v/>
      </c>
      <c r="AY76" s="320" t="str">
        <f t="shared" si="819"/>
        <v/>
      </c>
      <c r="AZ76" s="320" t="str">
        <f>IF(AY76="","",COUNT(AY$1:AY76))</f>
        <v/>
      </c>
      <c r="BB76" s="339" t="str">
        <f>IF(AF76="","",IF(ISNA(MATCH(AF76,$AF$1:AF75,0)),"N","Y"))</f>
        <v/>
      </c>
      <c r="BC76" s="339" t="str">
        <f t="shared" si="20"/>
        <v/>
      </c>
      <c r="BD76" s="339" t="str">
        <f>IF(BC76="","",COUNT($BC$1:BC76))</f>
        <v/>
      </c>
      <c r="BE76" s="339" t="str">
        <f t="shared" si="820"/>
        <v/>
      </c>
      <c r="BF76" s="340" t="str">
        <f>IF(AR76="","",IF(ISNA(MATCH(AF76,$AF$1:AF75,0)),-AR76,AR76))</f>
        <v/>
      </c>
      <c r="BG76" s="341" t="str">
        <f t="array" ref="BG76">IF(BE76="","",SUM(IF(AK$1:AK$200=BE76,BF$1:BF$200)))</f>
        <v/>
      </c>
      <c r="BH76" s="341" t="str">
        <f t="shared" ref="BH76" si="986">IF(BG76="","",MOD(BG76,CERCLE))</f>
        <v/>
      </c>
      <c r="BI76" s="342"/>
      <c r="BJ76" s="322"/>
      <c r="BK76" s="322"/>
      <c r="BL76" s="322"/>
      <c r="BM76" s="339" t="str">
        <f t="shared" si="862"/>
        <v/>
      </c>
      <c r="BN76" s="343" t="str">
        <f t="shared" si="822"/>
        <v/>
      </c>
      <c r="BO76" s="341" t="str">
        <f t="shared" ref="BO76" si="987">IF(BN76="","",CERCLE-BN76)</f>
        <v/>
      </c>
      <c r="BP76" s="341"/>
      <c r="BQ76" s="339" t="str">
        <f t="shared" si="824"/>
        <v/>
      </c>
      <c r="BR76" s="341" t="str">
        <f t="shared" si="864"/>
        <v/>
      </c>
      <c r="BS76" s="341" t="str">
        <f t="shared" si="865"/>
        <v/>
      </c>
      <c r="BT76" s="343" t="str">
        <f t="shared" si="825"/>
        <v/>
      </c>
      <c r="BU76" s="342"/>
      <c r="BV76" s="341" t="str">
        <f t="shared" si="866"/>
        <v/>
      </c>
      <c r="BW76" s="345" t="str">
        <f t="shared" si="867"/>
        <v/>
      </c>
      <c r="BX76" s="345" t="str">
        <f t="shared" si="826"/>
        <v/>
      </c>
      <c r="BY76" s="346" t="str">
        <f t="shared" si="827"/>
        <v/>
      </c>
      <c r="BZ76" s="346" t="str">
        <f t="shared" si="828"/>
        <v/>
      </c>
      <c r="CA76" s="339" t="str">
        <f t="shared" si="868"/>
        <v/>
      </c>
      <c r="CE76" s="320" t="str">
        <f t="shared" si="829"/>
        <v/>
      </c>
      <c r="CF76" s="320" t="str">
        <f t="shared" si="830"/>
        <v/>
      </c>
      <c r="CG76" s="322" t="str">
        <f t="shared" si="831"/>
        <v/>
      </c>
      <c r="CH76" s="322" t="str">
        <f t="shared" ref="CH76" si="988">IF(CG76="","",MOD(CG76-BX76,CERCLE))</f>
        <v/>
      </c>
      <c r="CI76" s="322" t="str">
        <f t="shared" si="833"/>
        <v/>
      </c>
      <c r="CJ76" s="349"/>
      <c r="CK76" s="350" t="str">
        <f t="shared" si="834"/>
        <v/>
      </c>
      <c r="CL76" s="350" t="str">
        <f t="shared" si="835"/>
        <v/>
      </c>
      <c r="CM76" s="320" t="str">
        <f t="shared" si="887"/>
        <v/>
      </c>
      <c r="CN76" s="320" t="str">
        <f t="shared" si="887"/>
        <v/>
      </c>
      <c r="CP76" s="322" t="str">
        <f>IF(BN76="","",MOD(BN76+'RAPPORT-XYZ'!$E$12,CERCLE))</f>
        <v/>
      </c>
      <c r="CQ76" s="345" t="str">
        <f t="shared" si="870"/>
        <v/>
      </c>
      <c r="CR76" s="320" t="str">
        <f t="shared" si="871"/>
        <v/>
      </c>
      <c r="CS76" s="320" t="str">
        <f t="shared" si="836"/>
        <v/>
      </c>
      <c r="CU76" s="320" t="str">
        <f>IF(CR76="","",BY76/'RAPPORT-XYZ'!$E$9)</f>
        <v/>
      </c>
      <c r="CV76" s="320" t="str">
        <f>IF(CU76="","",-'RAPPORT-XYZ'!$E$27*CU76)</f>
        <v/>
      </c>
      <c r="CW76" s="320" t="str">
        <f>IF(CV76="","",-'RAPPORT-XYZ'!$E$29*CU76)</f>
        <v/>
      </c>
      <c r="CY76" s="320" t="str">
        <f t="shared" si="837"/>
        <v/>
      </c>
      <c r="CZ76" s="320" t="str">
        <f t="shared" si="837"/>
        <v/>
      </c>
      <c r="DB76" s="320" t="str">
        <f t="shared" si="872"/>
        <v/>
      </c>
      <c r="DD76" s="320" t="str">
        <f>IF(CA76="","",CA76+('RAPPORT-XYZ'!$E$37*ROW(76:76)))</f>
        <v/>
      </c>
      <c r="DF76" s="345" t="str">
        <f t="shared" ref="DF76" si="989">IF(AND(CZ76=0,CY76=0),0,IF(AND(CZ76=0,CY76&gt;0),NORD,IF(AND(CZ76&gt;0,CY76=0),EST,IF(AND(CZ76=0,CY76&lt;0),SUD,IF(AND(CZ76&lt;0,CY76=0),OUEST,"")))))</f>
        <v/>
      </c>
      <c r="DG76" s="345" t="str">
        <f t="shared" ref="DG76" si="990">IF(CY76="","",IF(DF76="",MOD(DEGREES(ATAN(ABS(CZ76)/(ABS(CY76))))/24,CERCLE),DF76))</f>
        <v/>
      </c>
      <c r="DH76" s="345" t="str">
        <f t="shared" ref="DH76" si="991">IF(DG76="","",MOD(IF(AND(CZ76&gt;0,CY76&gt;0),DG76,IF(AND(CZ76&gt;0,CY76&lt;0),SUD-DG76,IF(AND(CZ76&lt;0,CY76&lt;0),SUD+DG76,IF(AND(CZ76&lt;0,CY76&gt;0),NORD-DG76,DG76)))),CERCLE))</f>
        <v/>
      </c>
      <c r="DI76" s="322" t="str">
        <f t="shared" ref="DI76" si="992">IF(CG76="","",MOD(CG76-DH76,CERCLE))</f>
        <v/>
      </c>
      <c r="DJ76" s="322" t="str">
        <f t="shared" si="842"/>
        <v/>
      </c>
      <c r="DK76" s="322" t="str">
        <f>IF(XYZ!$F$15=OUI,'CALCUL-XYZ'!DJ76,'CALCUL-XYZ'!DH76)</f>
        <v/>
      </c>
      <c r="DL76" s="345" t="str">
        <f t="shared" si="877"/>
        <v/>
      </c>
      <c r="DN76" s="320" t="str">
        <f t="shared" si="843"/>
        <v/>
      </c>
      <c r="DO76" s="320" t="str">
        <f t="shared" si="844"/>
        <v/>
      </c>
      <c r="DP76" s="320" t="str">
        <f t="shared" si="878"/>
        <v/>
      </c>
      <c r="DQ76" s="320" t="str">
        <f t="shared" si="878"/>
        <v/>
      </c>
      <c r="DS76" s="320" t="str">
        <f t="shared" si="845"/>
        <v/>
      </c>
      <c r="DT76" s="320" t="str">
        <f ca="1">IF(XYZ!AJ100="","",IF(XYZ!$AO$23='CALCUL-XY'!$E$56," "&amp;SUBSTITUTE(XYZ!AJ100,",","."),","&amp;SUBSTITUTE(XYZ!AJ100,",",".")))</f>
        <v/>
      </c>
      <c r="DU76" s="320" t="str">
        <f ca="1">IF(XYZ!AK100="","",IF(XYZ!$AO$23='CALCUL-XY'!$E$56," "&amp;SUBSTITUTE(XYZ!AK100,",","."),","&amp;SUBSTITUTE(XYZ!AK100,",",".")))</f>
        <v/>
      </c>
      <c r="DV76" s="320" t="str">
        <f>IF(DD76="","",IF(XYZ!$AO$23='CALCUL-XY'!$E$56," "&amp;SUBSTITUTE(DD76,",","."),","&amp;SUBSTITUTE(DD76,",",".")))</f>
        <v/>
      </c>
      <c r="DW76" s="320" t="str">
        <f>IF(DS76="","",IF(XYZ!$AO$23='CALCUL-XY'!$E$56,IF(XYZ!AM100=""," ST"," "&amp;XYZ!AM100),IF(XYZ!AM100="",",ST",","&amp;XYZ!AM100)))</f>
        <v/>
      </c>
      <c r="DY76" s="319">
        <f t="shared" si="846"/>
        <v>76</v>
      </c>
      <c r="DZ76" s="320" t="str">
        <f t="shared" si="847"/>
        <v/>
      </c>
      <c r="EA76" s="322" t="str">
        <f t="shared" si="848"/>
        <v/>
      </c>
      <c r="EB76" s="345" t="str">
        <f t="shared" si="879"/>
        <v/>
      </c>
      <c r="EC76" s="320" t="str">
        <f t="shared" si="849"/>
        <v/>
      </c>
      <c r="ED76" s="320" t="str">
        <f t="shared" si="892"/>
        <v/>
      </c>
      <c r="EE76" s="320" t="str">
        <f t="shared" si="893"/>
        <v/>
      </c>
      <c r="EF76" s="320" t="str">
        <f ca="1">IF(EA76="","",IF(NC&lt;DY76,"",SUM(ED76:OFFSET(ED76,(NC-1),0))))</f>
        <v/>
      </c>
      <c r="EG76" s="320" t="str">
        <f ca="1">IF(EA76="","",IF(NC&lt;DY76,"",SUM(EE76:OFFSET(EE76,(NC-1),0))))</f>
        <v/>
      </c>
      <c r="EH76" s="320" t="str">
        <f t="shared" si="850"/>
        <v/>
      </c>
      <c r="EI76" s="320" t="str">
        <f>IF(EH76="","",'RAPPORT-XYZ'!$E$9/'CALCUL-XYZ'!EH76)</f>
        <v/>
      </c>
    </row>
    <row r="77" spans="1:139" x14ac:dyDescent="0.15">
      <c r="A77" s="320" t="str">
        <f>IF(XYZ!B101="","",XYZ!B101)</f>
        <v/>
      </c>
      <c r="B77" s="320" t="str">
        <f>IF(XYZ!C101="","",IF(XYZ!C101='RAPPORT-XYZ'!$A$6,'RAPPORT-XYZ'!$A$6,IF(OR(XYZ!C101='RAPPORT-XYZ'!$A$7,XYZ!C101='RAPPORT-XYZ'!$B$7),'RAPPORT-XYZ'!$A$7)))</f>
        <v/>
      </c>
      <c r="C77" s="320" t="str">
        <f>IF(XYZ!D101="","",XYZ!D101)</f>
        <v/>
      </c>
      <c r="D77" s="320" t="str">
        <f>IF(XYZ!E101="","",XYZ!E101)</f>
        <v/>
      </c>
      <c r="E77" s="320" t="str">
        <f>IF(XYZ!F101="","",XYZ!F101)</f>
        <v/>
      </c>
      <c r="F77" s="322" t="str">
        <f>IF(XYZ!G101="","",MOD(XYZ!G101,CERCLE))</f>
        <v/>
      </c>
      <c r="G77" s="322" t="str">
        <f>IF(XYZ!H101="","",MOD(XYZ!H101,CERCLE))</f>
        <v/>
      </c>
      <c r="H77" s="320">
        <f>IFERROR(IF(ECHELLE3="",XYZ!I101*1,XYZ!I101*ECHELLE3),"")</f>
        <v>0</v>
      </c>
      <c r="I77" s="320" t="str">
        <f>IF(XYZ!J101="","",XYZ!J101)</f>
        <v/>
      </c>
      <c r="K77" s="320" t="str">
        <f t="shared" si="851"/>
        <v/>
      </c>
      <c r="L77" s="320" t="str">
        <f>IF(K77="","",COUNT($K$1:K77))</f>
        <v/>
      </c>
      <c r="M77" s="320" t="str">
        <f t="shared" si="798"/>
        <v/>
      </c>
      <c r="N77" s="320" t="str">
        <f t="shared" si="799"/>
        <v/>
      </c>
      <c r="O77" s="320" t="str">
        <f t="shared" si="800"/>
        <v/>
      </c>
      <c r="P77" s="320" t="str">
        <f t="shared" si="801"/>
        <v/>
      </c>
      <c r="Q77" s="322" t="str">
        <f t="shared" si="802"/>
        <v/>
      </c>
      <c r="R77" s="322" t="str">
        <f t="shared" si="803"/>
        <v/>
      </c>
      <c r="S77" s="320" t="str">
        <f t="shared" si="804"/>
        <v/>
      </c>
      <c r="T77" s="320" t="str">
        <f t="shared" si="805"/>
        <v/>
      </c>
      <c r="V77" s="322" t="str">
        <f t="shared" ref="V77" si="993">IF(Q77="","",IF(M77="R",MOD(Q77-SUD,CERCLE),Q77))</f>
        <v/>
      </c>
      <c r="W77" s="331" t="str">
        <f t="shared" si="853"/>
        <v/>
      </c>
      <c r="X77" s="331" t="str">
        <f t="shared" si="854"/>
        <v/>
      </c>
      <c r="Y77" s="352"/>
      <c r="Z77" s="322" t="str">
        <f t="shared" ref="Z77" si="994">IF(R77="","",IF(M77="R",MOD(CERCLE-R77,CERCLE),R77))</f>
        <v/>
      </c>
      <c r="AA77" s="320" t="str">
        <f t="shared" ref="AA77" si="995">IF(S77="","",ABS(COS(RADIANS(Z77-EST)*24))*S77)</f>
        <v/>
      </c>
      <c r="AC77" s="320" t="str">
        <f t="shared" ref="AC77" si="996">IF(S77="","",SIN(RADIANS(Z77-EST)*24)*S77)</f>
        <v/>
      </c>
      <c r="AD77" s="320" t="str">
        <f t="shared" si="810"/>
        <v/>
      </c>
      <c r="AF77" s="320" t="str">
        <f t="shared" si="811"/>
        <v/>
      </c>
      <c r="AG77" s="320" t="str">
        <f t="shared" si="811"/>
        <v/>
      </c>
      <c r="AH77" s="320" t="str">
        <f t="shared" si="812"/>
        <v/>
      </c>
      <c r="AI77" s="320" t="str">
        <f t="shared" si="813"/>
        <v/>
      </c>
      <c r="AJ77" s="320" t="str">
        <f>IF(AH77="","",IF(ISNA(MATCH(AH77,$AH$1:AH76,0)),"N","Y"))</f>
        <v/>
      </c>
      <c r="AK77" s="320" t="str">
        <f t="shared" si="814"/>
        <v/>
      </c>
      <c r="AL77" s="320" t="str">
        <f t="shared" si="815"/>
        <v/>
      </c>
      <c r="AM77" s="320" t="str">
        <f t="shared" si="816"/>
        <v/>
      </c>
      <c r="AN77" s="320" t="str">
        <f t="shared" si="817"/>
        <v/>
      </c>
      <c r="AO77" s="334" t="str">
        <f t="array" ref="AO77">IF(AM77="","",AVERAGE(IF(AH$1:AH$200=AM77,W$1:W$200)))</f>
        <v/>
      </c>
      <c r="AP77" s="334" t="str">
        <f t="array" ref="AP77">IF(AM77="","",AVERAGE(IF(AH$1:AH$200=AM77,X$1:X$200)))</f>
        <v/>
      </c>
      <c r="AQ77" s="334" t="str">
        <f t="shared" si="858"/>
        <v/>
      </c>
      <c r="AR77" s="335" t="str">
        <f t="array" ref="AR77">IF(AQ77="","",MOD(DEGREES(AQ77/24),CERCLE))</f>
        <v/>
      </c>
      <c r="AS77" s="336" t="str">
        <f t="array" ref="AS77">IF(AM77="","",AVERAGE(IF(AH$1:AH$200=AM77,AA$1:AA$200)))</f>
        <v/>
      </c>
      <c r="AT77" s="336" t="str">
        <f t="shared" si="818"/>
        <v/>
      </c>
      <c r="AU77" s="336" t="str">
        <f t="shared" si="859"/>
        <v/>
      </c>
      <c r="AV77" s="337" t="str">
        <f t="array" ref="AV77">IF(AM77="","",AVERAGE(IF(AH$1:AH$200=AM77,AD$1:AD$200)))</f>
        <v/>
      </c>
      <c r="AW77" s="337" t="str">
        <f t="array" ref="AW77">IF(AN77="","",AVERAGE(IF(AH$1:AH$200=AN77,AD$1:AD$200)))</f>
        <v/>
      </c>
      <c r="AX77" s="337" t="str">
        <f t="shared" si="860"/>
        <v/>
      </c>
      <c r="AY77" s="320" t="str">
        <f t="shared" si="819"/>
        <v/>
      </c>
      <c r="AZ77" s="320" t="str">
        <f>IF(AY77="","",COUNT(AY$1:AY77))</f>
        <v/>
      </c>
      <c r="BB77" s="339" t="str">
        <f>IF(AF77="","",IF(ISNA(MATCH(AF77,$AF$1:AF76,0)),"N","Y"))</f>
        <v/>
      </c>
      <c r="BC77" s="339" t="str">
        <f t="shared" si="20"/>
        <v/>
      </c>
      <c r="BD77" s="339" t="str">
        <f>IF(BC77="","",COUNT($BC$1:BC77))</f>
        <v/>
      </c>
      <c r="BE77" s="339" t="str">
        <f t="shared" si="820"/>
        <v/>
      </c>
      <c r="BF77" s="340" t="str">
        <f>IF(AR77="","",IF(ISNA(MATCH(AF77,$AF$1:AF76,0)),-AR77,AR77))</f>
        <v/>
      </c>
      <c r="BG77" s="341" t="str">
        <f t="array" ref="BG77">IF(BE77="","",SUM(IF(AK$1:AK$200=BE77,BF$1:BF$200)))</f>
        <v/>
      </c>
      <c r="BH77" s="341" t="str">
        <f t="shared" ref="BH77" si="997">IF(BG77="","",MOD(BG77,CERCLE))</f>
        <v/>
      </c>
      <c r="BI77" s="342"/>
      <c r="BJ77" s="322"/>
      <c r="BK77" s="322"/>
      <c r="BL77" s="322"/>
      <c r="BM77" s="339" t="str">
        <f t="shared" si="862"/>
        <v/>
      </c>
      <c r="BN77" s="343" t="str">
        <f t="shared" si="822"/>
        <v/>
      </c>
      <c r="BO77" s="341" t="str">
        <f t="shared" ref="BO77" si="998">IF(BN77="","",CERCLE-BN77)</f>
        <v/>
      </c>
      <c r="BP77" s="341"/>
      <c r="BQ77" s="339" t="str">
        <f t="shared" si="824"/>
        <v/>
      </c>
      <c r="BR77" s="341" t="str">
        <f t="shared" si="864"/>
        <v/>
      </c>
      <c r="BS77" s="341" t="str">
        <f t="shared" si="865"/>
        <v/>
      </c>
      <c r="BT77" s="343" t="str">
        <f t="shared" si="825"/>
        <v/>
      </c>
      <c r="BU77" s="342"/>
      <c r="BV77" s="341" t="str">
        <f t="shared" si="866"/>
        <v/>
      </c>
      <c r="BW77" s="345" t="str">
        <f t="shared" si="867"/>
        <v/>
      </c>
      <c r="BX77" s="345" t="str">
        <f t="shared" si="826"/>
        <v/>
      </c>
      <c r="BY77" s="346" t="str">
        <f t="shared" si="827"/>
        <v/>
      </c>
      <c r="BZ77" s="346" t="str">
        <f t="shared" si="828"/>
        <v/>
      </c>
      <c r="CA77" s="339" t="str">
        <f t="shared" si="868"/>
        <v/>
      </c>
      <c r="CE77" s="320" t="str">
        <f t="shared" si="829"/>
        <v/>
      </c>
      <c r="CF77" s="320" t="str">
        <f t="shared" si="830"/>
        <v/>
      </c>
      <c r="CG77" s="322" t="str">
        <f t="shared" si="831"/>
        <v/>
      </c>
      <c r="CH77" s="322" t="str">
        <f t="shared" ref="CH77" si="999">IF(CG77="","",MOD(CG77-BX77,CERCLE))</f>
        <v/>
      </c>
      <c r="CI77" s="322" t="str">
        <f t="shared" si="833"/>
        <v/>
      </c>
      <c r="CJ77" s="349"/>
      <c r="CK77" s="350" t="str">
        <f t="shared" si="834"/>
        <v/>
      </c>
      <c r="CL77" s="350" t="str">
        <f t="shared" si="835"/>
        <v/>
      </c>
      <c r="CM77" s="320" t="str">
        <f t="shared" si="887"/>
        <v/>
      </c>
      <c r="CN77" s="320" t="str">
        <f t="shared" si="887"/>
        <v/>
      </c>
      <c r="CP77" s="322" t="str">
        <f>IF(BN77="","",MOD(BN77+'RAPPORT-XYZ'!$E$12,CERCLE))</f>
        <v/>
      </c>
      <c r="CQ77" s="345" t="str">
        <f t="shared" si="870"/>
        <v/>
      </c>
      <c r="CR77" s="320" t="str">
        <f t="shared" si="871"/>
        <v/>
      </c>
      <c r="CS77" s="320" t="str">
        <f t="shared" si="836"/>
        <v/>
      </c>
      <c r="CU77" s="320" t="str">
        <f>IF(CR77="","",BY77/'RAPPORT-XYZ'!$E$9)</f>
        <v/>
      </c>
      <c r="CV77" s="320" t="str">
        <f>IF(CU77="","",-'RAPPORT-XYZ'!$E$27*CU77)</f>
        <v/>
      </c>
      <c r="CW77" s="320" t="str">
        <f>IF(CV77="","",-'RAPPORT-XYZ'!$E$29*CU77)</f>
        <v/>
      </c>
      <c r="CY77" s="320" t="str">
        <f t="shared" si="837"/>
        <v/>
      </c>
      <c r="CZ77" s="320" t="str">
        <f t="shared" si="837"/>
        <v/>
      </c>
      <c r="DB77" s="320" t="str">
        <f t="shared" si="872"/>
        <v/>
      </c>
      <c r="DD77" s="320" t="str">
        <f>IF(CA77="","",CA77+('RAPPORT-XYZ'!$E$37*ROW(77:77)))</f>
        <v/>
      </c>
      <c r="DF77" s="345" t="str">
        <f t="shared" ref="DF77" si="1000">IF(AND(CZ77=0,CY77=0),0,IF(AND(CZ77=0,CY77&gt;0),NORD,IF(AND(CZ77&gt;0,CY77=0),EST,IF(AND(CZ77=0,CY77&lt;0),SUD,IF(AND(CZ77&lt;0,CY77=0),OUEST,"")))))</f>
        <v/>
      </c>
      <c r="DG77" s="345" t="str">
        <f t="shared" ref="DG77" si="1001">IF(CY77="","",IF(DF77="",MOD(DEGREES(ATAN(ABS(CZ77)/(ABS(CY77))))/24,CERCLE),DF77))</f>
        <v/>
      </c>
      <c r="DH77" s="345" t="str">
        <f t="shared" ref="DH77" si="1002">IF(DG77="","",MOD(IF(AND(CZ77&gt;0,CY77&gt;0),DG77,IF(AND(CZ77&gt;0,CY77&lt;0),SUD-DG77,IF(AND(CZ77&lt;0,CY77&lt;0),SUD+DG77,IF(AND(CZ77&lt;0,CY77&gt;0),NORD-DG77,DG77)))),CERCLE))</f>
        <v/>
      </c>
      <c r="DI77" s="322" t="str">
        <f t="shared" ref="DI77" si="1003">IF(CG77="","",MOD(CG77-DH77,CERCLE))</f>
        <v/>
      </c>
      <c r="DJ77" s="322" t="str">
        <f t="shared" si="842"/>
        <v/>
      </c>
      <c r="DK77" s="322" t="str">
        <f>IF(XYZ!$F$15=OUI,'CALCUL-XYZ'!DJ77,'CALCUL-XYZ'!DH77)</f>
        <v/>
      </c>
      <c r="DL77" s="345" t="str">
        <f t="shared" si="877"/>
        <v/>
      </c>
      <c r="DN77" s="320" t="str">
        <f t="shared" si="843"/>
        <v/>
      </c>
      <c r="DO77" s="320" t="str">
        <f t="shared" si="844"/>
        <v/>
      </c>
      <c r="DP77" s="320" t="str">
        <f t="shared" si="878"/>
        <v/>
      </c>
      <c r="DQ77" s="320" t="str">
        <f t="shared" si="878"/>
        <v/>
      </c>
      <c r="DS77" s="320" t="str">
        <f t="shared" si="845"/>
        <v/>
      </c>
      <c r="DT77" s="320" t="str">
        <f ca="1">IF(XYZ!AJ101="","",IF(XYZ!$AO$23='CALCUL-XY'!$E$56," "&amp;SUBSTITUTE(XYZ!AJ101,",","."),","&amp;SUBSTITUTE(XYZ!AJ101,",",".")))</f>
        <v/>
      </c>
      <c r="DU77" s="320" t="str">
        <f ca="1">IF(XYZ!AK101="","",IF(XYZ!$AO$23='CALCUL-XY'!$E$56," "&amp;SUBSTITUTE(XYZ!AK101,",","."),","&amp;SUBSTITUTE(XYZ!AK101,",",".")))</f>
        <v/>
      </c>
      <c r="DV77" s="320" t="str">
        <f>IF(DD77="","",IF(XYZ!$AO$23='CALCUL-XY'!$E$56," "&amp;SUBSTITUTE(DD77,",","."),","&amp;SUBSTITUTE(DD77,",",".")))</f>
        <v/>
      </c>
      <c r="DW77" s="320" t="str">
        <f>IF(DS77="","",IF(XYZ!$AO$23='CALCUL-XY'!$E$56,IF(XYZ!AM101=""," ST"," "&amp;XYZ!AM101),IF(XYZ!AM101="",",ST",","&amp;XYZ!AM101)))</f>
        <v/>
      </c>
      <c r="DY77" s="319">
        <f t="shared" si="846"/>
        <v>77</v>
      </c>
      <c r="DZ77" s="320" t="str">
        <f t="shared" si="847"/>
        <v/>
      </c>
      <c r="EA77" s="322" t="str">
        <f t="shared" si="848"/>
        <v/>
      </c>
      <c r="EB77" s="345" t="str">
        <f t="shared" si="879"/>
        <v/>
      </c>
      <c r="EC77" s="320" t="str">
        <f t="shared" si="849"/>
        <v/>
      </c>
      <c r="ED77" s="320" t="str">
        <f t="shared" si="892"/>
        <v/>
      </c>
      <c r="EE77" s="320" t="str">
        <f t="shared" si="893"/>
        <v/>
      </c>
      <c r="EF77" s="320" t="str">
        <f ca="1">IF(EA77="","",IF(NC&lt;DY77,"",SUM(ED77:OFFSET(ED77,(NC-1),0))))</f>
        <v/>
      </c>
      <c r="EG77" s="320" t="str">
        <f ca="1">IF(EA77="","",IF(NC&lt;DY77,"",SUM(EE77:OFFSET(EE77,(NC-1),0))))</f>
        <v/>
      </c>
      <c r="EH77" s="320" t="str">
        <f t="shared" si="850"/>
        <v/>
      </c>
      <c r="EI77" s="320" t="str">
        <f>IF(EH77="","",'RAPPORT-XYZ'!$E$9/'CALCUL-XYZ'!EH77)</f>
        <v/>
      </c>
    </row>
    <row r="78" spans="1:139" x14ac:dyDescent="0.15">
      <c r="A78" s="320" t="str">
        <f>IF(XYZ!B102="","",XYZ!B102)</f>
        <v/>
      </c>
      <c r="B78" s="320" t="str">
        <f>IF(XYZ!C102="","",IF(XYZ!C102='RAPPORT-XYZ'!$A$6,'RAPPORT-XYZ'!$A$6,IF(OR(XYZ!C102='RAPPORT-XYZ'!$A$7,XYZ!C102='RAPPORT-XYZ'!$B$7),'RAPPORT-XYZ'!$A$7)))</f>
        <v/>
      </c>
      <c r="C78" s="320" t="str">
        <f>IF(XYZ!D102="","",XYZ!D102)</f>
        <v/>
      </c>
      <c r="D78" s="320" t="str">
        <f>IF(XYZ!E102="","",XYZ!E102)</f>
        <v/>
      </c>
      <c r="E78" s="320" t="str">
        <f>IF(XYZ!F102="","",XYZ!F102)</f>
        <v/>
      </c>
      <c r="F78" s="322" t="str">
        <f>IF(XYZ!G102="","",MOD(XYZ!G102,CERCLE))</f>
        <v/>
      </c>
      <c r="G78" s="322" t="str">
        <f>IF(XYZ!H102="","",MOD(XYZ!H102,CERCLE))</f>
        <v/>
      </c>
      <c r="H78" s="320">
        <f>IFERROR(IF(ECHELLE3="",XYZ!I102*1,XYZ!I102*ECHELLE3),"")</f>
        <v>0</v>
      </c>
      <c r="I78" s="320" t="str">
        <f>IF(XYZ!J102="","",XYZ!J102)</f>
        <v/>
      </c>
      <c r="K78" s="320" t="str">
        <f t="shared" si="851"/>
        <v/>
      </c>
      <c r="L78" s="320" t="str">
        <f>IF(K78="","",COUNT($K$1:K78))</f>
        <v/>
      </c>
      <c r="M78" s="320" t="str">
        <f t="shared" si="798"/>
        <v/>
      </c>
      <c r="N78" s="320" t="str">
        <f t="shared" si="799"/>
        <v/>
      </c>
      <c r="O78" s="320" t="str">
        <f t="shared" si="800"/>
        <v/>
      </c>
      <c r="P78" s="320" t="str">
        <f t="shared" si="801"/>
        <v/>
      </c>
      <c r="Q78" s="322" t="str">
        <f t="shared" si="802"/>
        <v/>
      </c>
      <c r="R78" s="322" t="str">
        <f t="shared" si="803"/>
        <v/>
      </c>
      <c r="S78" s="320" t="str">
        <f t="shared" si="804"/>
        <v/>
      </c>
      <c r="T78" s="320" t="str">
        <f t="shared" si="805"/>
        <v/>
      </c>
      <c r="V78" s="322" t="str">
        <f t="shared" ref="V78" si="1004">IF(Q78="","",IF(M78="R",MOD(Q78-SUD,CERCLE),Q78))</f>
        <v/>
      </c>
      <c r="W78" s="331" t="str">
        <f t="shared" si="853"/>
        <v/>
      </c>
      <c r="X78" s="331" t="str">
        <f t="shared" si="854"/>
        <v/>
      </c>
      <c r="Y78" s="352"/>
      <c r="Z78" s="322" t="str">
        <f t="shared" ref="Z78" si="1005">IF(R78="","",IF(M78="R",MOD(CERCLE-R78,CERCLE),R78))</f>
        <v/>
      </c>
      <c r="AA78" s="320" t="str">
        <f t="shared" ref="AA78" si="1006">IF(S78="","",ABS(COS(RADIANS(Z78-EST)*24))*S78)</f>
        <v/>
      </c>
      <c r="AC78" s="320" t="str">
        <f t="shared" ref="AC78" si="1007">IF(S78="","",SIN(RADIANS(Z78-EST)*24)*S78)</f>
        <v/>
      </c>
      <c r="AD78" s="320" t="str">
        <f t="shared" si="810"/>
        <v/>
      </c>
      <c r="AF78" s="320" t="str">
        <f t="shared" si="811"/>
        <v/>
      </c>
      <c r="AG78" s="320" t="str">
        <f t="shared" si="811"/>
        <v/>
      </c>
      <c r="AH78" s="320" t="str">
        <f t="shared" si="812"/>
        <v/>
      </c>
      <c r="AI78" s="320" t="str">
        <f t="shared" si="813"/>
        <v/>
      </c>
      <c r="AJ78" s="320" t="str">
        <f>IF(AH78="","",IF(ISNA(MATCH(AH78,$AH$1:AH77,0)),"N","Y"))</f>
        <v/>
      </c>
      <c r="AK78" s="320" t="str">
        <f t="shared" si="814"/>
        <v/>
      </c>
      <c r="AL78" s="320" t="str">
        <f t="shared" si="815"/>
        <v/>
      </c>
      <c r="AM78" s="320" t="str">
        <f t="shared" si="816"/>
        <v/>
      </c>
      <c r="AN78" s="320" t="str">
        <f t="shared" si="817"/>
        <v/>
      </c>
      <c r="AO78" s="334" t="str">
        <f t="array" ref="AO78">IF(AM78="","",AVERAGE(IF(AH$1:AH$200=AM78,W$1:W$200)))</f>
        <v/>
      </c>
      <c r="AP78" s="334" t="str">
        <f t="array" ref="AP78">IF(AM78="","",AVERAGE(IF(AH$1:AH$200=AM78,X$1:X$200)))</f>
        <v/>
      </c>
      <c r="AQ78" s="334" t="str">
        <f t="shared" si="858"/>
        <v/>
      </c>
      <c r="AR78" s="335" t="str">
        <f t="array" ref="AR78">IF(AQ78="","",MOD(DEGREES(AQ78/24),CERCLE))</f>
        <v/>
      </c>
      <c r="AS78" s="336" t="str">
        <f t="array" ref="AS78">IF(AM78="","",AVERAGE(IF(AH$1:AH$200=AM78,AA$1:AA$200)))</f>
        <v/>
      </c>
      <c r="AT78" s="336" t="str">
        <f t="shared" si="818"/>
        <v/>
      </c>
      <c r="AU78" s="336" t="str">
        <f t="shared" si="859"/>
        <v/>
      </c>
      <c r="AV78" s="337" t="str">
        <f t="array" ref="AV78">IF(AM78="","",AVERAGE(IF(AH$1:AH$200=AM78,AD$1:AD$200)))</f>
        <v/>
      </c>
      <c r="AW78" s="337" t="str">
        <f t="array" ref="AW78">IF(AN78="","",AVERAGE(IF(AH$1:AH$200=AN78,AD$1:AD$200)))</f>
        <v/>
      </c>
      <c r="AX78" s="337" t="str">
        <f t="shared" si="860"/>
        <v/>
      </c>
      <c r="AY78" s="320" t="str">
        <f t="shared" si="819"/>
        <v/>
      </c>
      <c r="AZ78" s="320" t="str">
        <f>IF(AY78="","",COUNT(AY$1:AY78))</f>
        <v/>
      </c>
      <c r="BB78" s="339" t="str">
        <f>IF(AF78="","",IF(ISNA(MATCH(AF78,$AF$1:AF77,0)),"N","Y"))</f>
        <v/>
      </c>
      <c r="BC78" s="339" t="str">
        <f t="shared" si="20"/>
        <v/>
      </c>
      <c r="BD78" s="339" t="str">
        <f>IF(BC78="","",COUNT($BC$1:BC78))</f>
        <v/>
      </c>
      <c r="BE78" s="339" t="str">
        <f t="shared" si="820"/>
        <v/>
      </c>
      <c r="BF78" s="340" t="str">
        <f>IF(AR78="","",IF(ISNA(MATCH(AF78,$AF$1:AF77,0)),-AR78,AR78))</f>
        <v/>
      </c>
      <c r="BG78" s="341" t="str">
        <f t="array" ref="BG78">IF(BE78="","",SUM(IF(AK$1:AK$200=BE78,BF$1:BF$200)))</f>
        <v/>
      </c>
      <c r="BH78" s="341" t="str">
        <f t="shared" ref="BH78" si="1008">IF(BG78="","",MOD(BG78,CERCLE))</f>
        <v/>
      </c>
      <c r="BI78" s="342"/>
      <c r="BJ78" s="322"/>
      <c r="BK78" s="322"/>
      <c r="BL78" s="322"/>
      <c r="BM78" s="339" t="str">
        <f t="shared" si="862"/>
        <v/>
      </c>
      <c r="BN78" s="343" t="str">
        <f t="shared" si="822"/>
        <v/>
      </c>
      <c r="BO78" s="341" t="str">
        <f t="shared" ref="BO78" si="1009">IF(BN78="","",CERCLE-BN78)</f>
        <v/>
      </c>
      <c r="BP78" s="341"/>
      <c r="BQ78" s="339" t="str">
        <f t="shared" si="824"/>
        <v/>
      </c>
      <c r="BR78" s="341" t="str">
        <f t="shared" si="864"/>
        <v/>
      </c>
      <c r="BS78" s="341" t="str">
        <f t="shared" si="865"/>
        <v/>
      </c>
      <c r="BT78" s="343" t="str">
        <f t="shared" si="825"/>
        <v/>
      </c>
      <c r="BU78" s="342"/>
      <c r="BV78" s="341" t="str">
        <f t="shared" si="866"/>
        <v/>
      </c>
      <c r="BW78" s="345" t="str">
        <f t="shared" si="867"/>
        <v/>
      </c>
      <c r="BX78" s="345" t="str">
        <f t="shared" si="826"/>
        <v/>
      </c>
      <c r="BY78" s="346" t="str">
        <f t="shared" si="827"/>
        <v/>
      </c>
      <c r="BZ78" s="346" t="str">
        <f t="shared" si="828"/>
        <v/>
      </c>
      <c r="CA78" s="339" t="str">
        <f t="shared" si="868"/>
        <v/>
      </c>
      <c r="CE78" s="320" t="str">
        <f t="shared" si="829"/>
        <v/>
      </c>
      <c r="CF78" s="320" t="str">
        <f t="shared" si="830"/>
        <v/>
      </c>
      <c r="CG78" s="322" t="str">
        <f t="shared" si="831"/>
        <v/>
      </c>
      <c r="CH78" s="322" t="str">
        <f t="shared" ref="CH78" si="1010">IF(CG78="","",MOD(CG78-BX78,CERCLE))</f>
        <v/>
      </c>
      <c r="CI78" s="322" t="str">
        <f t="shared" si="833"/>
        <v/>
      </c>
      <c r="CJ78" s="349"/>
      <c r="CK78" s="350" t="str">
        <f t="shared" si="834"/>
        <v/>
      </c>
      <c r="CL78" s="350" t="str">
        <f t="shared" si="835"/>
        <v/>
      </c>
      <c r="CM78" s="320" t="str">
        <f t="shared" si="887"/>
        <v/>
      </c>
      <c r="CN78" s="320" t="str">
        <f t="shared" si="887"/>
        <v/>
      </c>
      <c r="CP78" s="322" t="str">
        <f>IF(BN78="","",MOD(BN78+'RAPPORT-XYZ'!$E$12,CERCLE))</f>
        <v/>
      </c>
      <c r="CQ78" s="345" t="str">
        <f t="shared" si="870"/>
        <v/>
      </c>
      <c r="CR78" s="320" t="str">
        <f t="shared" si="871"/>
        <v/>
      </c>
      <c r="CS78" s="320" t="str">
        <f t="shared" si="836"/>
        <v/>
      </c>
      <c r="CU78" s="320" t="str">
        <f>IF(CR78="","",BY78/'RAPPORT-XYZ'!$E$9)</f>
        <v/>
      </c>
      <c r="CV78" s="320" t="str">
        <f>IF(CU78="","",-'RAPPORT-XYZ'!$E$27*CU78)</f>
        <v/>
      </c>
      <c r="CW78" s="320" t="str">
        <f>IF(CV78="","",-'RAPPORT-XYZ'!$E$29*CU78)</f>
        <v/>
      </c>
      <c r="CY78" s="320" t="str">
        <f t="shared" si="837"/>
        <v/>
      </c>
      <c r="CZ78" s="320" t="str">
        <f t="shared" si="837"/>
        <v/>
      </c>
      <c r="DB78" s="320" t="str">
        <f t="shared" si="872"/>
        <v/>
      </c>
      <c r="DD78" s="320" t="str">
        <f>IF(CA78="","",CA78+('RAPPORT-XYZ'!$E$37*ROW(78:78)))</f>
        <v/>
      </c>
      <c r="DF78" s="345" t="str">
        <f t="shared" ref="DF78" si="1011">IF(AND(CZ78=0,CY78=0),0,IF(AND(CZ78=0,CY78&gt;0),NORD,IF(AND(CZ78&gt;0,CY78=0),EST,IF(AND(CZ78=0,CY78&lt;0),SUD,IF(AND(CZ78&lt;0,CY78=0),OUEST,"")))))</f>
        <v/>
      </c>
      <c r="DG78" s="345" t="str">
        <f t="shared" ref="DG78" si="1012">IF(CY78="","",IF(DF78="",MOD(DEGREES(ATAN(ABS(CZ78)/(ABS(CY78))))/24,CERCLE),DF78))</f>
        <v/>
      </c>
      <c r="DH78" s="345" t="str">
        <f t="shared" ref="DH78" si="1013">IF(DG78="","",MOD(IF(AND(CZ78&gt;0,CY78&gt;0),DG78,IF(AND(CZ78&gt;0,CY78&lt;0),SUD-DG78,IF(AND(CZ78&lt;0,CY78&lt;0),SUD+DG78,IF(AND(CZ78&lt;0,CY78&gt;0),NORD-DG78,DG78)))),CERCLE))</f>
        <v/>
      </c>
      <c r="DI78" s="322" t="str">
        <f t="shared" ref="DI78" si="1014">IF(CG78="","",MOD(CG78-DH78,CERCLE))</f>
        <v/>
      </c>
      <c r="DJ78" s="322" t="str">
        <f t="shared" si="842"/>
        <v/>
      </c>
      <c r="DK78" s="322" t="str">
        <f>IF(XYZ!$F$15=OUI,'CALCUL-XYZ'!DJ78,'CALCUL-XYZ'!DH78)</f>
        <v/>
      </c>
      <c r="DL78" s="345" t="str">
        <f t="shared" si="877"/>
        <v/>
      </c>
      <c r="DN78" s="320" t="str">
        <f t="shared" si="843"/>
        <v/>
      </c>
      <c r="DO78" s="320" t="str">
        <f t="shared" si="844"/>
        <v/>
      </c>
      <c r="DP78" s="320" t="str">
        <f t="shared" si="878"/>
        <v/>
      </c>
      <c r="DQ78" s="320" t="str">
        <f t="shared" si="878"/>
        <v/>
      </c>
      <c r="DS78" s="320" t="str">
        <f t="shared" si="845"/>
        <v/>
      </c>
      <c r="DT78" s="320" t="str">
        <f ca="1">IF(XYZ!AJ102="","",IF(XYZ!$AO$23='CALCUL-XY'!$E$56," "&amp;SUBSTITUTE(XYZ!AJ102,",","."),","&amp;SUBSTITUTE(XYZ!AJ102,",",".")))</f>
        <v/>
      </c>
      <c r="DU78" s="320" t="str">
        <f ca="1">IF(XYZ!AK102="","",IF(XYZ!$AO$23='CALCUL-XY'!$E$56," "&amp;SUBSTITUTE(XYZ!AK102,",","."),","&amp;SUBSTITUTE(XYZ!AK102,",",".")))</f>
        <v/>
      </c>
      <c r="DV78" s="320" t="str">
        <f>IF(DD78="","",IF(XYZ!$AO$23='CALCUL-XY'!$E$56," "&amp;SUBSTITUTE(DD78,",","."),","&amp;SUBSTITUTE(DD78,",",".")))</f>
        <v/>
      </c>
      <c r="DW78" s="320" t="str">
        <f>IF(DS78="","",IF(XYZ!$AO$23='CALCUL-XY'!$E$56,IF(XYZ!AM102=""," ST"," "&amp;XYZ!AM102),IF(XYZ!AM102="",",ST",","&amp;XYZ!AM102)))</f>
        <v/>
      </c>
      <c r="DY78" s="319">
        <f t="shared" si="846"/>
        <v>78</v>
      </c>
      <c r="DZ78" s="320" t="str">
        <f t="shared" si="847"/>
        <v/>
      </c>
      <c r="EA78" s="322" t="str">
        <f t="shared" si="848"/>
        <v/>
      </c>
      <c r="EB78" s="345" t="str">
        <f t="shared" si="879"/>
        <v/>
      </c>
      <c r="EC78" s="320" t="str">
        <f t="shared" si="849"/>
        <v/>
      </c>
      <c r="ED78" s="320" t="str">
        <f t="shared" si="892"/>
        <v/>
      </c>
      <c r="EE78" s="320" t="str">
        <f t="shared" si="893"/>
        <v/>
      </c>
      <c r="EF78" s="320" t="str">
        <f ca="1">IF(EA78="","",IF(NC&lt;DY78,"",SUM(ED78:OFFSET(ED78,(NC-1),0))))</f>
        <v/>
      </c>
      <c r="EG78" s="320" t="str">
        <f ca="1">IF(EA78="","",IF(NC&lt;DY78,"",SUM(EE78:OFFSET(EE78,(NC-1),0))))</f>
        <v/>
      </c>
      <c r="EH78" s="320" t="str">
        <f t="shared" si="850"/>
        <v/>
      </c>
      <c r="EI78" s="320" t="str">
        <f>IF(EH78="","",'RAPPORT-XYZ'!$E$9/'CALCUL-XYZ'!EH78)</f>
        <v/>
      </c>
    </row>
    <row r="79" spans="1:139" x14ac:dyDescent="0.15">
      <c r="A79" s="320" t="str">
        <f>IF(XYZ!B103="","",XYZ!B103)</f>
        <v/>
      </c>
      <c r="B79" s="320" t="str">
        <f>IF(XYZ!C103="","",IF(XYZ!C103='RAPPORT-XYZ'!$A$6,'RAPPORT-XYZ'!$A$6,IF(OR(XYZ!C103='RAPPORT-XYZ'!$A$7,XYZ!C103='RAPPORT-XYZ'!$B$7),'RAPPORT-XYZ'!$A$7)))</f>
        <v/>
      </c>
      <c r="C79" s="320" t="str">
        <f>IF(XYZ!D103="","",XYZ!D103)</f>
        <v/>
      </c>
      <c r="D79" s="320" t="str">
        <f>IF(XYZ!E103="","",XYZ!E103)</f>
        <v/>
      </c>
      <c r="E79" s="320" t="str">
        <f>IF(XYZ!F103="","",XYZ!F103)</f>
        <v/>
      </c>
      <c r="F79" s="322" t="str">
        <f>IF(XYZ!G103="","",MOD(XYZ!G103,CERCLE))</f>
        <v/>
      </c>
      <c r="G79" s="322" t="str">
        <f>IF(XYZ!H103="","",MOD(XYZ!H103,CERCLE))</f>
        <v/>
      </c>
      <c r="H79" s="320">
        <f>IFERROR(IF(ECHELLE3="",XYZ!I103*1,XYZ!I103*ECHELLE3),"")</f>
        <v>0</v>
      </c>
      <c r="I79" s="320" t="str">
        <f>IF(XYZ!J103="","",XYZ!J103)</f>
        <v/>
      </c>
      <c r="K79" s="320" t="str">
        <f t="shared" si="851"/>
        <v/>
      </c>
      <c r="L79" s="320" t="str">
        <f>IF(K79="","",COUNT($K$1:K79))</f>
        <v/>
      </c>
      <c r="M79" s="320" t="str">
        <f t="shared" si="798"/>
        <v/>
      </c>
      <c r="N79" s="320" t="str">
        <f t="shared" si="799"/>
        <v/>
      </c>
      <c r="O79" s="320" t="str">
        <f t="shared" si="800"/>
        <v/>
      </c>
      <c r="P79" s="320" t="str">
        <f t="shared" si="801"/>
        <v/>
      </c>
      <c r="Q79" s="322" t="str">
        <f t="shared" si="802"/>
        <v/>
      </c>
      <c r="R79" s="322" t="str">
        <f t="shared" si="803"/>
        <v/>
      </c>
      <c r="S79" s="320" t="str">
        <f t="shared" si="804"/>
        <v/>
      </c>
      <c r="T79" s="320" t="str">
        <f t="shared" si="805"/>
        <v/>
      </c>
      <c r="V79" s="322" t="str">
        <f t="shared" ref="V79" si="1015">IF(Q79="","",IF(M79="R",MOD(Q79-SUD,CERCLE),Q79))</f>
        <v/>
      </c>
      <c r="W79" s="331" t="str">
        <f t="shared" si="853"/>
        <v/>
      </c>
      <c r="X79" s="331" t="str">
        <f t="shared" si="854"/>
        <v/>
      </c>
      <c r="Y79" s="352"/>
      <c r="Z79" s="322" t="str">
        <f t="shared" ref="Z79" si="1016">IF(R79="","",IF(M79="R",MOD(CERCLE-R79,CERCLE),R79))</f>
        <v/>
      </c>
      <c r="AA79" s="320" t="str">
        <f t="shared" ref="AA79" si="1017">IF(S79="","",ABS(COS(RADIANS(Z79-EST)*24))*S79)</f>
        <v/>
      </c>
      <c r="AC79" s="320" t="str">
        <f t="shared" ref="AC79" si="1018">IF(S79="","",SIN(RADIANS(Z79-EST)*24)*S79)</f>
        <v/>
      </c>
      <c r="AD79" s="320" t="str">
        <f t="shared" si="810"/>
        <v/>
      </c>
      <c r="AF79" s="320" t="str">
        <f t="shared" si="811"/>
        <v/>
      </c>
      <c r="AG79" s="320" t="str">
        <f t="shared" si="811"/>
        <v/>
      </c>
      <c r="AH79" s="320" t="str">
        <f t="shared" si="812"/>
        <v/>
      </c>
      <c r="AI79" s="320" t="str">
        <f t="shared" si="813"/>
        <v/>
      </c>
      <c r="AJ79" s="320" t="str">
        <f>IF(AH79="","",IF(ISNA(MATCH(AH79,$AH$1:AH78,0)),"N","Y"))</f>
        <v/>
      </c>
      <c r="AK79" s="320" t="str">
        <f t="shared" si="814"/>
        <v/>
      </c>
      <c r="AL79" s="320" t="str">
        <f t="shared" si="815"/>
        <v/>
      </c>
      <c r="AM79" s="320" t="str">
        <f t="shared" si="816"/>
        <v/>
      </c>
      <c r="AN79" s="320" t="str">
        <f t="shared" si="817"/>
        <v/>
      </c>
      <c r="AO79" s="334" t="str">
        <f t="array" ref="AO79">IF(AM79="","",AVERAGE(IF(AH$1:AH$200=AM79,W$1:W$200)))</f>
        <v/>
      </c>
      <c r="AP79" s="334" t="str">
        <f t="array" ref="AP79">IF(AM79="","",AVERAGE(IF(AH$1:AH$200=AM79,X$1:X$200)))</f>
        <v/>
      </c>
      <c r="AQ79" s="334" t="str">
        <f t="shared" si="858"/>
        <v/>
      </c>
      <c r="AR79" s="335" t="str">
        <f t="array" ref="AR79">IF(AQ79="","",MOD(DEGREES(AQ79/24),CERCLE))</f>
        <v/>
      </c>
      <c r="AS79" s="336" t="str">
        <f t="array" ref="AS79">IF(AM79="","",AVERAGE(IF(AH$1:AH$200=AM79,AA$1:AA$200)))</f>
        <v/>
      </c>
      <c r="AT79" s="336" t="str">
        <f t="shared" si="818"/>
        <v/>
      </c>
      <c r="AU79" s="336" t="str">
        <f t="shared" si="859"/>
        <v/>
      </c>
      <c r="AV79" s="337" t="str">
        <f t="array" ref="AV79">IF(AM79="","",AVERAGE(IF(AH$1:AH$200=AM79,AD$1:AD$200)))</f>
        <v/>
      </c>
      <c r="AW79" s="337" t="str">
        <f t="array" ref="AW79">IF(AN79="","",AVERAGE(IF(AH$1:AH$200=AN79,AD$1:AD$200)))</f>
        <v/>
      </c>
      <c r="AX79" s="337" t="str">
        <f t="shared" si="860"/>
        <v/>
      </c>
      <c r="AY79" s="320" t="str">
        <f t="shared" si="819"/>
        <v/>
      </c>
      <c r="AZ79" s="320" t="str">
        <f>IF(AY79="","",COUNT(AY$1:AY79))</f>
        <v/>
      </c>
      <c r="BB79" s="339" t="str">
        <f>IF(AF79="","",IF(ISNA(MATCH(AF79,$AF$1:AF78,0)),"N","Y"))</f>
        <v/>
      </c>
      <c r="BC79" s="339" t="str">
        <f t="shared" si="20"/>
        <v/>
      </c>
      <c r="BD79" s="339" t="str">
        <f>IF(BC79="","",COUNT($BC$1:BC79))</f>
        <v/>
      </c>
      <c r="BE79" s="339" t="str">
        <f t="shared" si="820"/>
        <v/>
      </c>
      <c r="BF79" s="340" t="str">
        <f>IF(AR79="","",IF(ISNA(MATCH(AF79,$AF$1:AF78,0)),-AR79,AR79))</f>
        <v/>
      </c>
      <c r="BG79" s="341" t="str">
        <f t="array" ref="BG79">IF(BE79="","",SUM(IF(AK$1:AK$200=BE79,BF$1:BF$200)))</f>
        <v/>
      </c>
      <c r="BH79" s="341" t="str">
        <f t="shared" ref="BH79" si="1019">IF(BG79="","",MOD(BG79,CERCLE))</f>
        <v/>
      </c>
      <c r="BI79" s="342"/>
      <c r="BJ79" s="322"/>
      <c r="BK79" s="322"/>
      <c r="BL79" s="322"/>
      <c r="BM79" s="339" t="str">
        <f t="shared" si="862"/>
        <v/>
      </c>
      <c r="BN79" s="343" t="str">
        <f t="shared" si="822"/>
        <v/>
      </c>
      <c r="BO79" s="341" t="str">
        <f t="shared" ref="BO79" si="1020">IF(BN79="","",CERCLE-BN79)</f>
        <v/>
      </c>
      <c r="BP79" s="341"/>
      <c r="BQ79" s="339" t="str">
        <f t="shared" si="824"/>
        <v/>
      </c>
      <c r="BR79" s="341" t="str">
        <f t="shared" si="864"/>
        <v/>
      </c>
      <c r="BS79" s="341" t="str">
        <f t="shared" si="865"/>
        <v/>
      </c>
      <c r="BT79" s="343" t="str">
        <f t="shared" si="825"/>
        <v/>
      </c>
      <c r="BU79" s="342"/>
      <c r="BV79" s="341" t="str">
        <f t="shared" si="866"/>
        <v/>
      </c>
      <c r="BW79" s="345" t="str">
        <f t="shared" si="867"/>
        <v/>
      </c>
      <c r="BX79" s="345" t="str">
        <f t="shared" si="826"/>
        <v/>
      </c>
      <c r="BY79" s="346" t="str">
        <f t="shared" si="827"/>
        <v/>
      </c>
      <c r="BZ79" s="346" t="str">
        <f t="shared" si="828"/>
        <v/>
      </c>
      <c r="CA79" s="339" t="str">
        <f t="shared" si="868"/>
        <v/>
      </c>
      <c r="CE79" s="320" t="str">
        <f t="shared" si="829"/>
        <v/>
      </c>
      <c r="CF79" s="320" t="str">
        <f t="shared" si="830"/>
        <v/>
      </c>
      <c r="CG79" s="322" t="str">
        <f t="shared" si="831"/>
        <v/>
      </c>
      <c r="CH79" s="322" t="str">
        <f t="shared" ref="CH79" si="1021">IF(CG79="","",MOD(CG79-BX79,CERCLE))</f>
        <v/>
      </c>
      <c r="CI79" s="322" t="str">
        <f t="shared" si="833"/>
        <v/>
      </c>
      <c r="CJ79" s="349"/>
      <c r="CK79" s="350" t="str">
        <f t="shared" si="834"/>
        <v/>
      </c>
      <c r="CL79" s="350" t="str">
        <f t="shared" si="835"/>
        <v/>
      </c>
      <c r="CM79" s="320" t="str">
        <f t="shared" si="887"/>
        <v/>
      </c>
      <c r="CN79" s="320" t="str">
        <f t="shared" si="887"/>
        <v/>
      </c>
      <c r="CP79" s="322" t="str">
        <f>IF(BN79="","",MOD(BN79+'RAPPORT-XYZ'!$E$12,CERCLE))</f>
        <v/>
      </c>
      <c r="CQ79" s="345" t="str">
        <f t="shared" si="870"/>
        <v/>
      </c>
      <c r="CR79" s="320" t="str">
        <f t="shared" si="871"/>
        <v/>
      </c>
      <c r="CS79" s="320" t="str">
        <f t="shared" si="836"/>
        <v/>
      </c>
      <c r="CU79" s="320" t="str">
        <f>IF(CR79="","",BY79/'RAPPORT-XYZ'!$E$9)</f>
        <v/>
      </c>
      <c r="CV79" s="320" t="str">
        <f>IF(CU79="","",-'RAPPORT-XYZ'!$E$27*CU79)</f>
        <v/>
      </c>
      <c r="CW79" s="320" t="str">
        <f>IF(CV79="","",-'RAPPORT-XYZ'!$E$29*CU79)</f>
        <v/>
      </c>
      <c r="CY79" s="320" t="str">
        <f t="shared" si="837"/>
        <v/>
      </c>
      <c r="CZ79" s="320" t="str">
        <f t="shared" si="837"/>
        <v/>
      </c>
      <c r="DB79" s="320" t="str">
        <f t="shared" si="872"/>
        <v/>
      </c>
      <c r="DD79" s="320" t="str">
        <f>IF(CA79="","",CA79+('RAPPORT-XYZ'!$E$37*ROW(79:79)))</f>
        <v/>
      </c>
      <c r="DF79" s="345" t="str">
        <f t="shared" ref="DF79" si="1022">IF(AND(CZ79=0,CY79=0),0,IF(AND(CZ79=0,CY79&gt;0),NORD,IF(AND(CZ79&gt;0,CY79=0),EST,IF(AND(CZ79=0,CY79&lt;0),SUD,IF(AND(CZ79&lt;0,CY79=0),OUEST,"")))))</f>
        <v/>
      </c>
      <c r="DG79" s="345" t="str">
        <f t="shared" ref="DG79" si="1023">IF(CY79="","",IF(DF79="",MOD(DEGREES(ATAN(ABS(CZ79)/(ABS(CY79))))/24,CERCLE),DF79))</f>
        <v/>
      </c>
      <c r="DH79" s="345" t="str">
        <f t="shared" ref="DH79" si="1024">IF(DG79="","",MOD(IF(AND(CZ79&gt;0,CY79&gt;0),DG79,IF(AND(CZ79&gt;0,CY79&lt;0),SUD-DG79,IF(AND(CZ79&lt;0,CY79&lt;0),SUD+DG79,IF(AND(CZ79&lt;0,CY79&gt;0),NORD-DG79,DG79)))),CERCLE))</f>
        <v/>
      </c>
      <c r="DI79" s="322" t="str">
        <f t="shared" ref="DI79" si="1025">IF(CG79="","",MOD(CG79-DH79,CERCLE))</f>
        <v/>
      </c>
      <c r="DJ79" s="322" t="str">
        <f t="shared" si="842"/>
        <v/>
      </c>
      <c r="DK79" s="322" t="str">
        <f>IF(XYZ!$F$15=OUI,'CALCUL-XYZ'!DJ79,'CALCUL-XYZ'!DH79)</f>
        <v/>
      </c>
      <c r="DL79" s="345" t="str">
        <f t="shared" si="877"/>
        <v/>
      </c>
      <c r="DN79" s="320" t="str">
        <f t="shared" si="843"/>
        <v/>
      </c>
      <c r="DO79" s="320" t="str">
        <f t="shared" si="844"/>
        <v/>
      </c>
      <c r="DP79" s="320" t="str">
        <f t="shared" si="878"/>
        <v/>
      </c>
      <c r="DQ79" s="320" t="str">
        <f t="shared" si="878"/>
        <v/>
      </c>
      <c r="DS79" s="320" t="str">
        <f t="shared" si="845"/>
        <v/>
      </c>
      <c r="DT79" s="320" t="str">
        <f ca="1">IF(XYZ!AJ103="","",IF(XYZ!$AO$23='CALCUL-XY'!$E$56," "&amp;SUBSTITUTE(XYZ!AJ103,",","."),","&amp;SUBSTITUTE(XYZ!AJ103,",",".")))</f>
        <v/>
      </c>
      <c r="DU79" s="320" t="str">
        <f ca="1">IF(XYZ!AK103="","",IF(XYZ!$AO$23='CALCUL-XY'!$E$56," "&amp;SUBSTITUTE(XYZ!AK103,",","."),","&amp;SUBSTITUTE(XYZ!AK103,",",".")))</f>
        <v/>
      </c>
      <c r="DV79" s="320" t="str">
        <f>IF(DD79="","",IF(XYZ!$AO$23='CALCUL-XY'!$E$56," "&amp;SUBSTITUTE(DD79,",","."),","&amp;SUBSTITUTE(DD79,",",".")))</f>
        <v/>
      </c>
      <c r="DW79" s="320" t="str">
        <f>IF(DS79="","",IF(XYZ!$AO$23='CALCUL-XY'!$E$56,IF(XYZ!AM103=""," ST"," "&amp;XYZ!AM103),IF(XYZ!AM103="",",ST",","&amp;XYZ!AM103)))</f>
        <v/>
      </c>
      <c r="DY79" s="319">
        <f t="shared" si="846"/>
        <v>79</v>
      </c>
      <c r="DZ79" s="320" t="str">
        <f t="shared" si="847"/>
        <v/>
      </c>
      <c r="EA79" s="322" t="str">
        <f t="shared" si="848"/>
        <v/>
      </c>
      <c r="EB79" s="345" t="str">
        <f t="shared" si="879"/>
        <v/>
      </c>
      <c r="EC79" s="320" t="str">
        <f t="shared" si="849"/>
        <v/>
      </c>
      <c r="ED79" s="320" t="str">
        <f t="shared" si="892"/>
        <v/>
      </c>
      <c r="EE79" s="320" t="str">
        <f t="shared" si="893"/>
        <v/>
      </c>
      <c r="EF79" s="320" t="str">
        <f ca="1">IF(EA79="","",IF(NC&lt;DY79,"",SUM(ED79:OFFSET(ED79,(NC-1),0))))</f>
        <v/>
      </c>
      <c r="EG79" s="320" t="str">
        <f ca="1">IF(EA79="","",IF(NC&lt;DY79,"",SUM(EE79:OFFSET(EE79,(NC-1),0))))</f>
        <v/>
      </c>
      <c r="EH79" s="320" t="str">
        <f t="shared" si="850"/>
        <v/>
      </c>
      <c r="EI79" s="320" t="str">
        <f>IF(EH79="","",'RAPPORT-XYZ'!$E$9/'CALCUL-XYZ'!EH79)</f>
        <v/>
      </c>
    </row>
    <row r="80" spans="1:139" x14ac:dyDescent="0.15">
      <c r="A80" s="320" t="str">
        <f>IF(XYZ!B104="","",XYZ!B104)</f>
        <v/>
      </c>
      <c r="B80" s="320" t="str">
        <f>IF(XYZ!C104="","",IF(XYZ!C104='RAPPORT-XYZ'!$A$6,'RAPPORT-XYZ'!$A$6,IF(OR(XYZ!C104='RAPPORT-XYZ'!$A$7,XYZ!C104='RAPPORT-XYZ'!$B$7),'RAPPORT-XYZ'!$A$7)))</f>
        <v/>
      </c>
      <c r="C80" s="320" t="str">
        <f>IF(XYZ!D104="","",XYZ!D104)</f>
        <v/>
      </c>
      <c r="D80" s="320" t="str">
        <f>IF(XYZ!E104="","",XYZ!E104)</f>
        <v/>
      </c>
      <c r="E80" s="320" t="str">
        <f>IF(XYZ!F104="","",XYZ!F104)</f>
        <v/>
      </c>
      <c r="F80" s="322" t="str">
        <f>IF(XYZ!G104="","",MOD(XYZ!G104,CERCLE))</f>
        <v/>
      </c>
      <c r="G80" s="322" t="str">
        <f>IF(XYZ!H104="","",MOD(XYZ!H104,CERCLE))</f>
        <v/>
      </c>
      <c r="H80" s="320">
        <f>IFERROR(IF(ECHELLE3="",XYZ!I104*1,XYZ!I104*ECHELLE3),"")</f>
        <v>0</v>
      </c>
      <c r="I80" s="320" t="str">
        <f>IF(XYZ!J104="","",XYZ!J104)</f>
        <v/>
      </c>
      <c r="K80" s="320" t="str">
        <f t="shared" si="851"/>
        <v/>
      </c>
      <c r="L80" s="320" t="str">
        <f>IF(K80="","",COUNT($K$1:K80))</f>
        <v/>
      </c>
      <c r="M80" s="320" t="str">
        <f t="shared" si="798"/>
        <v/>
      </c>
      <c r="N80" s="320" t="str">
        <f t="shared" si="799"/>
        <v/>
      </c>
      <c r="O80" s="320" t="str">
        <f t="shared" si="800"/>
        <v/>
      </c>
      <c r="P80" s="320" t="str">
        <f t="shared" si="801"/>
        <v/>
      </c>
      <c r="Q80" s="322" t="str">
        <f t="shared" si="802"/>
        <v/>
      </c>
      <c r="R80" s="322" t="str">
        <f t="shared" si="803"/>
        <v/>
      </c>
      <c r="S80" s="320" t="str">
        <f t="shared" si="804"/>
        <v/>
      </c>
      <c r="T80" s="320" t="str">
        <f t="shared" si="805"/>
        <v/>
      </c>
      <c r="V80" s="322" t="str">
        <f t="shared" ref="V80" si="1026">IF(Q80="","",IF(M80="R",MOD(Q80-SUD,CERCLE),Q80))</f>
        <v/>
      </c>
      <c r="W80" s="331" t="str">
        <f t="shared" si="853"/>
        <v/>
      </c>
      <c r="X80" s="331" t="str">
        <f t="shared" si="854"/>
        <v/>
      </c>
      <c r="Y80" s="352"/>
      <c r="Z80" s="322" t="str">
        <f t="shared" ref="Z80" si="1027">IF(R80="","",IF(M80="R",MOD(CERCLE-R80,CERCLE),R80))</f>
        <v/>
      </c>
      <c r="AA80" s="320" t="str">
        <f t="shared" ref="AA80" si="1028">IF(S80="","",ABS(COS(RADIANS(Z80-EST)*24))*S80)</f>
        <v/>
      </c>
      <c r="AC80" s="320" t="str">
        <f t="shared" ref="AC80" si="1029">IF(S80="","",SIN(RADIANS(Z80-EST)*24)*S80)</f>
        <v/>
      </c>
      <c r="AD80" s="320" t="str">
        <f t="shared" si="810"/>
        <v/>
      </c>
      <c r="AF80" s="320" t="str">
        <f t="shared" si="811"/>
        <v/>
      </c>
      <c r="AG80" s="320" t="str">
        <f t="shared" si="811"/>
        <v/>
      </c>
      <c r="AH80" s="320" t="str">
        <f t="shared" si="812"/>
        <v/>
      </c>
      <c r="AI80" s="320" t="str">
        <f t="shared" si="813"/>
        <v/>
      </c>
      <c r="AJ80" s="320" t="str">
        <f>IF(AH80="","",IF(ISNA(MATCH(AH80,$AH$1:AH79,0)),"N","Y"))</f>
        <v/>
      </c>
      <c r="AK80" s="320" t="str">
        <f t="shared" si="814"/>
        <v/>
      </c>
      <c r="AL80" s="320" t="str">
        <f t="shared" si="815"/>
        <v/>
      </c>
      <c r="AM80" s="320" t="str">
        <f t="shared" si="816"/>
        <v/>
      </c>
      <c r="AN80" s="320" t="str">
        <f t="shared" si="817"/>
        <v/>
      </c>
      <c r="AO80" s="334" t="str">
        <f t="array" ref="AO80">IF(AM80="","",AVERAGE(IF(AH$1:AH$200=AM80,W$1:W$200)))</f>
        <v/>
      </c>
      <c r="AP80" s="334" t="str">
        <f t="array" ref="AP80">IF(AM80="","",AVERAGE(IF(AH$1:AH$200=AM80,X$1:X$200)))</f>
        <v/>
      </c>
      <c r="AQ80" s="334" t="str">
        <f t="shared" si="858"/>
        <v/>
      </c>
      <c r="AR80" s="335" t="str">
        <f t="array" ref="AR80">IF(AQ80="","",MOD(DEGREES(AQ80/24),CERCLE))</f>
        <v/>
      </c>
      <c r="AS80" s="336" t="str">
        <f t="array" ref="AS80">IF(AM80="","",AVERAGE(IF(AH$1:AH$200=AM80,AA$1:AA$200)))</f>
        <v/>
      </c>
      <c r="AT80" s="336" t="str">
        <f t="shared" si="818"/>
        <v/>
      </c>
      <c r="AU80" s="336" t="str">
        <f t="shared" si="859"/>
        <v/>
      </c>
      <c r="AV80" s="337" t="str">
        <f t="array" ref="AV80">IF(AM80="","",AVERAGE(IF(AH$1:AH$200=AM80,AD$1:AD$200)))</f>
        <v/>
      </c>
      <c r="AW80" s="337" t="str">
        <f t="array" ref="AW80">IF(AN80="","",AVERAGE(IF(AH$1:AH$200=AN80,AD$1:AD$200)))</f>
        <v/>
      </c>
      <c r="AX80" s="337" t="str">
        <f t="shared" si="860"/>
        <v/>
      </c>
      <c r="AY80" s="320" t="str">
        <f t="shared" si="819"/>
        <v/>
      </c>
      <c r="AZ80" s="320" t="str">
        <f>IF(AY80="","",COUNT(AY$1:AY80))</f>
        <v/>
      </c>
      <c r="BB80" s="339" t="str">
        <f>IF(AF80="","",IF(ISNA(MATCH(AF80,$AF$1:AF79,0)),"N","Y"))</f>
        <v/>
      </c>
      <c r="BC80" s="339" t="str">
        <f t="shared" si="20"/>
        <v/>
      </c>
      <c r="BD80" s="339" t="str">
        <f>IF(BC80="","",COUNT($BC$1:BC80))</f>
        <v/>
      </c>
      <c r="BE80" s="339" t="str">
        <f t="shared" si="820"/>
        <v/>
      </c>
      <c r="BF80" s="340" t="str">
        <f>IF(AR80="","",IF(ISNA(MATCH(AF80,$AF$1:AF79,0)),-AR80,AR80))</f>
        <v/>
      </c>
      <c r="BG80" s="341" t="str">
        <f t="array" ref="BG80">IF(BE80="","",SUM(IF(AK$1:AK$200=BE80,BF$1:BF$200)))</f>
        <v/>
      </c>
      <c r="BH80" s="341" t="str">
        <f t="shared" ref="BH80" si="1030">IF(BG80="","",MOD(BG80,CERCLE))</f>
        <v/>
      </c>
      <c r="BI80" s="342"/>
      <c r="BJ80" s="322"/>
      <c r="BK80" s="322"/>
      <c r="BL80" s="322"/>
      <c r="BM80" s="339" t="str">
        <f t="shared" si="862"/>
        <v/>
      </c>
      <c r="BN80" s="343" t="str">
        <f t="shared" si="822"/>
        <v/>
      </c>
      <c r="BO80" s="341" t="str">
        <f t="shared" ref="BO80" si="1031">IF(BN80="","",CERCLE-BN80)</f>
        <v/>
      </c>
      <c r="BP80" s="341"/>
      <c r="BQ80" s="339" t="str">
        <f t="shared" si="824"/>
        <v/>
      </c>
      <c r="BR80" s="341" t="str">
        <f t="shared" si="864"/>
        <v/>
      </c>
      <c r="BS80" s="341" t="str">
        <f t="shared" si="865"/>
        <v/>
      </c>
      <c r="BT80" s="343" t="str">
        <f t="shared" si="825"/>
        <v/>
      </c>
      <c r="BU80" s="342"/>
      <c r="BV80" s="341" t="str">
        <f t="shared" si="866"/>
        <v/>
      </c>
      <c r="BW80" s="345" t="str">
        <f t="shared" si="867"/>
        <v/>
      </c>
      <c r="BX80" s="345" t="str">
        <f t="shared" si="826"/>
        <v/>
      </c>
      <c r="BY80" s="346" t="str">
        <f t="shared" si="827"/>
        <v/>
      </c>
      <c r="BZ80" s="346" t="str">
        <f t="shared" si="828"/>
        <v/>
      </c>
      <c r="CA80" s="339" t="str">
        <f t="shared" si="868"/>
        <v/>
      </c>
      <c r="CE80" s="320" t="str">
        <f t="shared" si="829"/>
        <v/>
      </c>
      <c r="CF80" s="320" t="str">
        <f t="shared" si="830"/>
        <v/>
      </c>
      <c r="CG80" s="322" t="str">
        <f t="shared" si="831"/>
        <v/>
      </c>
      <c r="CH80" s="322" t="str">
        <f t="shared" ref="CH80" si="1032">IF(CG80="","",MOD(CG80-BX80,CERCLE))</f>
        <v/>
      </c>
      <c r="CI80" s="322" t="str">
        <f t="shared" si="833"/>
        <v/>
      </c>
      <c r="CJ80" s="349"/>
      <c r="CK80" s="350" t="str">
        <f t="shared" si="834"/>
        <v/>
      </c>
      <c r="CL80" s="350" t="str">
        <f t="shared" si="835"/>
        <v/>
      </c>
      <c r="CM80" s="320" t="str">
        <f t="shared" si="887"/>
        <v/>
      </c>
      <c r="CN80" s="320" t="str">
        <f t="shared" si="887"/>
        <v/>
      </c>
      <c r="CP80" s="322" t="str">
        <f>IF(BN80="","",MOD(BN80+'RAPPORT-XYZ'!$E$12,CERCLE))</f>
        <v/>
      </c>
      <c r="CQ80" s="345" t="str">
        <f t="shared" si="870"/>
        <v/>
      </c>
      <c r="CR80" s="320" t="str">
        <f t="shared" si="871"/>
        <v/>
      </c>
      <c r="CS80" s="320" t="str">
        <f t="shared" si="836"/>
        <v/>
      </c>
      <c r="CU80" s="320" t="str">
        <f>IF(CR80="","",BY80/'RAPPORT-XYZ'!$E$9)</f>
        <v/>
      </c>
      <c r="CV80" s="320" t="str">
        <f>IF(CU80="","",-'RAPPORT-XYZ'!$E$27*CU80)</f>
        <v/>
      </c>
      <c r="CW80" s="320" t="str">
        <f>IF(CV80="","",-'RAPPORT-XYZ'!$E$29*CU80)</f>
        <v/>
      </c>
      <c r="CY80" s="320" t="str">
        <f t="shared" si="837"/>
        <v/>
      </c>
      <c r="CZ80" s="320" t="str">
        <f t="shared" si="837"/>
        <v/>
      </c>
      <c r="DB80" s="320" t="str">
        <f t="shared" si="872"/>
        <v/>
      </c>
      <c r="DD80" s="320" t="str">
        <f>IF(CA80="","",CA80+('RAPPORT-XYZ'!$E$37*ROW(80:80)))</f>
        <v/>
      </c>
      <c r="DF80" s="345" t="str">
        <f t="shared" ref="DF80" si="1033">IF(AND(CZ80=0,CY80=0),0,IF(AND(CZ80=0,CY80&gt;0),NORD,IF(AND(CZ80&gt;0,CY80=0),EST,IF(AND(CZ80=0,CY80&lt;0),SUD,IF(AND(CZ80&lt;0,CY80=0),OUEST,"")))))</f>
        <v/>
      </c>
      <c r="DG80" s="345" t="str">
        <f t="shared" ref="DG80" si="1034">IF(CY80="","",IF(DF80="",MOD(DEGREES(ATAN(ABS(CZ80)/(ABS(CY80))))/24,CERCLE),DF80))</f>
        <v/>
      </c>
      <c r="DH80" s="345" t="str">
        <f t="shared" ref="DH80" si="1035">IF(DG80="","",MOD(IF(AND(CZ80&gt;0,CY80&gt;0),DG80,IF(AND(CZ80&gt;0,CY80&lt;0),SUD-DG80,IF(AND(CZ80&lt;0,CY80&lt;0),SUD+DG80,IF(AND(CZ80&lt;0,CY80&gt;0),NORD-DG80,DG80)))),CERCLE))</f>
        <v/>
      </c>
      <c r="DI80" s="322" t="str">
        <f t="shared" ref="DI80" si="1036">IF(CG80="","",MOD(CG80-DH80,CERCLE))</f>
        <v/>
      </c>
      <c r="DJ80" s="322" t="str">
        <f t="shared" si="842"/>
        <v/>
      </c>
      <c r="DK80" s="322" t="str">
        <f>IF(XYZ!$F$15=OUI,'CALCUL-XYZ'!DJ80,'CALCUL-XYZ'!DH80)</f>
        <v/>
      </c>
      <c r="DL80" s="345" t="str">
        <f t="shared" si="877"/>
        <v/>
      </c>
      <c r="DN80" s="320" t="str">
        <f t="shared" si="843"/>
        <v/>
      </c>
      <c r="DO80" s="320" t="str">
        <f t="shared" si="844"/>
        <v/>
      </c>
      <c r="DP80" s="320" t="str">
        <f t="shared" si="878"/>
        <v/>
      </c>
      <c r="DQ80" s="320" t="str">
        <f t="shared" si="878"/>
        <v/>
      </c>
      <c r="DS80" s="320" t="str">
        <f t="shared" si="845"/>
        <v/>
      </c>
      <c r="DT80" s="320" t="str">
        <f ca="1">IF(XYZ!AJ104="","",IF(XYZ!$AO$23='CALCUL-XY'!$E$56," "&amp;SUBSTITUTE(XYZ!AJ104,",","."),","&amp;SUBSTITUTE(XYZ!AJ104,",",".")))</f>
        <v/>
      </c>
      <c r="DU80" s="320" t="str">
        <f ca="1">IF(XYZ!AK104="","",IF(XYZ!$AO$23='CALCUL-XY'!$E$56," "&amp;SUBSTITUTE(XYZ!AK104,",","."),","&amp;SUBSTITUTE(XYZ!AK104,",",".")))</f>
        <v/>
      </c>
      <c r="DV80" s="320" t="str">
        <f>IF(DD80="","",IF(XYZ!$AO$23='CALCUL-XY'!$E$56," "&amp;SUBSTITUTE(DD80,",","."),","&amp;SUBSTITUTE(DD80,",",".")))</f>
        <v/>
      </c>
      <c r="DW80" s="320" t="str">
        <f>IF(DS80="","",IF(XYZ!$AO$23='CALCUL-XY'!$E$56,IF(XYZ!AM104=""," ST"," "&amp;XYZ!AM104),IF(XYZ!AM104="",",ST",","&amp;XYZ!AM104)))</f>
        <v/>
      </c>
      <c r="DY80" s="319">
        <f t="shared" si="846"/>
        <v>80</v>
      </c>
      <c r="DZ80" s="320" t="str">
        <f t="shared" si="847"/>
        <v/>
      </c>
      <c r="EA80" s="322" t="str">
        <f t="shared" si="848"/>
        <v/>
      </c>
      <c r="EB80" s="345" t="str">
        <f t="shared" si="879"/>
        <v/>
      </c>
      <c r="EC80" s="320" t="str">
        <f t="shared" si="849"/>
        <v/>
      </c>
      <c r="ED80" s="320" t="str">
        <f t="shared" si="892"/>
        <v/>
      </c>
      <c r="EE80" s="320" t="str">
        <f t="shared" si="893"/>
        <v/>
      </c>
      <c r="EF80" s="320" t="str">
        <f ca="1">IF(EA80="","",IF(NC&lt;DY80,"",SUM(ED80:OFFSET(ED80,(NC-1),0))))</f>
        <v/>
      </c>
      <c r="EG80" s="320" t="str">
        <f ca="1">IF(EA80="","",IF(NC&lt;DY80,"",SUM(EE80:OFFSET(EE80,(NC-1),0))))</f>
        <v/>
      </c>
      <c r="EH80" s="320" t="str">
        <f t="shared" si="850"/>
        <v/>
      </c>
      <c r="EI80" s="320" t="str">
        <f>IF(EH80="","",'RAPPORT-XYZ'!$E$9/'CALCUL-XYZ'!EH80)</f>
        <v/>
      </c>
    </row>
    <row r="81" spans="1:139" x14ac:dyDescent="0.15">
      <c r="A81" s="320" t="str">
        <f>IF(XYZ!B105="","",XYZ!B105)</f>
        <v/>
      </c>
      <c r="B81" s="320" t="str">
        <f>IF(XYZ!C105="","",IF(XYZ!C105='RAPPORT-XYZ'!$A$6,'RAPPORT-XYZ'!$A$6,IF(OR(XYZ!C105='RAPPORT-XYZ'!$A$7,XYZ!C105='RAPPORT-XYZ'!$B$7),'RAPPORT-XYZ'!$A$7)))</f>
        <v/>
      </c>
      <c r="C81" s="320" t="str">
        <f>IF(XYZ!D105="","",XYZ!D105)</f>
        <v/>
      </c>
      <c r="D81" s="320" t="str">
        <f>IF(XYZ!E105="","",XYZ!E105)</f>
        <v/>
      </c>
      <c r="E81" s="320" t="str">
        <f>IF(XYZ!F105="","",XYZ!F105)</f>
        <v/>
      </c>
      <c r="F81" s="322" t="str">
        <f>IF(XYZ!G105="","",MOD(XYZ!G105,CERCLE))</f>
        <v/>
      </c>
      <c r="G81" s="322" t="str">
        <f>IF(XYZ!H105="","",MOD(XYZ!H105,CERCLE))</f>
        <v/>
      </c>
      <c r="H81" s="320">
        <f>IFERROR(IF(ECHELLE3="",XYZ!I105*1,XYZ!I105*ECHELLE3),"")</f>
        <v>0</v>
      </c>
      <c r="I81" s="320" t="str">
        <f>IF(XYZ!J105="","",XYZ!J105)</f>
        <v/>
      </c>
      <c r="K81" s="320" t="str">
        <f t="shared" si="851"/>
        <v/>
      </c>
      <c r="L81" s="320" t="str">
        <f>IF(K81="","",COUNT($K$1:K81))</f>
        <v/>
      </c>
      <c r="M81" s="320" t="str">
        <f t="shared" si="798"/>
        <v/>
      </c>
      <c r="N81" s="320" t="str">
        <f t="shared" si="799"/>
        <v/>
      </c>
      <c r="O81" s="320" t="str">
        <f t="shared" si="800"/>
        <v/>
      </c>
      <c r="P81" s="320" t="str">
        <f t="shared" si="801"/>
        <v/>
      </c>
      <c r="Q81" s="322" t="str">
        <f t="shared" si="802"/>
        <v/>
      </c>
      <c r="R81" s="322" t="str">
        <f t="shared" si="803"/>
        <v/>
      </c>
      <c r="S81" s="320" t="str">
        <f t="shared" si="804"/>
        <v/>
      </c>
      <c r="T81" s="320" t="str">
        <f t="shared" si="805"/>
        <v/>
      </c>
      <c r="V81" s="322" t="str">
        <f t="shared" ref="V81" si="1037">IF(Q81="","",IF(M81="R",MOD(Q81-SUD,CERCLE),Q81))</f>
        <v/>
      </c>
      <c r="W81" s="331" t="str">
        <f t="shared" si="853"/>
        <v/>
      </c>
      <c r="X81" s="331" t="str">
        <f t="shared" si="854"/>
        <v/>
      </c>
      <c r="Y81" s="352"/>
      <c r="Z81" s="322" t="str">
        <f t="shared" ref="Z81" si="1038">IF(R81="","",IF(M81="R",MOD(CERCLE-R81,CERCLE),R81))</f>
        <v/>
      </c>
      <c r="AA81" s="320" t="str">
        <f t="shared" ref="AA81" si="1039">IF(S81="","",ABS(COS(RADIANS(Z81-EST)*24))*S81)</f>
        <v/>
      </c>
      <c r="AC81" s="320" t="str">
        <f t="shared" ref="AC81" si="1040">IF(S81="","",SIN(RADIANS(Z81-EST)*24)*S81)</f>
        <v/>
      </c>
      <c r="AD81" s="320" t="str">
        <f t="shared" si="810"/>
        <v/>
      </c>
      <c r="AF81" s="320" t="str">
        <f t="shared" si="811"/>
        <v/>
      </c>
      <c r="AG81" s="320" t="str">
        <f t="shared" si="811"/>
        <v/>
      </c>
      <c r="AH81" s="320" t="str">
        <f t="shared" si="812"/>
        <v/>
      </c>
      <c r="AI81" s="320" t="str">
        <f t="shared" si="813"/>
        <v/>
      </c>
      <c r="AJ81" s="320" t="str">
        <f>IF(AH81="","",IF(ISNA(MATCH(AH81,$AH$1:AH80,0)),"N","Y"))</f>
        <v/>
      </c>
      <c r="AK81" s="320" t="str">
        <f t="shared" si="814"/>
        <v/>
      </c>
      <c r="AL81" s="320" t="str">
        <f t="shared" si="815"/>
        <v/>
      </c>
      <c r="AM81" s="320" t="str">
        <f t="shared" si="816"/>
        <v/>
      </c>
      <c r="AN81" s="320" t="str">
        <f t="shared" si="817"/>
        <v/>
      </c>
      <c r="AO81" s="334" t="str">
        <f t="array" ref="AO81">IF(AM81="","",AVERAGE(IF(AH$1:AH$200=AM81,W$1:W$200)))</f>
        <v/>
      </c>
      <c r="AP81" s="334" t="str">
        <f t="array" ref="AP81">IF(AM81="","",AVERAGE(IF(AH$1:AH$200=AM81,X$1:X$200)))</f>
        <v/>
      </c>
      <c r="AQ81" s="334" t="str">
        <f t="shared" si="858"/>
        <v/>
      </c>
      <c r="AR81" s="335" t="str">
        <f t="array" ref="AR81">IF(AQ81="","",MOD(DEGREES(AQ81/24),CERCLE))</f>
        <v/>
      </c>
      <c r="AS81" s="336" t="str">
        <f t="array" ref="AS81">IF(AM81="","",AVERAGE(IF(AH$1:AH$200=AM81,AA$1:AA$200)))</f>
        <v/>
      </c>
      <c r="AT81" s="336" t="str">
        <f t="shared" si="818"/>
        <v/>
      </c>
      <c r="AU81" s="336" t="str">
        <f t="shared" si="859"/>
        <v/>
      </c>
      <c r="AV81" s="337" t="str">
        <f t="array" ref="AV81">IF(AM81="","",AVERAGE(IF(AH$1:AH$200=AM81,AD$1:AD$200)))</f>
        <v/>
      </c>
      <c r="AW81" s="337" t="str">
        <f t="array" ref="AW81">IF(AN81="","",AVERAGE(IF(AH$1:AH$200=AN81,AD$1:AD$200)))</f>
        <v/>
      </c>
      <c r="AX81" s="337" t="str">
        <f t="shared" si="860"/>
        <v/>
      </c>
      <c r="AY81" s="320" t="str">
        <f t="shared" si="819"/>
        <v/>
      </c>
      <c r="AZ81" s="320" t="str">
        <f>IF(AY81="","",COUNT(AY$1:AY81))</f>
        <v/>
      </c>
      <c r="BB81" s="339" t="str">
        <f>IF(AF81="","",IF(ISNA(MATCH(AF81,$AF$1:AF80,0)),"N","Y"))</f>
        <v/>
      </c>
      <c r="BC81" s="339" t="str">
        <f t="shared" si="20"/>
        <v/>
      </c>
      <c r="BD81" s="339" t="str">
        <f>IF(BC81="","",COUNT($BC$1:BC81))</f>
        <v/>
      </c>
      <c r="BE81" s="339" t="str">
        <f t="shared" si="820"/>
        <v/>
      </c>
      <c r="BF81" s="340" t="str">
        <f>IF(AR81="","",IF(ISNA(MATCH(AF81,$AF$1:AF80,0)),-AR81,AR81))</f>
        <v/>
      </c>
      <c r="BG81" s="341" t="str">
        <f t="array" ref="BG81">IF(BE81="","",SUM(IF(AK$1:AK$200=BE81,BF$1:BF$200)))</f>
        <v/>
      </c>
      <c r="BH81" s="341" t="str">
        <f t="shared" ref="BH81" si="1041">IF(BG81="","",MOD(BG81,CERCLE))</f>
        <v/>
      </c>
      <c r="BI81" s="342"/>
      <c r="BJ81" s="322"/>
      <c r="BK81" s="322"/>
      <c r="BL81" s="322"/>
      <c r="BM81" s="339" t="str">
        <f t="shared" si="862"/>
        <v/>
      </c>
      <c r="BN81" s="343" t="str">
        <f t="shared" si="822"/>
        <v/>
      </c>
      <c r="BO81" s="341" t="str">
        <f t="shared" ref="BO81" si="1042">IF(BN81="","",CERCLE-BN81)</f>
        <v/>
      </c>
      <c r="BP81" s="341"/>
      <c r="BQ81" s="339" t="str">
        <f t="shared" si="824"/>
        <v/>
      </c>
      <c r="BR81" s="341" t="str">
        <f t="shared" si="864"/>
        <v/>
      </c>
      <c r="BS81" s="341" t="str">
        <f t="shared" si="865"/>
        <v/>
      </c>
      <c r="BT81" s="343" t="str">
        <f t="shared" si="825"/>
        <v/>
      </c>
      <c r="BU81" s="342"/>
      <c r="BV81" s="341" t="str">
        <f t="shared" si="866"/>
        <v/>
      </c>
      <c r="BW81" s="345" t="str">
        <f t="shared" si="867"/>
        <v/>
      </c>
      <c r="BX81" s="345" t="str">
        <f t="shared" si="826"/>
        <v/>
      </c>
      <c r="BY81" s="346" t="str">
        <f t="shared" si="827"/>
        <v/>
      </c>
      <c r="BZ81" s="346" t="str">
        <f t="shared" si="828"/>
        <v/>
      </c>
      <c r="CA81" s="339" t="str">
        <f t="shared" si="868"/>
        <v/>
      </c>
      <c r="CE81" s="320" t="str">
        <f t="shared" si="829"/>
        <v/>
      </c>
      <c r="CF81" s="320" t="str">
        <f t="shared" si="830"/>
        <v/>
      </c>
      <c r="CG81" s="322" t="str">
        <f t="shared" si="831"/>
        <v/>
      </c>
      <c r="CH81" s="322" t="str">
        <f t="shared" ref="CH81" si="1043">IF(CG81="","",MOD(CG81-BX81,CERCLE))</f>
        <v/>
      </c>
      <c r="CI81" s="322" t="str">
        <f t="shared" si="833"/>
        <v/>
      </c>
      <c r="CJ81" s="349"/>
      <c r="CK81" s="350" t="str">
        <f t="shared" si="834"/>
        <v/>
      </c>
      <c r="CL81" s="350" t="str">
        <f t="shared" si="835"/>
        <v/>
      </c>
      <c r="CM81" s="320" t="str">
        <f t="shared" si="887"/>
        <v/>
      </c>
      <c r="CN81" s="320" t="str">
        <f t="shared" si="887"/>
        <v/>
      </c>
      <c r="CP81" s="322" t="str">
        <f>IF(BN81="","",MOD(BN81+'RAPPORT-XYZ'!$E$12,CERCLE))</f>
        <v/>
      </c>
      <c r="CQ81" s="345" t="str">
        <f t="shared" si="870"/>
        <v/>
      </c>
      <c r="CR81" s="320" t="str">
        <f t="shared" si="871"/>
        <v/>
      </c>
      <c r="CS81" s="320" t="str">
        <f t="shared" si="836"/>
        <v/>
      </c>
      <c r="CU81" s="320" t="str">
        <f>IF(CR81="","",BY81/'RAPPORT-XYZ'!$E$9)</f>
        <v/>
      </c>
      <c r="CV81" s="320" t="str">
        <f>IF(CU81="","",-'RAPPORT-XYZ'!$E$27*CU81)</f>
        <v/>
      </c>
      <c r="CW81" s="320" t="str">
        <f>IF(CV81="","",-'RAPPORT-XYZ'!$E$29*CU81)</f>
        <v/>
      </c>
      <c r="CY81" s="320" t="str">
        <f t="shared" si="837"/>
        <v/>
      </c>
      <c r="CZ81" s="320" t="str">
        <f t="shared" si="837"/>
        <v/>
      </c>
      <c r="DB81" s="320" t="str">
        <f t="shared" si="872"/>
        <v/>
      </c>
      <c r="DD81" s="320" t="str">
        <f>IF(CA81="","",CA81+('RAPPORT-XYZ'!$E$37*ROW(81:81)))</f>
        <v/>
      </c>
      <c r="DF81" s="345" t="str">
        <f t="shared" ref="DF81" si="1044">IF(AND(CZ81=0,CY81=0),0,IF(AND(CZ81=0,CY81&gt;0),NORD,IF(AND(CZ81&gt;0,CY81=0),EST,IF(AND(CZ81=0,CY81&lt;0),SUD,IF(AND(CZ81&lt;0,CY81=0),OUEST,"")))))</f>
        <v/>
      </c>
      <c r="DG81" s="345" t="str">
        <f t="shared" ref="DG81" si="1045">IF(CY81="","",IF(DF81="",MOD(DEGREES(ATAN(ABS(CZ81)/(ABS(CY81))))/24,CERCLE),DF81))</f>
        <v/>
      </c>
      <c r="DH81" s="345" t="str">
        <f t="shared" ref="DH81" si="1046">IF(DG81="","",MOD(IF(AND(CZ81&gt;0,CY81&gt;0),DG81,IF(AND(CZ81&gt;0,CY81&lt;0),SUD-DG81,IF(AND(CZ81&lt;0,CY81&lt;0),SUD+DG81,IF(AND(CZ81&lt;0,CY81&gt;0),NORD-DG81,DG81)))),CERCLE))</f>
        <v/>
      </c>
      <c r="DI81" s="322" t="str">
        <f t="shared" ref="DI81" si="1047">IF(CG81="","",MOD(CG81-DH81,CERCLE))</f>
        <v/>
      </c>
      <c r="DJ81" s="322" t="str">
        <f t="shared" si="842"/>
        <v/>
      </c>
      <c r="DK81" s="322" t="str">
        <f>IF(XYZ!$F$15=OUI,'CALCUL-XYZ'!DJ81,'CALCUL-XYZ'!DH81)</f>
        <v/>
      </c>
      <c r="DL81" s="345" t="str">
        <f t="shared" si="877"/>
        <v/>
      </c>
      <c r="DN81" s="320" t="str">
        <f t="shared" si="843"/>
        <v/>
      </c>
      <c r="DO81" s="320" t="str">
        <f t="shared" si="844"/>
        <v/>
      </c>
      <c r="DP81" s="320" t="str">
        <f t="shared" si="878"/>
        <v/>
      </c>
      <c r="DQ81" s="320" t="str">
        <f t="shared" si="878"/>
        <v/>
      </c>
      <c r="DS81" s="320" t="str">
        <f t="shared" si="845"/>
        <v/>
      </c>
      <c r="DT81" s="320" t="str">
        <f ca="1">IF(XYZ!AJ105="","",IF(XYZ!$AO$23='CALCUL-XY'!$E$56," "&amp;SUBSTITUTE(XYZ!AJ105,",","."),","&amp;SUBSTITUTE(XYZ!AJ105,",",".")))</f>
        <v/>
      </c>
      <c r="DU81" s="320" t="str">
        <f ca="1">IF(XYZ!AK105="","",IF(XYZ!$AO$23='CALCUL-XY'!$E$56," "&amp;SUBSTITUTE(XYZ!AK105,",","."),","&amp;SUBSTITUTE(XYZ!AK105,",",".")))</f>
        <v/>
      </c>
      <c r="DV81" s="320" t="str">
        <f>IF(DD81="","",IF(XYZ!$AO$23='CALCUL-XY'!$E$56," "&amp;SUBSTITUTE(DD81,",","."),","&amp;SUBSTITUTE(DD81,",",".")))</f>
        <v/>
      </c>
      <c r="DW81" s="320" t="str">
        <f>IF(DS81="","",IF(XYZ!$AO$23='CALCUL-XY'!$E$56,IF(XYZ!AM105=""," ST"," "&amp;XYZ!AM105),IF(XYZ!AM105="",",ST",","&amp;XYZ!AM105)))</f>
        <v/>
      </c>
      <c r="DY81" s="319">
        <f t="shared" si="846"/>
        <v>81</v>
      </c>
      <c r="DZ81" s="320" t="str">
        <f t="shared" si="847"/>
        <v/>
      </c>
      <c r="EA81" s="322" t="str">
        <f t="shared" si="848"/>
        <v/>
      </c>
      <c r="EB81" s="345" t="str">
        <f t="shared" si="879"/>
        <v/>
      </c>
      <c r="EC81" s="320" t="str">
        <f t="shared" si="849"/>
        <v/>
      </c>
      <c r="ED81" s="320" t="str">
        <f t="shared" si="892"/>
        <v/>
      </c>
      <c r="EE81" s="320" t="str">
        <f t="shared" si="893"/>
        <v/>
      </c>
      <c r="EF81" s="320" t="str">
        <f ca="1">IF(EA81="","",IF(NC&lt;DY81,"",SUM(ED81:OFFSET(ED81,(NC-1),0))))</f>
        <v/>
      </c>
      <c r="EG81" s="320" t="str">
        <f ca="1">IF(EA81="","",IF(NC&lt;DY81,"",SUM(EE81:OFFSET(EE81,(NC-1),0))))</f>
        <v/>
      </c>
      <c r="EH81" s="320" t="str">
        <f t="shared" si="850"/>
        <v/>
      </c>
      <c r="EI81" s="320" t="str">
        <f>IF(EH81="","",'RAPPORT-XYZ'!$E$9/'CALCUL-XYZ'!EH81)</f>
        <v/>
      </c>
    </row>
    <row r="82" spans="1:139" x14ac:dyDescent="0.15">
      <c r="A82" s="320" t="str">
        <f>IF(XYZ!B106="","",XYZ!B106)</f>
        <v/>
      </c>
      <c r="B82" s="320" t="str">
        <f>IF(XYZ!C106="","",IF(XYZ!C106='RAPPORT-XYZ'!$A$6,'RAPPORT-XYZ'!$A$6,IF(OR(XYZ!C106='RAPPORT-XYZ'!$A$7,XYZ!C106='RAPPORT-XYZ'!$B$7),'RAPPORT-XYZ'!$A$7)))</f>
        <v/>
      </c>
      <c r="C82" s="320" t="str">
        <f>IF(XYZ!D106="","",XYZ!D106)</f>
        <v/>
      </c>
      <c r="D82" s="320" t="str">
        <f>IF(XYZ!E106="","",XYZ!E106)</f>
        <v/>
      </c>
      <c r="E82" s="320" t="str">
        <f>IF(XYZ!F106="","",XYZ!F106)</f>
        <v/>
      </c>
      <c r="F82" s="322" t="str">
        <f>IF(XYZ!G106="","",MOD(XYZ!G106,CERCLE))</f>
        <v/>
      </c>
      <c r="G82" s="322" t="str">
        <f>IF(XYZ!H106="","",MOD(XYZ!H106,CERCLE))</f>
        <v/>
      </c>
      <c r="H82" s="320">
        <f>IFERROR(IF(ECHELLE3="",XYZ!I106*1,XYZ!I106*ECHELLE3),"")</f>
        <v>0</v>
      </c>
      <c r="I82" s="320" t="str">
        <f>IF(XYZ!J106="","",XYZ!J106)</f>
        <v/>
      </c>
      <c r="K82" s="320" t="str">
        <f t="shared" si="851"/>
        <v/>
      </c>
      <c r="L82" s="320" t="str">
        <f>IF(K82="","",COUNT($K$1:K82))</f>
        <v/>
      </c>
      <c r="M82" s="320" t="str">
        <f t="shared" si="798"/>
        <v/>
      </c>
      <c r="N82" s="320" t="str">
        <f t="shared" si="799"/>
        <v/>
      </c>
      <c r="O82" s="320" t="str">
        <f t="shared" si="800"/>
        <v/>
      </c>
      <c r="P82" s="320" t="str">
        <f t="shared" si="801"/>
        <v/>
      </c>
      <c r="Q82" s="322" t="str">
        <f t="shared" si="802"/>
        <v/>
      </c>
      <c r="R82" s="322" t="str">
        <f t="shared" si="803"/>
        <v/>
      </c>
      <c r="S82" s="320" t="str">
        <f t="shared" si="804"/>
        <v/>
      </c>
      <c r="T82" s="320" t="str">
        <f t="shared" si="805"/>
        <v/>
      </c>
      <c r="V82" s="322" t="str">
        <f t="shared" ref="V82" si="1048">IF(Q82="","",IF(M82="R",MOD(Q82-SUD,CERCLE),Q82))</f>
        <v/>
      </c>
      <c r="W82" s="331" t="str">
        <f t="shared" si="853"/>
        <v/>
      </c>
      <c r="X82" s="331" t="str">
        <f t="shared" si="854"/>
        <v/>
      </c>
      <c r="Y82" s="352"/>
      <c r="Z82" s="322" t="str">
        <f t="shared" ref="Z82" si="1049">IF(R82="","",IF(M82="R",MOD(CERCLE-R82,CERCLE),R82))</f>
        <v/>
      </c>
      <c r="AA82" s="320" t="str">
        <f t="shared" ref="AA82" si="1050">IF(S82="","",ABS(COS(RADIANS(Z82-EST)*24))*S82)</f>
        <v/>
      </c>
      <c r="AC82" s="320" t="str">
        <f t="shared" ref="AC82" si="1051">IF(S82="","",SIN(RADIANS(Z82-EST)*24)*S82)</f>
        <v/>
      </c>
      <c r="AD82" s="320" t="str">
        <f t="shared" si="810"/>
        <v/>
      </c>
      <c r="AF82" s="320" t="str">
        <f t="shared" si="811"/>
        <v/>
      </c>
      <c r="AG82" s="320" t="str">
        <f t="shared" si="811"/>
        <v/>
      </c>
      <c r="AH82" s="320" t="str">
        <f t="shared" si="812"/>
        <v/>
      </c>
      <c r="AI82" s="320" t="str">
        <f t="shared" si="813"/>
        <v/>
      </c>
      <c r="AJ82" s="320" t="str">
        <f>IF(AH82="","",IF(ISNA(MATCH(AH82,$AH$1:AH81,0)),"N","Y"))</f>
        <v/>
      </c>
      <c r="AK82" s="320" t="str">
        <f t="shared" si="814"/>
        <v/>
      </c>
      <c r="AL82" s="320" t="str">
        <f t="shared" si="815"/>
        <v/>
      </c>
      <c r="AM82" s="320" t="str">
        <f t="shared" si="816"/>
        <v/>
      </c>
      <c r="AN82" s="320" t="str">
        <f t="shared" si="817"/>
        <v/>
      </c>
      <c r="AO82" s="334" t="str">
        <f t="array" ref="AO82">IF(AM82="","",AVERAGE(IF(AH$1:AH$200=AM82,W$1:W$200)))</f>
        <v/>
      </c>
      <c r="AP82" s="334" t="str">
        <f t="array" ref="AP82">IF(AM82="","",AVERAGE(IF(AH$1:AH$200=AM82,X$1:X$200)))</f>
        <v/>
      </c>
      <c r="AQ82" s="334" t="str">
        <f t="shared" si="858"/>
        <v/>
      </c>
      <c r="AR82" s="335" t="str">
        <f t="array" ref="AR82">IF(AQ82="","",MOD(DEGREES(AQ82/24),CERCLE))</f>
        <v/>
      </c>
      <c r="AS82" s="336" t="str">
        <f t="array" ref="AS82">IF(AM82="","",AVERAGE(IF(AH$1:AH$200=AM82,AA$1:AA$200)))</f>
        <v/>
      </c>
      <c r="AT82" s="336" t="str">
        <f t="shared" si="818"/>
        <v/>
      </c>
      <c r="AU82" s="336" t="str">
        <f t="shared" si="859"/>
        <v/>
      </c>
      <c r="AV82" s="337" t="str">
        <f t="array" ref="AV82">IF(AM82="","",AVERAGE(IF(AH$1:AH$200=AM82,AD$1:AD$200)))</f>
        <v/>
      </c>
      <c r="AW82" s="337" t="str">
        <f t="array" ref="AW82">IF(AN82="","",AVERAGE(IF(AH$1:AH$200=AN82,AD$1:AD$200)))</f>
        <v/>
      </c>
      <c r="AX82" s="337" t="str">
        <f t="shared" si="860"/>
        <v/>
      </c>
      <c r="AY82" s="320" t="str">
        <f t="shared" si="819"/>
        <v/>
      </c>
      <c r="AZ82" s="320" t="str">
        <f>IF(AY82="","",COUNT(AY$1:AY82))</f>
        <v/>
      </c>
      <c r="BB82" s="339" t="str">
        <f>IF(AF82="","",IF(ISNA(MATCH(AF82,$AF$1:AF81,0)),"N","Y"))</f>
        <v/>
      </c>
      <c r="BC82" s="339" t="str">
        <f t="shared" si="20"/>
        <v/>
      </c>
      <c r="BD82" s="339" t="str">
        <f>IF(BC82="","",COUNT($BC$1:BC82))</f>
        <v/>
      </c>
      <c r="BE82" s="339" t="str">
        <f t="shared" si="820"/>
        <v/>
      </c>
      <c r="BF82" s="340" t="str">
        <f>IF(AR82="","",IF(ISNA(MATCH(AF82,$AF$1:AF81,0)),-AR82,AR82))</f>
        <v/>
      </c>
      <c r="BG82" s="341" t="str">
        <f t="array" ref="BG82">IF(BE82="","",SUM(IF(AK$1:AK$200=BE82,BF$1:BF$200)))</f>
        <v/>
      </c>
      <c r="BH82" s="341" t="str">
        <f t="shared" ref="BH82" si="1052">IF(BG82="","",MOD(BG82,CERCLE))</f>
        <v/>
      </c>
      <c r="BI82" s="342"/>
      <c r="BJ82" s="322"/>
      <c r="BK82" s="322"/>
      <c r="BL82" s="322"/>
      <c r="BM82" s="339" t="str">
        <f t="shared" si="862"/>
        <v/>
      </c>
      <c r="BN82" s="343" t="str">
        <f t="shared" si="822"/>
        <v/>
      </c>
      <c r="BO82" s="341" t="str">
        <f t="shared" ref="BO82" si="1053">IF(BN82="","",CERCLE-BN82)</f>
        <v/>
      </c>
      <c r="BP82" s="341"/>
      <c r="BQ82" s="339" t="str">
        <f t="shared" si="824"/>
        <v/>
      </c>
      <c r="BR82" s="341" t="str">
        <f t="shared" si="864"/>
        <v/>
      </c>
      <c r="BS82" s="341" t="str">
        <f t="shared" si="865"/>
        <v/>
      </c>
      <c r="BT82" s="343" t="str">
        <f t="shared" si="825"/>
        <v/>
      </c>
      <c r="BU82" s="342"/>
      <c r="BV82" s="341" t="str">
        <f t="shared" si="866"/>
        <v/>
      </c>
      <c r="BW82" s="345" t="str">
        <f t="shared" si="867"/>
        <v/>
      </c>
      <c r="BX82" s="345" t="str">
        <f t="shared" si="826"/>
        <v/>
      </c>
      <c r="BY82" s="346" t="str">
        <f t="shared" si="827"/>
        <v/>
      </c>
      <c r="BZ82" s="346" t="str">
        <f t="shared" si="828"/>
        <v/>
      </c>
      <c r="CA82" s="339" t="str">
        <f t="shared" si="868"/>
        <v/>
      </c>
      <c r="CE82" s="320" t="str">
        <f t="shared" si="829"/>
        <v/>
      </c>
      <c r="CF82" s="320" t="str">
        <f t="shared" si="830"/>
        <v/>
      </c>
      <c r="CG82" s="322" t="str">
        <f t="shared" si="831"/>
        <v/>
      </c>
      <c r="CH82" s="322" t="str">
        <f t="shared" ref="CH82" si="1054">IF(CG82="","",MOD(CG82-BX82,CERCLE))</f>
        <v/>
      </c>
      <c r="CI82" s="322" t="str">
        <f t="shared" si="833"/>
        <v/>
      </c>
      <c r="CJ82" s="349"/>
      <c r="CK82" s="350" t="str">
        <f t="shared" si="834"/>
        <v/>
      </c>
      <c r="CL82" s="350" t="str">
        <f t="shared" si="835"/>
        <v/>
      </c>
      <c r="CM82" s="320" t="str">
        <f t="shared" si="887"/>
        <v/>
      </c>
      <c r="CN82" s="320" t="str">
        <f t="shared" si="887"/>
        <v/>
      </c>
      <c r="CP82" s="322" t="str">
        <f>IF(BN82="","",MOD(BN82+'RAPPORT-XYZ'!$E$12,CERCLE))</f>
        <v/>
      </c>
      <c r="CQ82" s="345" t="str">
        <f t="shared" si="870"/>
        <v/>
      </c>
      <c r="CR82" s="320" t="str">
        <f t="shared" si="871"/>
        <v/>
      </c>
      <c r="CS82" s="320" t="str">
        <f t="shared" si="836"/>
        <v/>
      </c>
      <c r="CU82" s="320" t="str">
        <f>IF(CR82="","",BY82/'RAPPORT-XYZ'!$E$9)</f>
        <v/>
      </c>
      <c r="CV82" s="320" t="str">
        <f>IF(CU82="","",-'RAPPORT-XYZ'!$E$27*CU82)</f>
        <v/>
      </c>
      <c r="CW82" s="320" t="str">
        <f>IF(CV82="","",-'RAPPORT-XYZ'!$E$29*CU82)</f>
        <v/>
      </c>
      <c r="CY82" s="320" t="str">
        <f t="shared" si="837"/>
        <v/>
      </c>
      <c r="CZ82" s="320" t="str">
        <f t="shared" si="837"/>
        <v/>
      </c>
      <c r="DB82" s="320" t="str">
        <f t="shared" si="872"/>
        <v/>
      </c>
      <c r="DD82" s="320" t="str">
        <f>IF(CA82="","",CA82+('RAPPORT-XYZ'!$E$37*ROW(82:82)))</f>
        <v/>
      </c>
      <c r="DF82" s="345" t="str">
        <f t="shared" ref="DF82" si="1055">IF(AND(CZ82=0,CY82=0),0,IF(AND(CZ82=0,CY82&gt;0),NORD,IF(AND(CZ82&gt;0,CY82=0),EST,IF(AND(CZ82=0,CY82&lt;0),SUD,IF(AND(CZ82&lt;0,CY82=0),OUEST,"")))))</f>
        <v/>
      </c>
      <c r="DG82" s="345" t="str">
        <f t="shared" ref="DG82" si="1056">IF(CY82="","",IF(DF82="",MOD(DEGREES(ATAN(ABS(CZ82)/(ABS(CY82))))/24,CERCLE),DF82))</f>
        <v/>
      </c>
      <c r="DH82" s="345" t="str">
        <f t="shared" ref="DH82" si="1057">IF(DG82="","",MOD(IF(AND(CZ82&gt;0,CY82&gt;0),DG82,IF(AND(CZ82&gt;0,CY82&lt;0),SUD-DG82,IF(AND(CZ82&lt;0,CY82&lt;0),SUD+DG82,IF(AND(CZ82&lt;0,CY82&gt;0),NORD-DG82,DG82)))),CERCLE))</f>
        <v/>
      </c>
      <c r="DI82" s="322" t="str">
        <f t="shared" ref="DI82" si="1058">IF(CG82="","",MOD(CG82-DH82,CERCLE))</f>
        <v/>
      </c>
      <c r="DJ82" s="322" t="str">
        <f t="shared" si="842"/>
        <v/>
      </c>
      <c r="DK82" s="322" t="str">
        <f>IF(XYZ!$F$15=OUI,'CALCUL-XYZ'!DJ82,'CALCUL-XYZ'!DH82)</f>
        <v/>
      </c>
      <c r="DL82" s="345" t="str">
        <f t="shared" si="877"/>
        <v/>
      </c>
      <c r="DN82" s="320" t="str">
        <f t="shared" si="843"/>
        <v/>
      </c>
      <c r="DO82" s="320" t="str">
        <f t="shared" si="844"/>
        <v/>
      </c>
      <c r="DP82" s="320" t="str">
        <f t="shared" ref="DP82:DQ97" si="1059">IF(DN82="","",DP81+DN82)</f>
        <v/>
      </c>
      <c r="DQ82" s="320" t="str">
        <f t="shared" si="1059"/>
        <v/>
      </c>
      <c r="DS82" s="320" t="str">
        <f t="shared" si="845"/>
        <v/>
      </c>
      <c r="DT82" s="320" t="str">
        <f ca="1">IF(XYZ!AJ106="","",IF(XYZ!$AO$23='CALCUL-XY'!$E$56," "&amp;SUBSTITUTE(XYZ!AJ106,",","."),","&amp;SUBSTITUTE(XYZ!AJ106,",",".")))</f>
        <v/>
      </c>
      <c r="DU82" s="320" t="str">
        <f ca="1">IF(XYZ!AK106="","",IF(XYZ!$AO$23='CALCUL-XY'!$E$56," "&amp;SUBSTITUTE(XYZ!AK106,",","."),","&amp;SUBSTITUTE(XYZ!AK106,",",".")))</f>
        <v/>
      </c>
      <c r="DV82" s="320" t="str">
        <f>IF(DD82="","",IF(XYZ!$AO$23='CALCUL-XY'!$E$56," "&amp;SUBSTITUTE(DD82,",","."),","&amp;SUBSTITUTE(DD82,",",".")))</f>
        <v/>
      </c>
      <c r="DW82" s="320" t="str">
        <f>IF(DS82="","",IF(XYZ!$AO$23='CALCUL-XY'!$E$56,IF(XYZ!AM106=""," ST"," "&amp;XYZ!AM106),IF(XYZ!AM106="",",ST",","&amp;XYZ!AM106)))</f>
        <v/>
      </c>
      <c r="DY82" s="319">
        <f t="shared" si="846"/>
        <v>82</v>
      </c>
      <c r="DZ82" s="320" t="str">
        <f t="shared" si="847"/>
        <v/>
      </c>
      <c r="EA82" s="322" t="str">
        <f t="shared" si="848"/>
        <v/>
      </c>
      <c r="EB82" s="345" t="str">
        <f t="shared" si="879"/>
        <v/>
      </c>
      <c r="EC82" s="320" t="str">
        <f t="shared" si="849"/>
        <v/>
      </c>
      <c r="ED82" s="320" t="str">
        <f t="shared" si="892"/>
        <v/>
      </c>
      <c r="EE82" s="320" t="str">
        <f t="shared" si="893"/>
        <v/>
      </c>
      <c r="EF82" s="320" t="str">
        <f ca="1">IF(EA82="","",IF(NC&lt;DY82,"",SUM(ED82:OFFSET(ED82,(NC-1),0))))</f>
        <v/>
      </c>
      <c r="EG82" s="320" t="str">
        <f ca="1">IF(EA82="","",IF(NC&lt;DY82,"",SUM(EE82:OFFSET(EE82,(NC-1),0))))</f>
        <v/>
      </c>
      <c r="EH82" s="320" t="str">
        <f t="shared" si="850"/>
        <v/>
      </c>
      <c r="EI82" s="320" t="str">
        <f>IF(EH82="","",'RAPPORT-XYZ'!$E$9/'CALCUL-XYZ'!EH82)</f>
        <v/>
      </c>
    </row>
    <row r="83" spans="1:139" x14ac:dyDescent="0.15">
      <c r="A83" s="320" t="str">
        <f>IF(XYZ!B107="","",XYZ!B107)</f>
        <v/>
      </c>
      <c r="B83" s="320" t="str">
        <f>IF(XYZ!C107="","",IF(XYZ!C107='RAPPORT-XYZ'!$A$6,'RAPPORT-XYZ'!$A$6,IF(OR(XYZ!C107='RAPPORT-XYZ'!$A$7,XYZ!C107='RAPPORT-XYZ'!$B$7),'RAPPORT-XYZ'!$A$7)))</f>
        <v/>
      </c>
      <c r="C83" s="320" t="str">
        <f>IF(XYZ!D107="","",XYZ!D107)</f>
        <v/>
      </c>
      <c r="D83" s="320" t="str">
        <f>IF(XYZ!E107="","",XYZ!E107)</f>
        <v/>
      </c>
      <c r="E83" s="320" t="str">
        <f>IF(XYZ!F107="","",XYZ!F107)</f>
        <v/>
      </c>
      <c r="F83" s="322" t="str">
        <f>IF(XYZ!G107="","",MOD(XYZ!G107,CERCLE))</f>
        <v/>
      </c>
      <c r="G83" s="322" t="str">
        <f>IF(XYZ!H107="","",MOD(XYZ!H107,CERCLE))</f>
        <v/>
      </c>
      <c r="H83" s="320">
        <f>IFERROR(IF(ECHELLE3="",XYZ!I107*1,XYZ!I107*ECHELLE3),"")</f>
        <v>0</v>
      </c>
      <c r="I83" s="320" t="str">
        <f>IF(XYZ!J107="","",XYZ!J107)</f>
        <v/>
      </c>
      <c r="K83" s="320" t="str">
        <f t="shared" si="851"/>
        <v/>
      </c>
      <c r="L83" s="320" t="str">
        <f>IF(K83="","",COUNT($K$1:K83))</f>
        <v/>
      </c>
      <c r="M83" s="320" t="str">
        <f t="shared" si="798"/>
        <v/>
      </c>
      <c r="N83" s="320" t="str">
        <f t="shared" si="799"/>
        <v/>
      </c>
      <c r="O83" s="320" t="str">
        <f t="shared" si="800"/>
        <v/>
      </c>
      <c r="P83" s="320" t="str">
        <f t="shared" si="801"/>
        <v/>
      </c>
      <c r="Q83" s="322" t="str">
        <f t="shared" si="802"/>
        <v/>
      </c>
      <c r="R83" s="322" t="str">
        <f t="shared" si="803"/>
        <v/>
      </c>
      <c r="S83" s="320" t="str">
        <f t="shared" si="804"/>
        <v/>
      </c>
      <c r="T83" s="320" t="str">
        <f t="shared" si="805"/>
        <v/>
      </c>
      <c r="V83" s="322" t="str">
        <f t="shared" ref="V83" si="1060">IF(Q83="","",IF(M83="R",MOD(Q83-SUD,CERCLE),Q83))</f>
        <v/>
      </c>
      <c r="W83" s="331" t="str">
        <f t="shared" si="853"/>
        <v/>
      </c>
      <c r="X83" s="331" t="str">
        <f t="shared" si="854"/>
        <v/>
      </c>
      <c r="Y83" s="352"/>
      <c r="Z83" s="322" t="str">
        <f t="shared" ref="Z83" si="1061">IF(R83="","",IF(M83="R",MOD(CERCLE-R83,CERCLE),R83))</f>
        <v/>
      </c>
      <c r="AA83" s="320" t="str">
        <f t="shared" ref="AA83" si="1062">IF(S83="","",ABS(COS(RADIANS(Z83-EST)*24))*S83)</f>
        <v/>
      </c>
      <c r="AC83" s="320" t="str">
        <f t="shared" ref="AC83" si="1063">IF(S83="","",SIN(RADIANS(Z83-EST)*24)*S83)</f>
        <v/>
      </c>
      <c r="AD83" s="320" t="str">
        <f t="shared" si="810"/>
        <v/>
      </c>
      <c r="AF83" s="320" t="str">
        <f t="shared" si="811"/>
        <v/>
      </c>
      <c r="AG83" s="320" t="str">
        <f t="shared" si="811"/>
        <v/>
      </c>
      <c r="AH83" s="320" t="str">
        <f t="shared" si="812"/>
        <v/>
      </c>
      <c r="AI83" s="320" t="str">
        <f t="shared" si="813"/>
        <v/>
      </c>
      <c r="AJ83" s="320" t="str">
        <f>IF(AH83="","",IF(ISNA(MATCH(AH83,$AH$1:AH82,0)),"N","Y"))</f>
        <v/>
      </c>
      <c r="AK83" s="320" t="str">
        <f t="shared" si="814"/>
        <v/>
      </c>
      <c r="AL83" s="320" t="str">
        <f t="shared" si="815"/>
        <v/>
      </c>
      <c r="AM83" s="320" t="str">
        <f t="shared" si="816"/>
        <v/>
      </c>
      <c r="AN83" s="320" t="str">
        <f t="shared" si="817"/>
        <v/>
      </c>
      <c r="AO83" s="334" t="str">
        <f t="array" ref="AO83">IF(AM83="","",AVERAGE(IF(AH$1:AH$200=AM83,W$1:W$200)))</f>
        <v/>
      </c>
      <c r="AP83" s="334" t="str">
        <f t="array" ref="AP83">IF(AM83="","",AVERAGE(IF(AH$1:AH$200=AM83,X$1:X$200)))</f>
        <v/>
      </c>
      <c r="AQ83" s="334" t="str">
        <f t="shared" si="858"/>
        <v/>
      </c>
      <c r="AR83" s="335" t="str">
        <f t="array" ref="AR83">IF(AQ83="","",MOD(DEGREES(AQ83/24),CERCLE))</f>
        <v/>
      </c>
      <c r="AS83" s="336" t="str">
        <f t="array" ref="AS83">IF(AM83="","",AVERAGE(IF(AH$1:AH$200=AM83,AA$1:AA$200)))</f>
        <v/>
      </c>
      <c r="AT83" s="336" t="str">
        <f t="shared" si="818"/>
        <v/>
      </c>
      <c r="AU83" s="336" t="str">
        <f t="shared" si="859"/>
        <v/>
      </c>
      <c r="AV83" s="337" t="str">
        <f t="array" ref="AV83">IF(AM83="","",AVERAGE(IF(AH$1:AH$200=AM83,AD$1:AD$200)))</f>
        <v/>
      </c>
      <c r="AW83" s="337" t="str">
        <f t="array" ref="AW83">IF(AN83="","",AVERAGE(IF(AH$1:AH$200=AN83,AD$1:AD$200)))</f>
        <v/>
      </c>
      <c r="AX83" s="337" t="str">
        <f t="shared" si="860"/>
        <v/>
      </c>
      <c r="AY83" s="320" t="str">
        <f t="shared" si="819"/>
        <v/>
      </c>
      <c r="AZ83" s="320" t="str">
        <f>IF(AY83="","",COUNT(AY$1:AY83))</f>
        <v/>
      </c>
      <c r="BB83" s="339" t="str">
        <f>IF(AF83="","",IF(ISNA(MATCH(AF83,$AF$1:AF82,0)),"N","Y"))</f>
        <v/>
      </c>
      <c r="BC83" s="339" t="str">
        <f t="shared" si="20"/>
        <v/>
      </c>
      <c r="BD83" s="339" t="str">
        <f>IF(BC83="","",COUNT($BC$1:BC83))</f>
        <v/>
      </c>
      <c r="BE83" s="339" t="str">
        <f t="shared" si="820"/>
        <v/>
      </c>
      <c r="BF83" s="340" t="str">
        <f>IF(AR83="","",IF(ISNA(MATCH(AF83,$AF$1:AF82,0)),-AR83,AR83))</f>
        <v/>
      </c>
      <c r="BG83" s="341" t="str">
        <f t="array" ref="BG83">IF(BE83="","",SUM(IF(AK$1:AK$200=BE83,BF$1:BF$200)))</f>
        <v/>
      </c>
      <c r="BH83" s="341" t="str">
        <f t="shared" ref="BH83" si="1064">IF(BG83="","",MOD(BG83,CERCLE))</f>
        <v/>
      </c>
      <c r="BI83" s="342"/>
      <c r="BJ83" s="322"/>
      <c r="BK83" s="322"/>
      <c r="BL83" s="322"/>
      <c r="BM83" s="339" t="str">
        <f t="shared" si="862"/>
        <v/>
      </c>
      <c r="BN83" s="343" t="str">
        <f t="shared" si="822"/>
        <v/>
      </c>
      <c r="BO83" s="341" t="str">
        <f t="shared" ref="BO83" si="1065">IF(BN83="","",CERCLE-BN83)</f>
        <v/>
      </c>
      <c r="BP83" s="341"/>
      <c r="BQ83" s="339" t="str">
        <f t="shared" si="824"/>
        <v/>
      </c>
      <c r="BR83" s="341" t="str">
        <f t="shared" si="864"/>
        <v/>
      </c>
      <c r="BS83" s="341" t="str">
        <f t="shared" si="865"/>
        <v/>
      </c>
      <c r="BT83" s="343" t="str">
        <f t="shared" si="825"/>
        <v/>
      </c>
      <c r="BU83" s="342"/>
      <c r="BV83" s="341" t="str">
        <f t="shared" si="866"/>
        <v/>
      </c>
      <c r="BW83" s="345" t="str">
        <f t="shared" si="867"/>
        <v/>
      </c>
      <c r="BX83" s="345" t="str">
        <f t="shared" si="826"/>
        <v/>
      </c>
      <c r="BY83" s="346" t="str">
        <f t="shared" si="827"/>
        <v/>
      </c>
      <c r="BZ83" s="346" t="str">
        <f t="shared" si="828"/>
        <v/>
      </c>
      <c r="CA83" s="339" t="str">
        <f t="shared" si="868"/>
        <v/>
      </c>
      <c r="CE83" s="320" t="str">
        <f t="shared" si="829"/>
        <v/>
      </c>
      <c r="CF83" s="320" t="str">
        <f t="shared" si="830"/>
        <v/>
      </c>
      <c r="CG83" s="322" t="str">
        <f t="shared" si="831"/>
        <v/>
      </c>
      <c r="CH83" s="322" t="str">
        <f t="shared" ref="CH83" si="1066">IF(CG83="","",MOD(CG83-BX83,CERCLE))</f>
        <v/>
      </c>
      <c r="CI83" s="322" t="str">
        <f t="shared" si="833"/>
        <v/>
      </c>
      <c r="CJ83" s="349"/>
      <c r="CK83" s="350" t="str">
        <f t="shared" si="834"/>
        <v/>
      </c>
      <c r="CL83" s="350" t="str">
        <f t="shared" si="835"/>
        <v/>
      </c>
      <c r="CM83" s="320" t="str">
        <f t="shared" ref="CM83:CN98" si="1067">IF(CK83="","",CM82+CK83)</f>
        <v/>
      </c>
      <c r="CN83" s="320" t="str">
        <f t="shared" si="1067"/>
        <v/>
      </c>
      <c r="CP83" s="322" t="str">
        <f>IF(BN83="","",MOD(BN83+'RAPPORT-XYZ'!$E$12,CERCLE))</f>
        <v/>
      </c>
      <c r="CQ83" s="345" t="str">
        <f t="shared" si="870"/>
        <v/>
      </c>
      <c r="CR83" s="320" t="str">
        <f t="shared" si="871"/>
        <v/>
      </c>
      <c r="CS83" s="320" t="str">
        <f t="shared" si="836"/>
        <v/>
      </c>
      <c r="CU83" s="320" t="str">
        <f>IF(CR83="","",BY83/'RAPPORT-XYZ'!$E$9)</f>
        <v/>
      </c>
      <c r="CV83" s="320" t="str">
        <f>IF(CU83="","",-'RAPPORT-XYZ'!$E$27*CU83)</f>
        <v/>
      </c>
      <c r="CW83" s="320" t="str">
        <f>IF(CV83="","",-'RAPPORT-XYZ'!$E$29*CU83)</f>
        <v/>
      </c>
      <c r="CY83" s="320" t="str">
        <f t="shared" si="837"/>
        <v/>
      </c>
      <c r="CZ83" s="320" t="str">
        <f t="shared" si="837"/>
        <v/>
      </c>
      <c r="DB83" s="320" t="str">
        <f t="shared" si="872"/>
        <v/>
      </c>
      <c r="DD83" s="320" t="str">
        <f>IF(CA83="","",CA83+('RAPPORT-XYZ'!$E$37*ROW(83:83)))</f>
        <v/>
      </c>
      <c r="DF83" s="345" t="str">
        <f t="shared" ref="DF83" si="1068">IF(AND(CZ83=0,CY83=0),0,IF(AND(CZ83=0,CY83&gt;0),NORD,IF(AND(CZ83&gt;0,CY83=0),EST,IF(AND(CZ83=0,CY83&lt;0),SUD,IF(AND(CZ83&lt;0,CY83=0),OUEST,"")))))</f>
        <v/>
      </c>
      <c r="DG83" s="345" t="str">
        <f t="shared" ref="DG83" si="1069">IF(CY83="","",IF(DF83="",MOD(DEGREES(ATAN(ABS(CZ83)/(ABS(CY83))))/24,CERCLE),DF83))</f>
        <v/>
      </c>
      <c r="DH83" s="345" t="str">
        <f t="shared" ref="DH83" si="1070">IF(DG83="","",MOD(IF(AND(CZ83&gt;0,CY83&gt;0),DG83,IF(AND(CZ83&gt;0,CY83&lt;0),SUD-DG83,IF(AND(CZ83&lt;0,CY83&lt;0),SUD+DG83,IF(AND(CZ83&lt;0,CY83&gt;0),NORD-DG83,DG83)))),CERCLE))</f>
        <v/>
      </c>
      <c r="DI83" s="322" t="str">
        <f t="shared" ref="DI83" si="1071">IF(CG83="","",MOD(CG83-DH83,CERCLE))</f>
        <v/>
      </c>
      <c r="DJ83" s="322" t="str">
        <f t="shared" si="842"/>
        <v/>
      </c>
      <c r="DK83" s="322" t="str">
        <f>IF(XYZ!$F$15=OUI,'CALCUL-XYZ'!DJ83,'CALCUL-XYZ'!DH83)</f>
        <v/>
      </c>
      <c r="DL83" s="345" t="str">
        <f t="shared" si="877"/>
        <v/>
      </c>
      <c r="DN83" s="320" t="str">
        <f t="shared" si="843"/>
        <v/>
      </c>
      <c r="DO83" s="320" t="str">
        <f t="shared" si="844"/>
        <v/>
      </c>
      <c r="DP83" s="320" t="str">
        <f t="shared" si="1059"/>
        <v/>
      </c>
      <c r="DQ83" s="320" t="str">
        <f t="shared" si="1059"/>
        <v/>
      </c>
      <c r="DS83" s="320" t="str">
        <f t="shared" si="845"/>
        <v/>
      </c>
      <c r="DT83" s="320" t="str">
        <f ca="1">IF(XYZ!AJ107="","",IF(XYZ!$AO$23='CALCUL-XY'!$E$56," "&amp;SUBSTITUTE(XYZ!AJ107,",","."),","&amp;SUBSTITUTE(XYZ!AJ107,",",".")))</f>
        <v/>
      </c>
      <c r="DU83" s="320" t="str">
        <f ca="1">IF(XYZ!AK107="","",IF(XYZ!$AO$23='CALCUL-XY'!$E$56," "&amp;SUBSTITUTE(XYZ!AK107,",","."),","&amp;SUBSTITUTE(XYZ!AK107,",",".")))</f>
        <v/>
      </c>
      <c r="DV83" s="320" t="str">
        <f>IF(DD83="","",IF(XYZ!$AO$23='CALCUL-XY'!$E$56," "&amp;SUBSTITUTE(DD83,",","."),","&amp;SUBSTITUTE(DD83,",",".")))</f>
        <v/>
      </c>
      <c r="DW83" s="320" t="str">
        <f>IF(DS83="","",IF(XYZ!$AO$23='CALCUL-XY'!$E$56,IF(XYZ!AM107=""," ST"," "&amp;XYZ!AM107),IF(XYZ!AM107="",",ST",","&amp;XYZ!AM107)))</f>
        <v/>
      </c>
      <c r="DY83" s="319">
        <f t="shared" si="846"/>
        <v>83</v>
      </c>
      <c r="DZ83" s="320" t="str">
        <f t="shared" si="847"/>
        <v/>
      </c>
      <c r="EA83" s="322" t="str">
        <f t="shared" si="848"/>
        <v/>
      </c>
      <c r="EB83" s="345" t="str">
        <f t="shared" si="879"/>
        <v/>
      </c>
      <c r="EC83" s="320" t="str">
        <f t="shared" si="849"/>
        <v/>
      </c>
      <c r="ED83" s="320" t="str">
        <f t="shared" si="892"/>
        <v/>
      </c>
      <c r="EE83" s="320" t="str">
        <f t="shared" si="893"/>
        <v/>
      </c>
      <c r="EF83" s="320" t="str">
        <f ca="1">IF(EA83="","",IF(NC&lt;DY83,"",SUM(ED83:OFFSET(ED83,(NC-1),0))))</f>
        <v/>
      </c>
      <c r="EG83" s="320" t="str">
        <f ca="1">IF(EA83="","",IF(NC&lt;DY83,"",SUM(EE83:OFFSET(EE83,(NC-1),0))))</f>
        <v/>
      </c>
      <c r="EH83" s="320" t="str">
        <f t="shared" si="850"/>
        <v/>
      </c>
      <c r="EI83" s="320" t="str">
        <f>IF(EH83="","",'RAPPORT-XYZ'!$E$9/'CALCUL-XYZ'!EH83)</f>
        <v/>
      </c>
    </row>
    <row r="84" spans="1:139" x14ac:dyDescent="0.15">
      <c r="A84" s="320" t="str">
        <f>IF(XYZ!B108="","",XYZ!B108)</f>
        <v/>
      </c>
      <c r="B84" s="320" t="str">
        <f>IF(XYZ!C108="","",IF(XYZ!C108='RAPPORT-XYZ'!$A$6,'RAPPORT-XYZ'!$A$6,IF(OR(XYZ!C108='RAPPORT-XYZ'!$A$7,XYZ!C108='RAPPORT-XYZ'!$B$7),'RAPPORT-XYZ'!$A$7)))</f>
        <v/>
      </c>
      <c r="C84" s="320" t="str">
        <f>IF(XYZ!D108="","",XYZ!D108)</f>
        <v/>
      </c>
      <c r="D84" s="320" t="str">
        <f>IF(XYZ!E108="","",XYZ!E108)</f>
        <v/>
      </c>
      <c r="E84" s="320" t="str">
        <f>IF(XYZ!F108="","",XYZ!F108)</f>
        <v/>
      </c>
      <c r="F84" s="322" t="str">
        <f>IF(XYZ!G108="","",MOD(XYZ!G108,CERCLE))</f>
        <v/>
      </c>
      <c r="G84" s="322" t="str">
        <f>IF(XYZ!H108="","",MOD(XYZ!H108,CERCLE))</f>
        <v/>
      </c>
      <c r="H84" s="320">
        <f>IFERROR(IF(ECHELLE3="",XYZ!I108*1,XYZ!I108*ECHELLE3),"")</f>
        <v>0</v>
      </c>
      <c r="I84" s="320" t="str">
        <f>IF(XYZ!J108="","",XYZ!J108)</f>
        <v/>
      </c>
      <c r="K84" s="320" t="str">
        <f t="shared" si="851"/>
        <v/>
      </c>
      <c r="L84" s="320" t="str">
        <f>IF(K84="","",COUNT($K$1:K84))</f>
        <v/>
      </c>
      <c r="M84" s="320" t="str">
        <f t="shared" si="798"/>
        <v/>
      </c>
      <c r="N84" s="320" t="str">
        <f t="shared" si="799"/>
        <v/>
      </c>
      <c r="O84" s="320" t="str">
        <f t="shared" si="800"/>
        <v/>
      </c>
      <c r="P84" s="320" t="str">
        <f t="shared" si="801"/>
        <v/>
      </c>
      <c r="Q84" s="322" t="str">
        <f t="shared" si="802"/>
        <v/>
      </c>
      <c r="R84" s="322" t="str">
        <f t="shared" si="803"/>
        <v/>
      </c>
      <c r="S84" s="320" t="str">
        <f t="shared" si="804"/>
        <v/>
      </c>
      <c r="T84" s="320" t="str">
        <f t="shared" si="805"/>
        <v/>
      </c>
      <c r="V84" s="322" t="str">
        <f t="shared" ref="V84" si="1072">IF(Q84="","",IF(M84="R",MOD(Q84-SUD,CERCLE),Q84))</f>
        <v/>
      </c>
      <c r="W84" s="331" t="str">
        <f t="shared" si="853"/>
        <v/>
      </c>
      <c r="X84" s="331" t="str">
        <f t="shared" si="854"/>
        <v/>
      </c>
      <c r="Y84" s="352"/>
      <c r="Z84" s="322" t="str">
        <f t="shared" ref="Z84" si="1073">IF(R84="","",IF(M84="R",MOD(CERCLE-R84,CERCLE),R84))</f>
        <v/>
      </c>
      <c r="AA84" s="320" t="str">
        <f t="shared" ref="AA84" si="1074">IF(S84="","",ABS(COS(RADIANS(Z84-EST)*24))*S84)</f>
        <v/>
      </c>
      <c r="AC84" s="320" t="str">
        <f t="shared" ref="AC84" si="1075">IF(S84="","",SIN(RADIANS(Z84-EST)*24)*S84)</f>
        <v/>
      </c>
      <c r="AD84" s="320" t="str">
        <f t="shared" si="810"/>
        <v/>
      </c>
      <c r="AF84" s="320" t="str">
        <f t="shared" si="811"/>
        <v/>
      </c>
      <c r="AG84" s="320" t="str">
        <f t="shared" si="811"/>
        <v/>
      </c>
      <c r="AH84" s="320" t="str">
        <f t="shared" si="812"/>
        <v/>
      </c>
      <c r="AI84" s="320" t="str">
        <f t="shared" si="813"/>
        <v/>
      </c>
      <c r="AJ84" s="320" t="str">
        <f>IF(AH84="","",IF(ISNA(MATCH(AH84,$AH$1:AH83,0)),"N","Y"))</f>
        <v/>
      </c>
      <c r="AK84" s="320" t="str">
        <f t="shared" si="814"/>
        <v/>
      </c>
      <c r="AL84" s="320" t="str">
        <f t="shared" si="815"/>
        <v/>
      </c>
      <c r="AM84" s="320" t="str">
        <f t="shared" si="816"/>
        <v/>
      </c>
      <c r="AN84" s="320" t="str">
        <f t="shared" si="817"/>
        <v/>
      </c>
      <c r="AO84" s="334" t="str">
        <f t="array" ref="AO84">IF(AM84="","",AVERAGE(IF(AH$1:AH$200=AM84,W$1:W$200)))</f>
        <v/>
      </c>
      <c r="AP84" s="334" t="str">
        <f t="array" ref="AP84">IF(AM84="","",AVERAGE(IF(AH$1:AH$200=AM84,X$1:X$200)))</f>
        <v/>
      </c>
      <c r="AQ84" s="334" t="str">
        <f t="shared" si="858"/>
        <v/>
      </c>
      <c r="AR84" s="335" t="str">
        <f t="array" ref="AR84">IF(AQ84="","",MOD(DEGREES(AQ84/24),CERCLE))</f>
        <v/>
      </c>
      <c r="AS84" s="336" t="str">
        <f t="array" ref="AS84">IF(AM84="","",AVERAGE(IF(AH$1:AH$200=AM84,AA$1:AA$200)))</f>
        <v/>
      </c>
      <c r="AT84" s="336" t="str">
        <f t="shared" si="818"/>
        <v/>
      </c>
      <c r="AU84" s="336" t="str">
        <f t="shared" si="859"/>
        <v/>
      </c>
      <c r="AV84" s="337" t="str">
        <f t="array" ref="AV84">IF(AM84="","",AVERAGE(IF(AH$1:AH$200=AM84,AD$1:AD$200)))</f>
        <v/>
      </c>
      <c r="AW84" s="337" t="str">
        <f t="array" ref="AW84">IF(AN84="","",AVERAGE(IF(AH$1:AH$200=AN84,AD$1:AD$200)))</f>
        <v/>
      </c>
      <c r="AX84" s="337" t="str">
        <f t="shared" si="860"/>
        <v/>
      </c>
      <c r="AY84" s="320" t="str">
        <f t="shared" si="819"/>
        <v/>
      </c>
      <c r="AZ84" s="320" t="str">
        <f>IF(AY84="","",COUNT(AY$1:AY84))</f>
        <v/>
      </c>
      <c r="BB84" s="339" t="str">
        <f>IF(AF84="","",IF(ISNA(MATCH(AF84,$AF$1:AF83,0)),"N","Y"))</f>
        <v/>
      </c>
      <c r="BC84" s="339" t="str">
        <f t="shared" si="20"/>
        <v/>
      </c>
      <c r="BD84" s="339" t="str">
        <f>IF(BC84="","",COUNT($BC$1:BC84))</f>
        <v/>
      </c>
      <c r="BE84" s="339" t="str">
        <f t="shared" si="820"/>
        <v/>
      </c>
      <c r="BF84" s="340" t="str">
        <f>IF(AR84="","",IF(ISNA(MATCH(AF84,$AF$1:AF83,0)),-AR84,AR84))</f>
        <v/>
      </c>
      <c r="BG84" s="341" t="str">
        <f t="array" ref="BG84">IF(BE84="","",SUM(IF(AK$1:AK$200=BE84,BF$1:BF$200)))</f>
        <v/>
      </c>
      <c r="BH84" s="341" t="str">
        <f t="shared" ref="BH84" si="1076">IF(BG84="","",MOD(BG84,CERCLE))</f>
        <v/>
      </c>
      <c r="BI84" s="342"/>
      <c r="BJ84" s="322"/>
      <c r="BK84" s="322"/>
      <c r="BL84" s="322"/>
      <c r="BM84" s="339" t="str">
        <f t="shared" si="862"/>
        <v/>
      </c>
      <c r="BN84" s="343" t="str">
        <f t="shared" si="822"/>
        <v/>
      </c>
      <c r="BO84" s="341" t="str">
        <f t="shared" ref="BO84" si="1077">IF(BN84="","",CERCLE-BN84)</f>
        <v/>
      </c>
      <c r="BP84" s="341"/>
      <c r="BQ84" s="339" t="str">
        <f t="shared" si="824"/>
        <v/>
      </c>
      <c r="BR84" s="341" t="str">
        <f t="shared" si="864"/>
        <v/>
      </c>
      <c r="BS84" s="341" t="str">
        <f t="shared" si="865"/>
        <v/>
      </c>
      <c r="BT84" s="343" t="str">
        <f t="shared" si="825"/>
        <v/>
      </c>
      <c r="BU84" s="342"/>
      <c r="BV84" s="341" t="str">
        <f t="shared" si="866"/>
        <v/>
      </c>
      <c r="BW84" s="345" t="str">
        <f t="shared" si="867"/>
        <v/>
      </c>
      <c r="BX84" s="345" t="str">
        <f t="shared" si="826"/>
        <v/>
      </c>
      <c r="BY84" s="346" t="str">
        <f t="shared" si="827"/>
        <v/>
      </c>
      <c r="BZ84" s="346" t="str">
        <f t="shared" si="828"/>
        <v/>
      </c>
      <c r="CA84" s="339" t="str">
        <f t="shared" si="868"/>
        <v/>
      </c>
      <c r="CE84" s="320" t="str">
        <f t="shared" si="829"/>
        <v/>
      </c>
      <c r="CF84" s="320" t="str">
        <f t="shared" si="830"/>
        <v/>
      </c>
      <c r="CG84" s="322" t="str">
        <f t="shared" si="831"/>
        <v/>
      </c>
      <c r="CH84" s="322" t="str">
        <f t="shared" ref="CH84" si="1078">IF(CG84="","",MOD(CG84-BX84,CERCLE))</f>
        <v/>
      </c>
      <c r="CI84" s="322" t="str">
        <f t="shared" si="833"/>
        <v/>
      </c>
      <c r="CJ84" s="349"/>
      <c r="CK84" s="350" t="str">
        <f t="shared" si="834"/>
        <v/>
      </c>
      <c r="CL84" s="350" t="str">
        <f t="shared" si="835"/>
        <v/>
      </c>
      <c r="CM84" s="320" t="str">
        <f t="shared" si="1067"/>
        <v/>
      </c>
      <c r="CN84" s="320" t="str">
        <f t="shared" si="1067"/>
        <v/>
      </c>
      <c r="CP84" s="322" t="str">
        <f>IF(BN84="","",MOD(BN84+'RAPPORT-XYZ'!$E$12,CERCLE))</f>
        <v/>
      </c>
      <c r="CQ84" s="345" t="str">
        <f t="shared" si="870"/>
        <v/>
      </c>
      <c r="CR84" s="320" t="str">
        <f t="shared" si="871"/>
        <v/>
      </c>
      <c r="CS84" s="320" t="str">
        <f t="shared" si="836"/>
        <v/>
      </c>
      <c r="CU84" s="320" t="str">
        <f>IF(CR84="","",BY84/'RAPPORT-XYZ'!$E$9)</f>
        <v/>
      </c>
      <c r="CV84" s="320" t="str">
        <f>IF(CU84="","",-'RAPPORT-XYZ'!$E$27*CU84)</f>
        <v/>
      </c>
      <c r="CW84" s="320" t="str">
        <f>IF(CV84="","",-'RAPPORT-XYZ'!$E$29*CU84)</f>
        <v/>
      </c>
      <c r="CY84" s="320" t="str">
        <f t="shared" si="837"/>
        <v/>
      </c>
      <c r="CZ84" s="320" t="str">
        <f t="shared" si="837"/>
        <v/>
      </c>
      <c r="DB84" s="320" t="str">
        <f t="shared" si="872"/>
        <v/>
      </c>
      <c r="DD84" s="320" t="str">
        <f>IF(CA84="","",CA84+('RAPPORT-XYZ'!$E$37*ROW(84:84)))</f>
        <v/>
      </c>
      <c r="DF84" s="345" t="str">
        <f t="shared" ref="DF84" si="1079">IF(AND(CZ84=0,CY84=0),0,IF(AND(CZ84=0,CY84&gt;0),NORD,IF(AND(CZ84&gt;0,CY84=0),EST,IF(AND(CZ84=0,CY84&lt;0),SUD,IF(AND(CZ84&lt;0,CY84=0),OUEST,"")))))</f>
        <v/>
      </c>
      <c r="DG84" s="345" t="str">
        <f t="shared" ref="DG84" si="1080">IF(CY84="","",IF(DF84="",MOD(DEGREES(ATAN(ABS(CZ84)/(ABS(CY84))))/24,CERCLE),DF84))</f>
        <v/>
      </c>
      <c r="DH84" s="345" t="str">
        <f t="shared" ref="DH84" si="1081">IF(DG84="","",MOD(IF(AND(CZ84&gt;0,CY84&gt;0),DG84,IF(AND(CZ84&gt;0,CY84&lt;0),SUD-DG84,IF(AND(CZ84&lt;0,CY84&lt;0),SUD+DG84,IF(AND(CZ84&lt;0,CY84&gt;0),NORD-DG84,DG84)))),CERCLE))</f>
        <v/>
      </c>
      <c r="DI84" s="322" t="str">
        <f t="shared" ref="DI84" si="1082">IF(CG84="","",MOD(CG84-DH84,CERCLE))</f>
        <v/>
      </c>
      <c r="DJ84" s="322" t="str">
        <f t="shared" si="842"/>
        <v/>
      </c>
      <c r="DK84" s="322" t="str">
        <f>IF(XYZ!$F$15=OUI,'CALCUL-XYZ'!DJ84,'CALCUL-XYZ'!DH84)</f>
        <v/>
      </c>
      <c r="DL84" s="345" t="str">
        <f t="shared" si="877"/>
        <v/>
      </c>
      <c r="DN84" s="320" t="str">
        <f t="shared" si="843"/>
        <v/>
      </c>
      <c r="DO84" s="320" t="str">
        <f t="shared" si="844"/>
        <v/>
      </c>
      <c r="DP84" s="320" t="str">
        <f t="shared" si="1059"/>
        <v/>
      </c>
      <c r="DQ84" s="320" t="str">
        <f t="shared" si="1059"/>
        <v/>
      </c>
      <c r="DS84" s="320" t="str">
        <f t="shared" si="845"/>
        <v/>
      </c>
      <c r="DT84" s="320" t="str">
        <f ca="1">IF(XYZ!AJ108="","",IF(XYZ!$AO$23='CALCUL-XY'!$E$56," "&amp;SUBSTITUTE(XYZ!AJ108,",","."),","&amp;SUBSTITUTE(XYZ!AJ108,",",".")))</f>
        <v/>
      </c>
      <c r="DU84" s="320" t="str">
        <f ca="1">IF(XYZ!AK108="","",IF(XYZ!$AO$23='CALCUL-XY'!$E$56," "&amp;SUBSTITUTE(XYZ!AK108,",","."),","&amp;SUBSTITUTE(XYZ!AK108,",",".")))</f>
        <v/>
      </c>
      <c r="DV84" s="320" t="str">
        <f>IF(DD84="","",IF(XYZ!$AO$23='CALCUL-XY'!$E$56," "&amp;SUBSTITUTE(DD84,",","."),","&amp;SUBSTITUTE(DD84,",",".")))</f>
        <v/>
      </c>
      <c r="DW84" s="320" t="str">
        <f>IF(DS84="","",IF(XYZ!$AO$23='CALCUL-XY'!$E$56,IF(XYZ!AM108=""," ST"," "&amp;XYZ!AM108),IF(XYZ!AM108="",",ST",","&amp;XYZ!AM108)))</f>
        <v/>
      </c>
      <c r="DY84" s="319">
        <f t="shared" si="846"/>
        <v>84</v>
      </c>
      <c r="DZ84" s="320" t="str">
        <f t="shared" si="847"/>
        <v/>
      </c>
      <c r="EA84" s="322" t="str">
        <f t="shared" si="848"/>
        <v/>
      </c>
      <c r="EB84" s="345" t="str">
        <f t="shared" si="879"/>
        <v/>
      </c>
      <c r="EC84" s="320" t="str">
        <f t="shared" si="849"/>
        <v/>
      </c>
      <c r="ED84" s="320" t="str">
        <f t="shared" si="892"/>
        <v/>
      </c>
      <c r="EE84" s="320" t="str">
        <f t="shared" si="893"/>
        <v/>
      </c>
      <c r="EF84" s="320" t="str">
        <f ca="1">IF(EA84="","",IF(NC&lt;DY84,"",SUM(ED84:OFFSET(ED84,(NC-1),0))))</f>
        <v/>
      </c>
      <c r="EG84" s="320" t="str">
        <f ca="1">IF(EA84="","",IF(NC&lt;DY84,"",SUM(EE84:OFFSET(EE84,(NC-1),0))))</f>
        <v/>
      </c>
      <c r="EH84" s="320" t="str">
        <f t="shared" si="850"/>
        <v/>
      </c>
      <c r="EI84" s="320" t="str">
        <f>IF(EH84="","",'RAPPORT-XYZ'!$E$9/'CALCUL-XYZ'!EH84)</f>
        <v/>
      </c>
    </row>
    <row r="85" spans="1:139" x14ac:dyDescent="0.15">
      <c r="A85" s="320" t="str">
        <f>IF(XYZ!B109="","",XYZ!B109)</f>
        <v/>
      </c>
      <c r="B85" s="320" t="str">
        <f>IF(XYZ!C109="","",IF(XYZ!C109='RAPPORT-XYZ'!$A$6,'RAPPORT-XYZ'!$A$6,IF(OR(XYZ!C109='RAPPORT-XYZ'!$A$7,XYZ!C109='RAPPORT-XYZ'!$B$7),'RAPPORT-XYZ'!$A$7)))</f>
        <v/>
      </c>
      <c r="C85" s="320" t="str">
        <f>IF(XYZ!D109="","",XYZ!D109)</f>
        <v/>
      </c>
      <c r="D85" s="320" t="str">
        <f>IF(XYZ!E109="","",XYZ!E109)</f>
        <v/>
      </c>
      <c r="E85" s="320" t="str">
        <f>IF(XYZ!F109="","",XYZ!F109)</f>
        <v/>
      </c>
      <c r="F85" s="322" t="str">
        <f>IF(XYZ!G109="","",MOD(XYZ!G109,CERCLE))</f>
        <v/>
      </c>
      <c r="G85" s="322" t="str">
        <f>IF(XYZ!H109="","",MOD(XYZ!H109,CERCLE))</f>
        <v/>
      </c>
      <c r="H85" s="320">
        <f>IFERROR(IF(ECHELLE3="",XYZ!I109*1,XYZ!I109*ECHELLE3),"")</f>
        <v>0</v>
      </c>
      <c r="I85" s="320" t="str">
        <f>IF(XYZ!J109="","",XYZ!J109)</f>
        <v/>
      </c>
      <c r="K85" s="320" t="str">
        <f t="shared" si="851"/>
        <v/>
      </c>
      <c r="L85" s="320" t="str">
        <f>IF(K85="","",COUNT($K$1:K85))</f>
        <v/>
      </c>
      <c r="M85" s="320" t="str">
        <f t="shared" si="798"/>
        <v/>
      </c>
      <c r="N85" s="320" t="str">
        <f t="shared" si="799"/>
        <v/>
      </c>
      <c r="O85" s="320" t="str">
        <f t="shared" si="800"/>
        <v/>
      </c>
      <c r="P85" s="320" t="str">
        <f t="shared" si="801"/>
        <v/>
      </c>
      <c r="Q85" s="322" t="str">
        <f t="shared" si="802"/>
        <v/>
      </c>
      <c r="R85" s="322" t="str">
        <f t="shared" si="803"/>
        <v/>
      </c>
      <c r="S85" s="320" t="str">
        <f t="shared" si="804"/>
        <v/>
      </c>
      <c r="T85" s="320" t="str">
        <f t="shared" si="805"/>
        <v/>
      </c>
      <c r="V85" s="322" t="str">
        <f t="shared" ref="V85" si="1083">IF(Q85="","",IF(M85="R",MOD(Q85-SUD,CERCLE),Q85))</f>
        <v/>
      </c>
      <c r="W85" s="331" t="str">
        <f t="shared" si="853"/>
        <v/>
      </c>
      <c r="X85" s="331" t="str">
        <f t="shared" si="854"/>
        <v/>
      </c>
      <c r="Y85" s="352"/>
      <c r="Z85" s="322" t="str">
        <f t="shared" ref="Z85" si="1084">IF(R85="","",IF(M85="R",MOD(CERCLE-R85,CERCLE),R85))</f>
        <v/>
      </c>
      <c r="AA85" s="320" t="str">
        <f t="shared" ref="AA85" si="1085">IF(S85="","",ABS(COS(RADIANS(Z85-EST)*24))*S85)</f>
        <v/>
      </c>
      <c r="AC85" s="320" t="str">
        <f t="shared" ref="AC85" si="1086">IF(S85="","",SIN(RADIANS(Z85-EST)*24)*S85)</f>
        <v/>
      </c>
      <c r="AD85" s="320" t="str">
        <f t="shared" si="810"/>
        <v/>
      </c>
      <c r="AF85" s="320" t="str">
        <f t="shared" si="811"/>
        <v/>
      </c>
      <c r="AG85" s="320" t="str">
        <f t="shared" si="811"/>
        <v/>
      </c>
      <c r="AH85" s="320" t="str">
        <f t="shared" si="812"/>
        <v/>
      </c>
      <c r="AI85" s="320" t="str">
        <f t="shared" si="813"/>
        <v/>
      </c>
      <c r="AJ85" s="320" t="str">
        <f>IF(AH85="","",IF(ISNA(MATCH(AH85,$AH$1:AH84,0)),"N","Y"))</f>
        <v/>
      </c>
      <c r="AK85" s="320" t="str">
        <f t="shared" si="814"/>
        <v/>
      </c>
      <c r="AL85" s="320" t="str">
        <f t="shared" si="815"/>
        <v/>
      </c>
      <c r="AM85" s="320" t="str">
        <f t="shared" si="816"/>
        <v/>
      </c>
      <c r="AN85" s="320" t="str">
        <f t="shared" si="817"/>
        <v/>
      </c>
      <c r="AO85" s="334" t="str">
        <f t="array" ref="AO85">IF(AM85="","",AVERAGE(IF(AH$1:AH$200=AM85,W$1:W$200)))</f>
        <v/>
      </c>
      <c r="AP85" s="334" t="str">
        <f t="array" ref="AP85">IF(AM85="","",AVERAGE(IF(AH$1:AH$200=AM85,X$1:X$200)))</f>
        <v/>
      </c>
      <c r="AQ85" s="334" t="str">
        <f t="shared" si="858"/>
        <v/>
      </c>
      <c r="AR85" s="335" t="str">
        <f t="array" ref="AR85">IF(AQ85="","",MOD(DEGREES(AQ85/24),CERCLE))</f>
        <v/>
      </c>
      <c r="AS85" s="336" t="str">
        <f t="array" ref="AS85">IF(AM85="","",AVERAGE(IF(AH$1:AH$200=AM85,AA$1:AA$200)))</f>
        <v/>
      </c>
      <c r="AT85" s="336" t="str">
        <f t="shared" si="818"/>
        <v/>
      </c>
      <c r="AU85" s="336" t="str">
        <f t="shared" si="859"/>
        <v/>
      </c>
      <c r="AV85" s="337" t="str">
        <f t="array" ref="AV85">IF(AM85="","",AVERAGE(IF(AH$1:AH$200=AM85,AD$1:AD$200)))</f>
        <v/>
      </c>
      <c r="AW85" s="337" t="str">
        <f t="array" ref="AW85">IF(AN85="","",AVERAGE(IF(AH$1:AH$200=AN85,AD$1:AD$200)))</f>
        <v/>
      </c>
      <c r="AX85" s="337" t="str">
        <f t="shared" si="860"/>
        <v/>
      </c>
      <c r="AY85" s="320" t="str">
        <f t="shared" si="819"/>
        <v/>
      </c>
      <c r="AZ85" s="320" t="str">
        <f>IF(AY85="","",COUNT(AY$1:AY85))</f>
        <v/>
      </c>
      <c r="BB85" s="339" t="str">
        <f>IF(AF85="","",IF(ISNA(MATCH(AF85,$AF$1:AF84,0)),"N","Y"))</f>
        <v/>
      </c>
      <c r="BC85" s="339" t="str">
        <f t="shared" si="20"/>
        <v/>
      </c>
      <c r="BD85" s="339" t="str">
        <f>IF(BC85="","",COUNT($BC$1:BC85))</f>
        <v/>
      </c>
      <c r="BE85" s="339" t="str">
        <f t="shared" si="820"/>
        <v/>
      </c>
      <c r="BF85" s="340" t="str">
        <f>IF(AR85="","",IF(ISNA(MATCH(AF85,$AF$1:AF84,0)),-AR85,AR85))</f>
        <v/>
      </c>
      <c r="BG85" s="341" t="str">
        <f t="array" ref="BG85">IF(BE85="","",SUM(IF(AK$1:AK$200=BE85,BF$1:BF$200)))</f>
        <v/>
      </c>
      <c r="BH85" s="341" t="str">
        <f t="shared" ref="BH85" si="1087">IF(BG85="","",MOD(BG85,CERCLE))</f>
        <v/>
      </c>
      <c r="BI85" s="342"/>
      <c r="BJ85" s="322"/>
      <c r="BK85" s="322"/>
      <c r="BL85" s="322"/>
      <c r="BM85" s="339" t="str">
        <f t="shared" si="862"/>
        <v/>
      </c>
      <c r="BN85" s="343" t="str">
        <f t="shared" si="822"/>
        <v/>
      </c>
      <c r="BO85" s="341" t="str">
        <f t="shared" ref="BO85" si="1088">IF(BN85="","",CERCLE-BN85)</f>
        <v/>
      </c>
      <c r="BP85" s="341"/>
      <c r="BQ85" s="339" t="str">
        <f t="shared" si="824"/>
        <v/>
      </c>
      <c r="BR85" s="341" t="str">
        <f t="shared" si="864"/>
        <v/>
      </c>
      <c r="BS85" s="341" t="str">
        <f t="shared" si="865"/>
        <v/>
      </c>
      <c r="BT85" s="343" t="str">
        <f t="shared" si="825"/>
        <v/>
      </c>
      <c r="BU85" s="342"/>
      <c r="BV85" s="341" t="str">
        <f t="shared" si="866"/>
        <v/>
      </c>
      <c r="BW85" s="345" t="str">
        <f t="shared" si="867"/>
        <v/>
      </c>
      <c r="BX85" s="345" t="str">
        <f t="shared" si="826"/>
        <v/>
      </c>
      <c r="BY85" s="346" t="str">
        <f t="shared" si="827"/>
        <v/>
      </c>
      <c r="BZ85" s="346" t="str">
        <f t="shared" si="828"/>
        <v/>
      </c>
      <c r="CA85" s="339" t="str">
        <f t="shared" si="868"/>
        <v/>
      </c>
      <c r="CE85" s="320" t="str">
        <f t="shared" si="829"/>
        <v/>
      </c>
      <c r="CF85" s="320" t="str">
        <f t="shared" si="830"/>
        <v/>
      </c>
      <c r="CG85" s="322" t="str">
        <f t="shared" si="831"/>
        <v/>
      </c>
      <c r="CH85" s="322" t="str">
        <f t="shared" ref="CH85" si="1089">IF(CG85="","",MOD(CG85-BX85,CERCLE))</f>
        <v/>
      </c>
      <c r="CI85" s="322" t="str">
        <f t="shared" si="833"/>
        <v/>
      </c>
      <c r="CJ85" s="349"/>
      <c r="CK85" s="350" t="str">
        <f t="shared" si="834"/>
        <v/>
      </c>
      <c r="CL85" s="350" t="str">
        <f t="shared" si="835"/>
        <v/>
      </c>
      <c r="CM85" s="320" t="str">
        <f t="shared" si="1067"/>
        <v/>
      </c>
      <c r="CN85" s="320" t="str">
        <f t="shared" si="1067"/>
        <v/>
      </c>
      <c r="CP85" s="322" t="str">
        <f>IF(BN85="","",MOD(BN85+'RAPPORT-XYZ'!$E$12,CERCLE))</f>
        <v/>
      </c>
      <c r="CQ85" s="345" t="str">
        <f t="shared" si="870"/>
        <v/>
      </c>
      <c r="CR85" s="320" t="str">
        <f t="shared" si="871"/>
        <v/>
      </c>
      <c r="CS85" s="320" t="str">
        <f t="shared" si="836"/>
        <v/>
      </c>
      <c r="CU85" s="320" t="str">
        <f>IF(CR85="","",BY85/'RAPPORT-XYZ'!$E$9)</f>
        <v/>
      </c>
      <c r="CV85" s="320" t="str">
        <f>IF(CU85="","",-'RAPPORT-XYZ'!$E$27*CU85)</f>
        <v/>
      </c>
      <c r="CW85" s="320" t="str">
        <f>IF(CV85="","",-'RAPPORT-XYZ'!$E$29*CU85)</f>
        <v/>
      </c>
      <c r="CY85" s="320" t="str">
        <f t="shared" si="837"/>
        <v/>
      </c>
      <c r="CZ85" s="320" t="str">
        <f t="shared" si="837"/>
        <v/>
      </c>
      <c r="DB85" s="320" t="str">
        <f t="shared" si="872"/>
        <v/>
      </c>
      <c r="DD85" s="320" t="str">
        <f>IF(CA85="","",CA85+('RAPPORT-XYZ'!$E$37*ROW(85:85)))</f>
        <v/>
      </c>
      <c r="DF85" s="345" t="str">
        <f t="shared" ref="DF85" si="1090">IF(AND(CZ85=0,CY85=0),0,IF(AND(CZ85=0,CY85&gt;0),NORD,IF(AND(CZ85&gt;0,CY85=0),EST,IF(AND(CZ85=0,CY85&lt;0),SUD,IF(AND(CZ85&lt;0,CY85=0),OUEST,"")))))</f>
        <v/>
      </c>
      <c r="DG85" s="345" t="str">
        <f t="shared" ref="DG85" si="1091">IF(CY85="","",IF(DF85="",MOD(DEGREES(ATAN(ABS(CZ85)/(ABS(CY85))))/24,CERCLE),DF85))</f>
        <v/>
      </c>
      <c r="DH85" s="345" t="str">
        <f t="shared" ref="DH85" si="1092">IF(DG85="","",MOD(IF(AND(CZ85&gt;0,CY85&gt;0),DG85,IF(AND(CZ85&gt;0,CY85&lt;0),SUD-DG85,IF(AND(CZ85&lt;0,CY85&lt;0),SUD+DG85,IF(AND(CZ85&lt;0,CY85&gt;0),NORD-DG85,DG85)))),CERCLE))</f>
        <v/>
      </c>
      <c r="DI85" s="322" t="str">
        <f t="shared" ref="DI85" si="1093">IF(CG85="","",MOD(CG85-DH85,CERCLE))</f>
        <v/>
      </c>
      <c r="DJ85" s="322" t="str">
        <f t="shared" si="842"/>
        <v/>
      </c>
      <c r="DK85" s="322" t="str">
        <f>IF(XYZ!$F$15=OUI,'CALCUL-XYZ'!DJ85,'CALCUL-XYZ'!DH85)</f>
        <v/>
      </c>
      <c r="DL85" s="345" t="str">
        <f t="shared" si="877"/>
        <v/>
      </c>
      <c r="DN85" s="320" t="str">
        <f t="shared" si="843"/>
        <v/>
      </c>
      <c r="DO85" s="320" t="str">
        <f t="shared" si="844"/>
        <v/>
      </c>
      <c r="DP85" s="320" t="str">
        <f t="shared" si="1059"/>
        <v/>
      </c>
      <c r="DQ85" s="320" t="str">
        <f t="shared" si="1059"/>
        <v/>
      </c>
      <c r="DS85" s="320" t="str">
        <f t="shared" si="845"/>
        <v/>
      </c>
      <c r="DT85" s="320" t="str">
        <f ca="1">IF(XYZ!AJ109="","",IF(XYZ!$AO$23='CALCUL-XY'!$E$56," "&amp;SUBSTITUTE(XYZ!AJ109,",","."),","&amp;SUBSTITUTE(XYZ!AJ109,",",".")))</f>
        <v/>
      </c>
      <c r="DU85" s="320" t="str">
        <f ca="1">IF(XYZ!AK109="","",IF(XYZ!$AO$23='CALCUL-XY'!$E$56," "&amp;SUBSTITUTE(XYZ!AK109,",","."),","&amp;SUBSTITUTE(XYZ!AK109,",",".")))</f>
        <v/>
      </c>
      <c r="DV85" s="320" t="str">
        <f>IF(DD85="","",IF(XYZ!$AO$23='CALCUL-XY'!$E$56," "&amp;SUBSTITUTE(DD85,",","."),","&amp;SUBSTITUTE(DD85,",",".")))</f>
        <v/>
      </c>
      <c r="DW85" s="320" t="str">
        <f>IF(DS85="","",IF(XYZ!$AO$23='CALCUL-XY'!$E$56,IF(XYZ!AM109=""," ST"," "&amp;XYZ!AM109),IF(XYZ!AM109="",",ST",","&amp;XYZ!AM109)))</f>
        <v/>
      </c>
      <c r="DY85" s="319">
        <f t="shared" si="846"/>
        <v>85</v>
      </c>
      <c r="DZ85" s="320" t="str">
        <f t="shared" si="847"/>
        <v/>
      </c>
      <c r="EA85" s="322" t="str">
        <f t="shared" si="848"/>
        <v/>
      </c>
      <c r="EB85" s="345" t="str">
        <f t="shared" si="879"/>
        <v/>
      </c>
      <c r="EC85" s="320" t="str">
        <f t="shared" si="849"/>
        <v/>
      </c>
      <c r="ED85" s="320" t="str">
        <f t="shared" si="892"/>
        <v/>
      </c>
      <c r="EE85" s="320" t="str">
        <f t="shared" si="893"/>
        <v/>
      </c>
      <c r="EF85" s="320" t="str">
        <f ca="1">IF(EA85="","",IF(NC&lt;DY85,"",SUM(ED85:OFFSET(ED85,(NC-1),0))))</f>
        <v/>
      </c>
      <c r="EG85" s="320" t="str">
        <f ca="1">IF(EA85="","",IF(NC&lt;DY85,"",SUM(EE85:OFFSET(EE85,(NC-1),0))))</f>
        <v/>
      </c>
      <c r="EH85" s="320" t="str">
        <f t="shared" si="850"/>
        <v/>
      </c>
      <c r="EI85" s="320" t="str">
        <f>IF(EH85="","",'RAPPORT-XYZ'!$E$9/'CALCUL-XYZ'!EH85)</f>
        <v/>
      </c>
    </row>
    <row r="86" spans="1:139" x14ac:dyDescent="0.15">
      <c r="A86" s="320" t="str">
        <f>IF(XYZ!B110="","",XYZ!B110)</f>
        <v/>
      </c>
      <c r="B86" s="320" t="str">
        <f>IF(XYZ!C110="","",IF(XYZ!C110='RAPPORT-XYZ'!$A$6,'RAPPORT-XYZ'!$A$6,IF(OR(XYZ!C110='RAPPORT-XYZ'!$A$7,XYZ!C110='RAPPORT-XYZ'!$B$7),'RAPPORT-XYZ'!$A$7)))</f>
        <v/>
      </c>
      <c r="C86" s="320" t="str">
        <f>IF(XYZ!D110="","",XYZ!D110)</f>
        <v/>
      </c>
      <c r="D86" s="320" t="str">
        <f>IF(XYZ!E110="","",XYZ!E110)</f>
        <v/>
      </c>
      <c r="E86" s="320" t="str">
        <f>IF(XYZ!F110="","",XYZ!F110)</f>
        <v/>
      </c>
      <c r="F86" s="322" t="str">
        <f>IF(XYZ!G110="","",MOD(XYZ!G110,CERCLE))</f>
        <v/>
      </c>
      <c r="G86" s="322" t="str">
        <f>IF(XYZ!H110="","",MOD(XYZ!H110,CERCLE))</f>
        <v/>
      </c>
      <c r="H86" s="320">
        <f>IFERROR(IF(ECHELLE3="",XYZ!I110*1,XYZ!I110*ECHELLE3),"")</f>
        <v>0</v>
      </c>
      <c r="I86" s="320" t="str">
        <f>IF(XYZ!J110="","",XYZ!J110)</f>
        <v/>
      </c>
      <c r="K86" s="320" t="str">
        <f t="shared" si="851"/>
        <v/>
      </c>
      <c r="L86" s="320" t="str">
        <f>IF(K86="","",COUNT($K$1:K86))</f>
        <v/>
      </c>
      <c r="M86" s="320" t="str">
        <f t="shared" si="798"/>
        <v/>
      </c>
      <c r="N86" s="320" t="str">
        <f t="shared" si="799"/>
        <v/>
      </c>
      <c r="O86" s="320" t="str">
        <f t="shared" si="800"/>
        <v/>
      </c>
      <c r="P86" s="320" t="str">
        <f t="shared" si="801"/>
        <v/>
      </c>
      <c r="Q86" s="322" t="str">
        <f t="shared" si="802"/>
        <v/>
      </c>
      <c r="R86" s="322" t="str">
        <f t="shared" si="803"/>
        <v/>
      </c>
      <c r="S86" s="320" t="str">
        <f t="shared" si="804"/>
        <v/>
      </c>
      <c r="T86" s="320" t="str">
        <f t="shared" si="805"/>
        <v/>
      </c>
      <c r="V86" s="322" t="str">
        <f t="shared" ref="V86" si="1094">IF(Q86="","",IF(M86="R",MOD(Q86-SUD,CERCLE),Q86))</f>
        <v/>
      </c>
      <c r="W86" s="331" t="str">
        <f t="shared" si="853"/>
        <v/>
      </c>
      <c r="X86" s="331" t="str">
        <f t="shared" si="854"/>
        <v/>
      </c>
      <c r="Y86" s="352"/>
      <c r="Z86" s="322" t="str">
        <f t="shared" ref="Z86" si="1095">IF(R86="","",IF(M86="R",MOD(CERCLE-R86,CERCLE),R86))</f>
        <v/>
      </c>
      <c r="AA86" s="320" t="str">
        <f t="shared" ref="AA86" si="1096">IF(S86="","",ABS(COS(RADIANS(Z86-EST)*24))*S86)</f>
        <v/>
      </c>
      <c r="AC86" s="320" t="str">
        <f t="shared" ref="AC86" si="1097">IF(S86="","",SIN(RADIANS(Z86-EST)*24)*S86)</f>
        <v/>
      </c>
      <c r="AD86" s="320" t="str">
        <f t="shared" si="810"/>
        <v/>
      </c>
      <c r="AF86" s="320" t="str">
        <f t="shared" si="811"/>
        <v/>
      </c>
      <c r="AG86" s="320" t="str">
        <f t="shared" si="811"/>
        <v/>
      </c>
      <c r="AH86" s="320" t="str">
        <f t="shared" si="812"/>
        <v/>
      </c>
      <c r="AI86" s="320" t="str">
        <f t="shared" si="813"/>
        <v/>
      </c>
      <c r="AJ86" s="320" t="str">
        <f>IF(AH86="","",IF(ISNA(MATCH(AH86,$AH$1:AH85,0)),"N","Y"))</f>
        <v/>
      </c>
      <c r="AK86" s="320" t="str">
        <f t="shared" si="814"/>
        <v/>
      </c>
      <c r="AL86" s="320" t="str">
        <f t="shared" si="815"/>
        <v/>
      </c>
      <c r="AM86" s="320" t="str">
        <f t="shared" si="816"/>
        <v/>
      </c>
      <c r="AN86" s="320" t="str">
        <f t="shared" si="817"/>
        <v/>
      </c>
      <c r="AO86" s="334" t="str">
        <f t="array" ref="AO86">IF(AM86="","",AVERAGE(IF(AH$1:AH$200=AM86,W$1:W$200)))</f>
        <v/>
      </c>
      <c r="AP86" s="334" t="str">
        <f t="array" ref="AP86">IF(AM86="","",AVERAGE(IF(AH$1:AH$200=AM86,X$1:X$200)))</f>
        <v/>
      </c>
      <c r="AQ86" s="334" t="str">
        <f t="shared" si="858"/>
        <v/>
      </c>
      <c r="AR86" s="335" t="str">
        <f t="array" ref="AR86">IF(AQ86="","",MOD(DEGREES(AQ86/24),CERCLE))</f>
        <v/>
      </c>
      <c r="AS86" s="336" t="str">
        <f t="array" ref="AS86">IF(AM86="","",AVERAGE(IF(AH$1:AH$200=AM86,AA$1:AA$200)))</f>
        <v/>
      </c>
      <c r="AT86" s="336" t="str">
        <f t="shared" si="818"/>
        <v/>
      </c>
      <c r="AU86" s="336" t="str">
        <f t="shared" si="859"/>
        <v/>
      </c>
      <c r="AV86" s="337" t="str">
        <f t="array" ref="AV86">IF(AM86="","",AVERAGE(IF(AH$1:AH$200=AM86,AD$1:AD$200)))</f>
        <v/>
      </c>
      <c r="AW86" s="337" t="str">
        <f t="array" ref="AW86">IF(AN86="","",AVERAGE(IF(AH$1:AH$200=AN86,AD$1:AD$200)))</f>
        <v/>
      </c>
      <c r="AX86" s="337" t="str">
        <f t="shared" si="860"/>
        <v/>
      </c>
      <c r="AY86" s="320" t="str">
        <f t="shared" si="819"/>
        <v/>
      </c>
      <c r="AZ86" s="320" t="str">
        <f>IF(AY86="","",COUNT(AY$1:AY86))</f>
        <v/>
      </c>
      <c r="BB86" s="339" t="str">
        <f>IF(AF86="","",IF(ISNA(MATCH(AF86,$AF$1:AF85,0)),"N","Y"))</f>
        <v/>
      </c>
      <c r="BC86" s="339" t="str">
        <f t="shared" si="20"/>
        <v/>
      </c>
      <c r="BD86" s="339" t="str">
        <f>IF(BC86="","",COUNT($BC$1:BC86))</f>
        <v/>
      </c>
      <c r="BE86" s="339" t="str">
        <f t="shared" si="820"/>
        <v/>
      </c>
      <c r="BF86" s="340" t="str">
        <f>IF(AR86="","",IF(ISNA(MATCH(AF86,$AF$1:AF85,0)),-AR86,AR86))</f>
        <v/>
      </c>
      <c r="BG86" s="341" t="str">
        <f t="array" ref="BG86">IF(BE86="","",SUM(IF(AK$1:AK$200=BE86,BF$1:BF$200)))</f>
        <v/>
      </c>
      <c r="BH86" s="341" t="str">
        <f t="shared" ref="BH86" si="1098">IF(BG86="","",MOD(BG86,CERCLE))</f>
        <v/>
      </c>
      <c r="BI86" s="342"/>
      <c r="BJ86" s="322"/>
      <c r="BK86" s="322"/>
      <c r="BL86" s="322"/>
      <c r="BM86" s="339" t="str">
        <f t="shared" si="862"/>
        <v/>
      </c>
      <c r="BN86" s="343" t="str">
        <f t="shared" si="822"/>
        <v/>
      </c>
      <c r="BO86" s="341" t="str">
        <f t="shared" ref="BO86" si="1099">IF(BN86="","",CERCLE-BN86)</f>
        <v/>
      </c>
      <c r="BP86" s="341"/>
      <c r="BQ86" s="339" t="str">
        <f t="shared" si="824"/>
        <v/>
      </c>
      <c r="BR86" s="341" t="str">
        <f t="shared" si="864"/>
        <v/>
      </c>
      <c r="BS86" s="341" t="str">
        <f t="shared" si="865"/>
        <v/>
      </c>
      <c r="BT86" s="343" t="str">
        <f t="shared" si="825"/>
        <v/>
      </c>
      <c r="BU86" s="342"/>
      <c r="BV86" s="341" t="str">
        <f t="shared" si="866"/>
        <v/>
      </c>
      <c r="BW86" s="345" t="str">
        <f t="shared" si="867"/>
        <v/>
      </c>
      <c r="BX86" s="345" t="str">
        <f t="shared" si="826"/>
        <v/>
      </c>
      <c r="BY86" s="346" t="str">
        <f t="shared" si="827"/>
        <v/>
      </c>
      <c r="BZ86" s="346" t="str">
        <f t="shared" si="828"/>
        <v/>
      </c>
      <c r="CA86" s="339" t="str">
        <f t="shared" si="868"/>
        <v/>
      </c>
      <c r="CE86" s="320" t="str">
        <f t="shared" si="829"/>
        <v/>
      </c>
      <c r="CF86" s="320" t="str">
        <f t="shared" si="830"/>
        <v/>
      </c>
      <c r="CG86" s="322" t="str">
        <f t="shared" si="831"/>
        <v/>
      </c>
      <c r="CH86" s="322" t="str">
        <f t="shared" ref="CH86" si="1100">IF(CG86="","",MOD(CG86-BX86,CERCLE))</f>
        <v/>
      </c>
      <c r="CI86" s="322" t="str">
        <f t="shared" si="833"/>
        <v/>
      </c>
      <c r="CJ86" s="349"/>
      <c r="CK86" s="350" t="str">
        <f t="shared" si="834"/>
        <v/>
      </c>
      <c r="CL86" s="350" t="str">
        <f t="shared" si="835"/>
        <v/>
      </c>
      <c r="CM86" s="320" t="str">
        <f t="shared" si="1067"/>
        <v/>
      </c>
      <c r="CN86" s="320" t="str">
        <f t="shared" si="1067"/>
        <v/>
      </c>
      <c r="CP86" s="322" t="str">
        <f>IF(BN86="","",MOD(BN86+'RAPPORT-XYZ'!$E$12,CERCLE))</f>
        <v/>
      </c>
      <c r="CQ86" s="345" t="str">
        <f t="shared" si="870"/>
        <v/>
      </c>
      <c r="CR86" s="320" t="str">
        <f t="shared" si="871"/>
        <v/>
      </c>
      <c r="CS86" s="320" t="str">
        <f t="shared" si="836"/>
        <v/>
      </c>
      <c r="CU86" s="320" t="str">
        <f>IF(CR86="","",BY86/'RAPPORT-XYZ'!$E$9)</f>
        <v/>
      </c>
      <c r="CV86" s="320" t="str">
        <f>IF(CU86="","",-'RAPPORT-XYZ'!$E$27*CU86)</f>
        <v/>
      </c>
      <c r="CW86" s="320" t="str">
        <f>IF(CV86="","",-'RAPPORT-XYZ'!$E$29*CU86)</f>
        <v/>
      </c>
      <c r="CY86" s="320" t="str">
        <f t="shared" si="837"/>
        <v/>
      </c>
      <c r="CZ86" s="320" t="str">
        <f t="shared" si="837"/>
        <v/>
      </c>
      <c r="DB86" s="320" t="str">
        <f t="shared" si="872"/>
        <v/>
      </c>
      <c r="DD86" s="320" t="str">
        <f>IF(CA86="","",CA86+('RAPPORT-XYZ'!$E$37*ROW(86:86)))</f>
        <v/>
      </c>
      <c r="DF86" s="345" t="str">
        <f t="shared" ref="DF86" si="1101">IF(AND(CZ86=0,CY86=0),0,IF(AND(CZ86=0,CY86&gt;0),NORD,IF(AND(CZ86&gt;0,CY86=0),EST,IF(AND(CZ86=0,CY86&lt;0),SUD,IF(AND(CZ86&lt;0,CY86=0),OUEST,"")))))</f>
        <v/>
      </c>
      <c r="DG86" s="345" t="str">
        <f t="shared" ref="DG86" si="1102">IF(CY86="","",IF(DF86="",MOD(DEGREES(ATAN(ABS(CZ86)/(ABS(CY86))))/24,CERCLE),DF86))</f>
        <v/>
      </c>
      <c r="DH86" s="345" t="str">
        <f t="shared" ref="DH86" si="1103">IF(DG86="","",MOD(IF(AND(CZ86&gt;0,CY86&gt;0),DG86,IF(AND(CZ86&gt;0,CY86&lt;0),SUD-DG86,IF(AND(CZ86&lt;0,CY86&lt;0),SUD+DG86,IF(AND(CZ86&lt;0,CY86&gt;0),NORD-DG86,DG86)))),CERCLE))</f>
        <v/>
      </c>
      <c r="DI86" s="322" t="str">
        <f t="shared" ref="DI86" si="1104">IF(CG86="","",MOD(CG86-DH86,CERCLE))</f>
        <v/>
      </c>
      <c r="DJ86" s="322" t="str">
        <f t="shared" si="842"/>
        <v/>
      </c>
      <c r="DK86" s="322" t="str">
        <f>IF(XYZ!$F$15=OUI,'CALCUL-XYZ'!DJ86,'CALCUL-XYZ'!DH86)</f>
        <v/>
      </c>
      <c r="DL86" s="345" t="str">
        <f t="shared" si="877"/>
        <v/>
      </c>
      <c r="DN86" s="320" t="str">
        <f t="shared" si="843"/>
        <v/>
      </c>
      <c r="DO86" s="320" t="str">
        <f t="shared" si="844"/>
        <v/>
      </c>
      <c r="DP86" s="320" t="str">
        <f t="shared" si="1059"/>
        <v/>
      </c>
      <c r="DQ86" s="320" t="str">
        <f t="shared" si="1059"/>
        <v/>
      </c>
      <c r="DS86" s="320" t="str">
        <f t="shared" si="845"/>
        <v/>
      </c>
      <c r="DT86" s="320" t="str">
        <f ca="1">IF(XYZ!AJ110="","",IF(XYZ!$AO$23='CALCUL-XY'!$E$56," "&amp;SUBSTITUTE(XYZ!AJ110,",","."),","&amp;SUBSTITUTE(XYZ!AJ110,",",".")))</f>
        <v/>
      </c>
      <c r="DU86" s="320" t="str">
        <f ca="1">IF(XYZ!AK110="","",IF(XYZ!$AO$23='CALCUL-XY'!$E$56," "&amp;SUBSTITUTE(XYZ!AK110,",","."),","&amp;SUBSTITUTE(XYZ!AK110,",",".")))</f>
        <v/>
      </c>
      <c r="DV86" s="320" t="str">
        <f>IF(DD86="","",IF(XYZ!$AO$23='CALCUL-XY'!$E$56," "&amp;SUBSTITUTE(DD86,",","."),","&amp;SUBSTITUTE(DD86,",",".")))</f>
        <v/>
      </c>
      <c r="DW86" s="320" t="str">
        <f>IF(DS86="","",IF(XYZ!$AO$23='CALCUL-XY'!$E$56,IF(XYZ!AM110=""," ST"," "&amp;XYZ!AM110),IF(XYZ!AM110="",",ST",","&amp;XYZ!AM110)))</f>
        <v/>
      </c>
      <c r="DY86" s="319">
        <f t="shared" si="846"/>
        <v>86</v>
      </c>
      <c r="DZ86" s="320" t="str">
        <f t="shared" si="847"/>
        <v/>
      </c>
      <c r="EA86" s="322" t="str">
        <f t="shared" si="848"/>
        <v/>
      </c>
      <c r="EB86" s="345" t="str">
        <f t="shared" si="879"/>
        <v/>
      </c>
      <c r="EC86" s="320" t="str">
        <f t="shared" si="849"/>
        <v/>
      </c>
      <c r="ED86" s="320" t="str">
        <f t="shared" si="892"/>
        <v/>
      </c>
      <c r="EE86" s="320" t="str">
        <f t="shared" si="893"/>
        <v/>
      </c>
      <c r="EF86" s="320" t="str">
        <f ca="1">IF(EA86="","",IF(NC&lt;DY86,"",SUM(ED86:OFFSET(ED86,(NC-1),0))))</f>
        <v/>
      </c>
      <c r="EG86" s="320" t="str">
        <f ca="1">IF(EA86="","",IF(NC&lt;DY86,"",SUM(EE86:OFFSET(EE86,(NC-1),0))))</f>
        <v/>
      </c>
      <c r="EH86" s="320" t="str">
        <f t="shared" si="850"/>
        <v/>
      </c>
      <c r="EI86" s="320" t="str">
        <f>IF(EH86="","",'RAPPORT-XYZ'!$E$9/'CALCUL-XYZ'!EH86)</f>
        <v/>
      </c>
    </row>
    <row r="87" spans="1:139" x14ac:dyDescent="0.15">
      <c r="A87" s="320" t="str">
        <f>IF(XYZ!B111="","",XYZ!B111)</f>
        <v/>
      </c>
      <c r="B87" s="320" t="str">
        <f>IF(XYZ!C111="","",IF(XYZ!C111='RAPPORT-XYZ'!$A$6,'RAPPORT-XYZ'!$A$6,IF(OR(XYZ!C111='RAPPORT-XYZ'!$A$7,XYZ!C111='RAPPORT-XYZ'!$B$7),'RAPPORT-XYZ'!$A$7)))</f>
        <v/>
      </c>
      <c r="C87" s="320" t="str">
        <f>IF(XYZ!D111="","",XYZ!D111)</f>
        <v/>
      </c>
      <c r="D87" s="320" t="str">
        <f>IF(XYZ!E111="","",XYZ!E111)</f>
        <v/>
      </c>
      <c r="E87" s="320" t="str">
        <f>IF(XYZ!F111="","",XYZ!F111)</f>
        <v/>
      </c>
      <c r="F87" s="322" t="str">
        <f>IF(XYZ!G111="","",MOD(XYZ!G111,CERCLE))</f>
        <v/>
      </c>
      <c r="G87" s="322" t="str">
        <f>IF(XYZ!H111="","",MOD(XYZ!H111,CERCLE))</f>
        <v/>
      </c>
      <c r="H87" s="320">
        <f>IFERROR(IF(ECHELLE3="",XYZ!I111*1,XYZ!I111*ECHELLE3),"")</f>
        <v>0</v>
      </c>
      <c r="I87" s="320" t="str">
        <f>IF(XYZ!J111="","",XYZ!J111)</f>
        <v/>
      </c>
      <c r="K87" s="320" t="str">
        <f t="shared" si="851"/>
        <v/>
      </c>
      <c r="L87" s="320" t="str">
        <f>IF(K87="","",COUNT($K$1:K87))</f>
        <v/>
      </c>
      <c r="M87" s="320" t="str">
        <f t="shared" si="798"/>
        <v/>
      </c>
      <c r="N87" s="320" t="str">
        <f t="shared" si="799"/>
        <v/>
      </c>
      <c r="O87" s="320" t="str">
        <f t="shared" si="800"/>
        <v/>
      </c>
      <c r="P87" s="320" t="str">
        <f t="shared" si="801"/>
        <v/>
      </c>
      <c r="Q87" s="322" t="str">
        <f t="shared" si="802"/>
        <v/>
      </c>
      <c r="R87" s="322" t="str">
        <f t="shared" si="803"/>
        <v/>
      </c>
      <c r="S87" s="320" t="str">
        <f t="shared" si="804"/>
        <v/>
      </c>
      <c r="T87" s="320" t="str">
        <f t="shared" si="805"/>
        <v/>
      </c>
      <c r="V87" s="322" t="str">
        <f t="shared" ref="V87" si="1105">IF(Q87="","",IF(M87="R",MOD(Q87-SUD,CERCLE),Q87))</f>
        <v/>
      </c>
      <c r="W87" s="331" t="str">
        <f t="shared" si="853"/>
        <v/>
      </c>
      <c r="X87" s="331" t="str">
        <f t="shared" si="854"/>
        <v/>
      </c>
      <c r="Y87" s="352"/>
      <c r="Z87" s="322" t="str">
        <f t="shared" ref="Z87" si="1106">IF(R87="","",IF(M87="R",MOD(CERCLE-R87,CERCLE),R87))</f>
        <v/>
      </c>
      <c r="AA87" s="320" t="str">
        <f t="shared" ref="AA87" si="1107">IF(S87="","",ABS(COS(RADIANS(Z87-EST)*24))*S87)</f>
        <v/>
      </c>
      <c r="AC87" s="320" t="str">
        <f t="shared" ref="AC87" si="1108">IF(S87="","",SIN(RADIANS(Z87-EST)*24)*S87)</f>
        <v/>
      </c>
      <c r="AD87" s="320" t="str">
        <f t="shared" si="810"/>
        <v/>
      </c>
      <c r="AF87" s="320" t="str">
        <f t="shared" si="811"/>
        <v/>
      </c>
      <c r="AG87" s="320" t="str">
        <f t="shared" si="811"/>
        <v/>
      </c>
      <c r="AH87" s="320" t="str">
        <f t="shared" si="812"/>
        <v/>
      </c>
      <c r="AI87" s="320" t="str">
        <f t="shared" si="813"/>
        <v/>
      </c>
      <c r="AJ87" s="320" t="str">
        <f>IF(AH87="","",IF(ISNA(MATCH(AH87,$AH$1:AH86,0)),"N","Y"))</f>
        <v/>
      </c>
      <c r="AK87" s="320" t="str">
        <f t="shared" si="814"/>
        <v/>
      </c>
      <c r="AL87" s="320" t="str">
        <f t="shared" si="815"/>
        <v/>
      </c>
      <c r="AM87" s="320" t="str">
        <f t="shared" si="816"/>
        <v/>
      </c>
      <c r="AN87" s="320" t="str">
        <f t="shared" si="817"/>
        <v/>
      </c>
      <c r="AO87" s="334" t="str">
        <f t="array" ref="AO87">IF(AM87="","",AVERAGE(IF(AH$1:AH$200=AM87,W$1:W$200)))</f>
        <v/>
      </c>
      <c r="AP87" s="334" t="str">
        <f t="array" ref="AP87">IF(AM87="","",AVERAGE(IF(AH$1:AH$200=AM87,X$1:X$200)))</f>
        <v/>
      </c>
      <c r="AQ87" s="334" t="str">
        <f t="shared" si="858"/>
        <v/>
      </c>
      <c r="AR87" s="335" t="str">
        <f t="array" ref="AR87">IF(AQ87="","",MOD(DEGREES(AQ87/24),CERCLE))</f>
        <v/>
      </c>
      <c r="AS87" s="336" t="str">
        <f t="array" ref="AS87">IF(AM87="","",AVERAGE(IF(AH$1:AH$200=AM87,AA$1:AA$200)))</f>
        <v/>
      </c>
      <c r="AT87" s="336" t="str">
        <f t="shared" si="818"/>
        <v/>
      </c>
      <c r="AU87" s="336" t="str">
        <f t="shared" si="859"/>
        <v/>
      </c>
      <c r="AV87" s="337" t="str">
        <f t="array" ref="AV87">IF(AM87="","",AVERAGE(IF(AH$1:AH$200=AM87,AD$1:AD$200)))</f>
        <v/>
      </c>
      <c r="AW87" s="337" t="str">
        <f t="array" ref="AW87">IF(AN87="","",AVERAGE(IF(AH$1:AH$200=AN87,AD$1:AD$200)))</f>
        <v/>
      </c>
      <c r="AX87" s="337" t="str">
        <f t="shared" si="860"/>
        <v/>
      </c>
      <c r="AY87" s="320" t="str">
        <f t="shared" si="819"/>
        <v/>
      </c>
      <c r="AZ87" s="320" t="str">
        <f>IF(AY87="","",COUNT(AY$1:AY87))</f>
        <v/>
      </c>
      <c r="BB87" s="339" t="str">
        <f>IF(AF87="","",IF(ISNA(MATCH(AF87,$AF$1:AF86,0)),"N","Y"))</f>
        <v/>
      </c>
      <c r="BC87" s="339" t="str">
        <f t="shared" si="20"/>
        <v/>
      </c>
      <c r="BD87" s="339" t="str">
        <f>IF(BC87="","",COUNT($BC$1:BC87))</f>
        <v/>
      </c>
      <c r="BE87" s="339" t="str">
        <f t="shared" si="820"/>
        <v/>
      </c>
      <c r="BF87" s="340" t="str">
        <f>IF(AR87="","",IF(ISNA(MATCH(AF87,$AF$1:AF86,0)),-AR87,AR87))</f>
        <v/>
      </c>
      <c r="BG87" s="341" t="str">
        <f t="array" ref="BG87">IF(BE87="","",SUM(IF(AK$1:AK$200=BE87,BF$1:BF$200)))</f>
        <v/>
      </c>
      <c r="BH87" s="341" t="str">
        <f t="shared" ref="BH87" si="1109">IF(BG87="","",MOD(BG87,CERCLE))</f>
        <v/>
      </c>
      <c r="BI87" s="342"/>
      <c r="BJ87" s="322"/>
      <c r="BK87" s="322"/>
      <c r="BL87" s="322"/>
      <c r="BM87" s="339" t="str">
        <f t="shared" si="862"/>
        <v/>
      </c>
      <c r="BN87" s="343" t="str">
        <f t="shared" si="822"/>
        <v/>
      </c>
      <c r="BO87" s="341" t="str">
        <f t="shared" ref="BO87" si="1110">IF(BN87="","",CERCLE-BN87)</f>
        <v/>
      </c>
      <c r="BP87" s="341"/>
      <c r="BQ87" s="339" t="str">
        <f t="shared" si="824"/>
        <v/>
      </c>
      <c r="BR87" s="341" t="str">
        <f t="shared" si="864"/>
        <v/>
      </c>
      <c r="BS87" s="341" t="str">
        <f t="shared" si="865"/>
        <v/>
      </c>
      <c r="BT87" s="343" t="str">
        <f t="shared" si="825"/>
        <v/>
      </c>
      <c r="BU87" s="342"/>
      <c r="BV87" s="341" t="str">
        <f t="shared" si="866"/>
        <v/>
      </c>
      <c r="BW87" s="345" t="str">
        <f t="shared" si="867"/>
        <v/>
      </c>
      <c r="BX87" s="345" t="str">
        <f t="shared" si="826"/>
        <v/>
      </c>
      <c r="BY87" s="346" t="str">
        <f t="shared" si="827"/>
        <v/>
      </c>
      <c r="BZ87" s="346" t="str">
        <f t="shared" si="828"/>
        <v/>
      </c>
      <c r="CA87" s="339" t="str">
        <f t="shared" si="868"/>
        <v/>
      </c>
      <c r="CE87" s="320" t="str">
        <f t="shared" si="829"/>
        <v/>
      </c>
      <c r="CF87" s="320" t="str">
        <f t="shared" si="830"/>
        <v/>
      </c>
      <c r="CG87" s="322" t="str">
        <f t="shared" si="831"/>
        <v/>
      </c>
      <c r="CH87" s="322" t="str">
        <f t="shared" ref="CH87" si="1111">IF(CG87="","",MOD(CG87-BX87,CERCLE))</f>
        <v/>
      </c>
      <c r="CI87" s="322" t="str">
        <f t="shared" si="833"/>
        <v/>
      </c>
      <c r="CJ87" s="349"/>
      <c r="CK87" s="350" t="str">
        <f t="shared" si="834"/>
        <v/>
      </c>
      <c r="CL87" s="350" t="str">
        <f t="shared" si="835"/>
        <v/>
      </c>
      <c r="CM87" s="320" t="str">
        <f t="shared" si="1067"/>
        <v/>
      </c>
      <c r="CN87" s="320" t="str">
        <f t="shared" si="1067"/>
        <v/>
      </c>
      <c r="CP87" s="322" t="str">
        <f>IF(BN87="","",MOD(BN87+'RAPPORT-XYZ'!$E$12,CERCLE))</f>
        <v/>
      </c>
      <c r="CQ87" s="345" t="str">
        <f t="shared" si="870"/>
        <v/>
      </c>
      <c r="CR87" s="320" t="str">
        <f t="shared" si="871"/>
        <v/>
      </c>
      <c r="CS87" s="320" t="str">
        <f t="shared" si="836"/>
        <v/>
      </c>
      <c r="CU87" s="320" t="str">
        <f>IF(CR87="","",BY87/'RAPPORT-XYZ'!$E$9)</f>
        <v/>
      </c>
      <c r="CV87" s="320" t="str">
        <f>IF(CU87="","",-'RAPPORT-XYZ'!$E$27*CU87)</f>
        <v/>
      </c>
      <c r="CW87" s="320" t="str">
        <f>IF(CV87="","",-'RAPPORT-XYZ'!$E$29*CU87)</f>
        <v/>
      </c>
      <c r="CY87" s="320" t="str">
        <f t="shared" si="837"/>
        <v/>
      </c>
      <c r="CZ87" s="320" t="str">
        <f t="shared" si="837"/>
        <v/>
      </c>
      <c r="DB87" s="320" t="str">
        <f t="shared" si="872"/>
        <v/>
      </c>
      <c r="DD87" s="320" t="str">
        <f>IF(CA87="","",CA87+('RAPPORT-XYZ'!$E$37*ROW(87:87)))</f>
        <v/>
      </c>
      <c r="DF87" s="345" t="str">
        <f t="shared" ref="DF87" si="1112">IF(AND(CZ87=0,CY87=0),0,IF(AND(CZ87=0,CY87&gt;0),NORD,IF(AND(CZ87&gt;0,CY87=0),EST,IF(AND(CZ87=0,CY87&lt;0),SUD,IF(AND(CZ87&lt;0,CY87=0),OUEST,"")))))</f>
        <v/>
      </c>
      <c r="DG87" s="345" t="str">
        <f t="shared" ref="DG87" si="1113">IF(CY87="","",IF(DF87="",MOD(DEGREES(ATAN(ABS(CZ87)/(ABS(CY87))))/24,CERCLE),DF87))</f>
        <v/>
      </c>
      <c r="DH87" s="345" t="str">
        <f t="shared" ref="DH87" si="1114">IF(DG87="","",MOD(IF(AND(CZ87&gt;0,CY87&gt;0),DG87,IF(AND(CZ87&gt;0,CY87&lt;0),SUD-DG87,IF(AND(CZ87&lt;0,CY87&lt;0),SUD+DG87,IF(AND(CZ87&lt;0,CY87&gt;0),NORD-DG87,DG87)))),CERCLE))</f>
        <v/>
      </c>
      <c r="DI87" s="322" t="str">
        <f t="shared" ref="DI87" si="1115">IF(CG87="","",MOD(CG87-DH87,CERCLE))</f>
        <v/>
      </c>
      <c r="DJ87" s="322" t="str">
        <f t="shared" si="842"/>
        <v/>
      </c>
      <c r="DK87" s="322" t="str">
        <f>IF(XYZ!$F$15=OUI,'CALCUL-XYZ'!DJ87,'CALCUL-XYZ'!DH87)</f>
        <v/>
      </c>
      <c r="DL87" s="345" t="str">
        <f t="shared" si="877"/>
        <v/>
      </c>
      <c r="DN87" s="320" t="str">
        <f t="shared" si="843"/>
        <v/>
      </c>
      <c r="DO87" s="320" t="str">
        <f t="shared" si="844"/>
        <v/>
      </c>
      <c r="DP87" s="320" t="str">
        <f t="shared" si="1059"/>
        <v/>
      </c>
      <c r="DQ87" s="320" t="str">
        <f t="shared" si="1059"/>
        <v/>
      </c>
      <c r="DS87" s="320" t="str">
        <f t="shared" si="845"/>
        <v/>
      </c>
      <c r="DT87" s="320" t="str">
        <f ca="1">IF(XYZ!AJ111="","",IF(XYZ!$AO$23='CALCUL-XY'!$E$56," "&amp;SUBSTITUTE(XYZ!AJ111,",","."),","&amp;SUBSTITUTE(XYZ!AJ111,",",".")))</f>
        <v/>
      </c>
      <c r="DU87" s="320" t="str">
        <f ca="1">IF(XYZ!AK111="","",IF(XYZ!$AO$23='CALCUL-XY'!$E$56," "&amp;SUBSTITUTE(XYZ!AK111,",","."),","&amp;SUBSTITUTE(XYZ!AK111,",",".")))</f>
        <v/>
      </c>
      <c r="DV87" s="320" t="str">
        <f>IF(DD87="","",IF(XYZ!$AO$23='CALCUL-XY'!$E$56," "&amp;SUBSTITUTE(DD87,",","."),","&amp;SUBSTITUTE(DD87,",",".")))</f>
        <v/>
      </c>
      <c r="DW87" s="320" t="str">
        <f>IF(DS87="","",IF(XYZ!$AO$23='CALCUL-XY'!$E$56,IF(XYZ!AM111=""," ST"," "&amp;XYZ!AM111),IF(XYZ!AM111="",",ST",","&amp;XYZ!AM111)))</f>
        <v/>
      </c>
      <c r="DY87" s="319">
        <f t="shared" si="846"/>
        <v>87</v>
      </c>
      <c r="DZ87" s="320" t="str">
        <f t="shared" si="847"/>
        <v/>
      </c>
      <c r="EA87" s="322" t="str">
        <f t="shared" si="848"/>
        <v/>
      </c>
      <c r="EB87" s="345" t="str">
        <f t="shared" si="879"/>
        <v/>
      </c>
      <c r="EC87" s="320" t="str">
        <f t="shared" si="849"/>
        <v/>
      </c>
      <c r="ED87" s="320" t="str">
        <f t="shared" si="892"/>
        <v/>
      </c>
      <c r="EE87" s="320" t="str">
        <f t="shared" si="893"/>
        <v/>
      </c>
      <c r="EF87" s="320" t="str">
        <f ca="1">IF(EA87="","",IF(NC&lt;DY87,"",SUM(ED87:OFFSET(ED87,(NC-1),0))))</f>
        <v/>
      </c>
      <c r="EG87" s="320" t="str">
        <f ca="1">IF(EA87="","",IF(NC&lt;DY87,"",SUM(EE87:OFFSET(EE87,(NC-1),0))))</f>
        <v/>
      </c>
      <c r="EH87" s="320" t="str">
        <f t="shared" si="850"/>
        <v/>
      </c>
      <c r="EI87" s="320" t="str">
        <f>IF(EH87="","",'RAPPORT-XYZ'!$E$9/'CALCUL-XYZ'!EH87)</f>
        <v/>
      </c>
    </row>
    <row r="88" spans="1:139" x14ac:dyDescent="0.15">
      <c r="A88" s="320" t="str">
        <f>IF(XYZ!B112="","",XYZ!B112)</f>
        <v/>
      </c>
      <c r="B88" s="320" t="str">
        <f>IF(XYZ!C112="","",IF(XYZ!C112='RAPPORT-XYZ'!$A$6,'RAPPORT-XYZ'!$A$6,IF(OR(XYZ!C112='RAPPORT-XYZ'!$A$7,XYZ!C112='RAPPORT-XYZ'!$B$7),'RAPPORT-XYZ'!$A$7)))</f>
        <v/>
      </c>
      <c r="C88" s="320" t="str">
        <f>IF(XYZ!D112="","",XYZ!D112)</f>
        <v/>
      </c>
      <c r="D88" s="320" t="str">
        <f>IF(XYZ!E112="","",XYZ!E112)</f>
        <v/>
      </c>
      <c r="E88" s="320" t="str">
        <f>IF(XYZ!F112="","",XYZ!F112)</f>
        <v/>
      </c>
      <c r="F88" s="322" t="str">
        <f>IF(XYZ!G112="","",MOD(XYZ!G112,CERCLE))</f>
        <v/>
      </c>
      <c r="G88" s="322" t="str">
        <f>IF(XYZ!H112="","",MOD(XYZ!H112,CERCLE))</f>
        <v/>
      </c>
      <c r="H88" s="320">
        <f>IFERROR(IF(ECHELLE3="",XYZ!I112*1,XYZ!I112*ECHELLE3),"")</f>
        <v>0</v>
      </c>
      <c r="I88" s="320" t="str">
        <f>IF(XYZ!J112="","",XYZ!J112)</f>
        <v/>
      </c>
      <c r="K88" s="320" t="str">
        <f t="shared" si="851"/>
        <v/>
      </c>
      <c r="L88" s="320" t="str">
        <f>IF(K88="","",COUNT($K$1:K88))</f>
        <v/>
      </c>
      <c r="M88" s="320" t="str">
        <f t="shared" si="798"/>
        <v/>
      </c>
      <c r="N88" s="320" t="str">
        <f t="shared" si="799"/>
        <v/>
      </c>
      <c r="O88" s="320" t="str">
        <f t="shared" si="800"/>
        <v/>
      </c>
      <c r="P88" s="320" t="str">
        <f t="shared" si="801"/>
        <v/>
      </c>
      <c r="Q88" s="322" t="str">
        <f t="shared" si="802"/>
        <v/>
      </c>
      <c r="R88" s="322" t="str">
        <f t="shared" si="803"/>
        <v/>
      </c>
      <c r="S88" s="320" t="str">
        <f t="shared" si="804"/>
        <v/>
      </c>
      <c r="T88" s="320" t="str">
        <f t="shared" si="805"/>
        <v/>
      </c>
      <c r="V88" s="322" t="str">
        <f t="shared" ref="V88" si="1116">IF(Q88="","",IF(M88="R",MOD(Q88-SUD,CERCLE),Q88))</f>
        <v/>
      </c>
      <c r="W88" s="331" t="str">
        <f t="shared" si="853"/>
        <v/>
      </c>
      <c r="X88" s="331" t="str">
        <f t="shared" si="854"/>
        <v/>
      </c>
      <c r="Y88" s="352"/>
      <c r="Z88" s="322" t="str">
        <f t="shared" ref="Z88" si="1117">IF(R88="","",IF(M88="R",MOD(CERCLE-R88,CERCLE),R88))</f>
        <v/>
      </c>
      <c r="AA88" s="320" t="str">
        <f t="shared" ref="AA88" si="1118">IF(S88="","",ABS(COS(RADIANS(Z88-EST)*24))*S88)</f>
        <v/>
      </c>
      <c r="AC88" s="320" t="str">
        <f t="shared" ref="AC88" si="1119">IF(S88="","",SIN(RADIANS(Z88-EST)*24)*S88)</f>
        <v/>
      </c>
      <c r="AD88" s="320" t="str">
        <f t="shared" si="810"/>
        <v/>
      </c>
      <c r="AF88" s="320" t="str">
        <f t="shared" si="811"/>
        <v/>
      </c>
      <c r="AG88" s="320" t="str">
        <f t="shared" si="811"/>
        <v/>
      </c>
      <c r="AH88" s="320" t="str">
        <f t="shared" si="812"/>
        <v/>
      </c>
      <c r="AI88" s="320" t="str">
        <f t="shared" si="813"/>
        <v/>
      </c>
      <c r="AJ88" s="320" t="str">
        <f>IF(AH88="","",IF(ISNA(MATCH(AH88,$AH$1:AH87,0)),"N","Y"))</f>
        <v/>
      </c>
      <c r="AK88" s="320" t="str">
        <f t="shared" si="814"/>
        <v/>
      </c>
      <c r="AL88" s="320" t="str">
        <f t="shared" si="815"/>
        <v/>
      </c>
      <c r="AM88" s="320" t="str">
        <f t="shared" si="816"/>
        <v/>
      </c>
      <c r="AN88" s="320" t="str">
        <f t="shared" si="817"/>
        <v/>
      </c>
      <c r="AO88" s="334" t="str">
        <f t="array" ref="AO88">IF(AM88="","",AVERAGE(IF(AH$1:AH$200=AM88,W$1:W$200)))</f>
        <v/>
      </c>
      <c r="AP88" s="334" t="str">
        <f t="array" ref="AP88">IF(AM88="","",AVERAGE(IF(AH$1:AH$200=AM88,X$1:X$200)))</f>
        <v/>
      </c>
      <c r="AQ88" s="334" t="str">
        <f t="shared" si="858"/>
        <v/>
      </c>
      <c r="AR88" s="335" t="str">
        <f t="array" ref="AR88">IF(AQ88="","",MOD(DEGREES(AQ88/24),CERCLE))</f>
        <v/>
      </c>
      <c r="AS88" s="336" t="str">
        <f t="array" ref="AS88">IF(AM88="","",AVERAGE(IF(AH$1:AH$200=AM88,AA$1:AA$200)))</f>
        <v/>
      </c>
      <c r="AT88" s="336" t="str">
        <f t="shared" si="818"/>
        <v/>
      </c>
      <c r="AU88" s="336" t="str">
        <f t="shared" si="859"/>
        <v/>
      </c>
      <c r="AV88" s="337" t="str">
        <f t="array" ref="AV88">IF(AM88="","",AVERAGE(IF(AH$1:AH$200=AM88,AD$1:AD$200)))</f>
        <v/>
      </c>
      <c r="AW88" s="337" t="str">
        <f t="array" ref="AW88">IF(AN88="","",AVERAGE(IF(AH$1:AH$200=AN88,AD$1:AD$200)))</f>
        <v/>
      </c>
      <c r="AX88" s="337" t="str">
        <f t="shared" si="860"/>
        <v/>
      </c>
      <c r="AY88" s="320" t="str">
        <f t="shared" si="819"/>
        <v/>
      </c>
      <c r="AZ88" s="320" t="str">
        <f>IF(AY88="","",COUNT(AY$1:AY88))</f>
        <v/>
      </c>
      <c r="BB88" s="339" t="str">
        <f>IF(AF88="","",IF(ISNA(MATCH(AF88,$AF$1:AF87,0)),"N","Y"))</f>
        <v/>
      </c>
      <c r="BC88" s="339" t="str">
        <f t="shared" si="20"/>
        <v/>
      </c>
      <c r="BD88" s="339" t="str">
        <f>IF(BC88="","",COUNT($BC$1:BC88))</f>
        <v/>
      </c>
      <c r="BE88" s="339" t="str">
        <f t="shared" si="820"/>
        <v/>
      </c>
      <c r="BF88" s="340" t="str">
        <f>IF(AR88="","",IF(ISNA(MATCH(AF88,$AF$1:AF87,0)),-AR88,AR88))</f>
        <v/>
      </c>
      <c r="BG88" s="341" t="str">
        <f t="array" ref="BG88">IF(BE88="","",SUM(IF(AK$1:AK$200=BE88,BF$1:BF$200)))</f>
        <v/>
      </c>
      <c r="BH88" s="341" t="str">
        <f t="shared" ref="BH88" si="1120">IF(BG88="","",MOD(BG88,CERCLE))</f>
        <v/>
      </c>
      <c r="BI88" s="342"/>
      <c r="BJ88" s="322"/>
      <c r="BK88" s="322"/>
      <c r="BL88" s="322"/>
      <c r="BM88" s="339" t="str">
        <f t="shared" si="862"/>
        <v/>
      </c>
      <c r="BN88" s="343" t="str">
        <f t="shared" si="822"/>
        <v/>
      </c>
      <c r="BO88" s="341" t="str">
        <f t="shared" ref="BO88" si="1121">IF(BN88="","",CERCLE-BN88)</f>
        <v/>
      </c>
      <c r="BP88" s="341"/>
      <c r="BQ88" s="339" t="str">
        <f t="shared" si="824"/>
        <v/>
      </c>
      <c r="BR88" s="341" t="str">
        <f t="shared" si="864"/>
        <v/>
      </c>
      <c r="BS88" s="341" t="str">
        <f t="shared" si="865"/>
        <v/>
      </c>
      <c r="BT88" s="343" t="str">
        <f t="shared" si="825"/>
        <v/>
      </c>
      <c r="BU88" s="342"/>
      <c r="BV88" s="341" t="str">
        <f t="shared" si="866"/>
        <v/>
      </c>
      <c r="BW88" s="345" t="str">
        <f t="shared" si="867"/>
        <v/>
      </c>
      <c r="BX88" s="345" t="str">
        <f t="shared" si="826"/>
        <v/>
      </c>
      <c r="BY88" s="346" t="str">
        <f t="shared" si="827"/>
        <v/>
      </c>
      <c r="BZ88" s="346" t="str">
        <f t="shared" si="828"/>
        <v/>
      </c>
      <c r="CA88" s="339" t="str">
        <f t="shared" si="868"/>
        <v/>
      </c>
      <c r="CE88" s="320" t="str">
        <f t="shared" si="829"/>
        <v/>
      </c>
      <c r="CF88" s="320" t="str">
        <f t="shared" si="830"/>
        <v/>
      </c>
      <c r="CG88" s="322" t="str">
        <f t="shared" si="831"/>
        <v/>
      </c>
      <c r="CH88" s="322" t="str">
        <f t="shared" ref="CH88" si="1122">IF(CG88="","",MOD(CG88-BX88,CERCLE))</f>
        <v/>
      </c>
      <c r="CI88" s="322" t="str">
        <f t="shared" si="833"/>
        <v/>
      </c>
      <c r="CJ88" s="349"/>
      <c r="CK88" s="350" t="str">
        <f t="shared" si="834"/>
        <v/>
      </c>
      <c r="CL88" s="350" t="str">
        <f t="shared" si="835"/>
        <v/>
      </c>
      <c r="CM88" s="320" t="str">
        <f t="shared" si="1067"/>
        <v/>
      </c>
      <c r="CN88" s="320" t="str">
        <f t="shared" si="1067"/>
        <v/>
      </c>
      <c r="CP88" s="322" t="str">
        <f>IF(BN88="","",MOD(BN88+'RAPPORT-XYZ'!$E$12,CERCLE))</f>
        <v/>
      </c>
      <c r="CQ88" s="345" t="str">
        <f t="shared" si="870"/>
        <v/>
      </c>
      <c r="CR88" s="320" t="str">
        <f t="shared" si="871"/>
        <v/>
      </c>
      <c r="CS88" s="320" t="str">
        <f t="shared" si="836"/>
        <v/>
      </c>
      <c r="CU88" s="320" t="str">
        <f>IF(CR88="","",BY88/'RAPPORT-XYZ'!$E$9)</f>
        <v/>
      </c>
      <c r="CV88" s="320" t="str">
        <f>IF(CU88="","",-'RAPPORT-XYZ'!$E$27*CU88)</f>
        <v/>
      </c>
      <c r="CW88" s="320" t="str">
        <f>IF(CV88="","",-'RAPPORT-XYZ'!$E$29*CU88)</f>
        <v/>
      </c>
      <c r="CY88" s="320" t="str">
        <f t="shared" si="837"/>
        <v/>
      </c>
      <c r="CZ88" s="320" t="str">
        <f t="shared" si="837"/>
        <v/>
      </c>
      <c r="DB88" s="320" t="str">
        <f t="shared" si="872"/>
        <v/>
      </c>
      <c r="DD88" s="320" t="str">
        <f>IF(CA88="","",CA88+('RAPPORT-XYZ'!$E$37*ROW(88:88)))</f>
        <v/>
      </c>
      <c r="DF88" s="345" t="str">
        <f t="shared" ref="DF88" si="1123">IF(AND(CZ88=0,CY88=0),0,IF(AND(CZ88=0,CY88&gt;0),NORD,IF(AND(CZ88&gt;0,CY88=0),EST,IF(AND(CZ88=0,CY88&lt;0),SUD,IF(AND(CZ88&lt;0,CY88=0),OUEST,"")))))</f>
        <v/>
      </c>
      <c r="DG88" s="345" t="str">
        <f t="shared" ref="DG88" si="1124">IF(CY88="","",IF(DF88="",MOD(DEGREES(ATAN(ABS(CZ88)/(ABS(CY88))))/24,CERCLE),DF88))</f>
        <v/>
      </c>
      <c r="DH88" s="345" t="str">
        <f t="shared" ref="DH88" si="1125">IF(DG88="","",MOD(IF(AND(CZ88&gt;0,CY88&gt;0),DG88,IF(AND(CZ88&gt;0,CY88&lt;0),SUD-DG88,IF(AND(CZ88&lt;0,CY88&lt;0),SUD+DG88,IF(AND(CZ88&lt;0,CY88&gt;0),NORD-DG88,DG88)))),CERCLE))</f>
        <v/>
      </c>
      <c r="DI88" s="322" t="str">
        <f t="shared" ref="DI88" si="1126">IF(CG88="","",MOD(CG88-DH88,CERCLE))</f>
        <v/>
      </c>
      <c r="DJ88" s="322" t="str">
        <f t="shared" si="842"/>
        <v/>
      </c>
      <c r="DK88" s="322" t="str">
        <f>IF(XYZ!$F$15=OUI,'CALCUL-XYZ'!DJ88,'CALCUL-XYZ'!DH88)</f>
        <v/>
      </c>
      <c r="DL88" s="345" t="str">
        <f t="shared" si="877"/>
        <v/>
      </c>
      <c r="DN88" s="320" t="str">
        <f t="shared" si="843"/>
        <v/>
      </c>
      <c r="DO88" s="320" t="str">
        <f t="shared" si="844"/>
        <v/>
      </c>
      <c r="DP88" s="320" t="str">
        <f t="shared" si="1059"/>
        <v/>
      </c>
      <c r="DQ88" s="320" t="str">
        <f t="shared" si="1059"/>
        <v/>
      </c>
      <c r="DS88" s="320" t="str">
        <f t="shared" si="845"/>
        <v/>
      </c>
      <c r="DT88" s="320" t="str">
        <f ca="1">IF(XYZ!AJ112="","",IF(XYZ!$AO$23='CALCUL-XY'!$E$56," "&amp;SUBSTITUTE(XYZ!AJ112,",","."),","&amp;SUBSTITUTE(XYZ!AJ112,",",".")))</f>
        <v/>
      </c>
      <c r="DU88" s="320" t="str">
        <f ca="1">IF(XYZ!AK112="","",IF(XYZ!$AO$23='CALCUL-XY'!$E$56," "&amp;SUBSTITUTE(XYZ!AK112,",","."),","&amp;SUBSTITUTE(XYZ!AK112,",",".")))</f>
        <v/>
      </c>
      <c r="DV88" s="320" t="str">
        <f>IF(DD88="","",IF(XYZ!$AO$23='CALCUL-XY'!$E$56," "&amp;SUBSTITUTE(DD88,",","."),","&amp;SUBSTITUTE(DD88,",",".")))</f>
        <v/>
      </c>
      <c r="DW88" s="320" t="str">
        <f>IF(DS88="","",IF(XYZ!$AO$23='CALCUL-XY'!$E$56,IF(XYZ!AM112=""," ST"," "&amp;XYZ!AM112),IF(XYZ!AM112="",",ST",","&amp;XYZ!AM112)))</f>
        <v/>
      </c>
      <c r="DY88" s="319">
        <f t="shared" si="846"/>
        <v>88</v>
      </c>
      <c r="DZ88" s="320" t="str">
        <f t="shared" si="847"/>
        <v/>
      </c>
      <c r="EA88" s="322" t="str">
        <f t="shared" si="848"/>
        <v/>
      </c>
      <c r="EB88" s="345" t="str">
        <f t="shared" si="879"/>
        <v/>
      </c>
      <c r="EC88" s="320" t="str">
        <f t="shared" si="849"/>
        <v/>
      </c>
      <c r="ED88" s="320" t="str">
        <f t="shared" si="892"/>
        <v/>
      </c>
      <c r="EE88" s="320" t="str">
        <f t="shared" si="893"/>
        <v/>
      </c>
      <c r="EF88" s="320" t="str">
        <f ca="1">IF(EA88="","",IF(NC&lt;DY88,"",SUM(ED88:OFFSET(ED88,(NC-1),0))))</f>
        <v/>
      </c>
      <c r="EG88" s="320" t="str">
        <f ca="1">IF(EA88="","",IF(NC&lt;DY88,"",SUM(EE88:OFFSET(EE88,(NC-1),0))))</f>
        <v/>
      </c>
      <c r="EH88" s="320" t="str">
        <f t="shared" si="850"/>
        <v/>
      </c>
      <c r="EI88" s="320" t="str">
        <f>IF(EH88="","",'RAPPORT-XYZ'!$E$9/'CALCUL-XYZ'!EH88)</f>
        <v/>
      </c>
    </row>
    <row r="89" spans="1:139" x14ac:dyDescent="0.15">
      <c r="A89" s="320" t="str">
        <f>IF(XYZ!B113="","",XYZ!B113)</f>
        <v/>
      </c>
      <c r="B89" s="320" t="str">
        <f>IF(XYZ!C113="","",IF(XYZ!C113='RAPPORT-XYZ'!$A$6,'RAPPORT-XYZ'!$A$6,IF(OR(XYZ!C113='RAPPORT-XYZ'!$A$7,XYZ!C113='RAPPORT-XYZ'!$B$7),'RAPPORT-XYZ'!$A$7)))</f>
        <v/>
      </c>
      <c r="C89" s="320" t="str">
        <f>IF(XYZ!D113="","",XYZ!D113)</f>
        <v/>
      </c>
      <c r="D89" s="320" t="str">
        <f>IF(XYZ!E113="","",XYZ!E113)</f>
        <v/>
      </c>
      <c r="E89" s="320" t="str">
        <f>IF(XYZ!F113="","",XYZ!F113)</f>
        <v/>
      </c>
      <c r="F89" s="322" t="str">
        <f>IF(XYZ!G113="","",MOD(XYZ!G113,CERCLE))</f>
        <v/>
      </c>
      <c r="G89" s="322" t="str">
        <f>IF(XYZ!H113="","",MOD(XYZ!H113,CERCLE))</f>
        <v/>
      </c>
      <c r="H89" s="320">
        <f>IFERROR(IF(ECHELLE3="",XYZ!I113*1,XYZ!I113*ECHELLE3),"")</f>
        <v>0</v>
      </c>
      <c r="I89" s="320" t="str">
        <f>IF(XYZ!J113="","",XYZ!J113)</f>
        <v/>
      </c>
      <c r="K89" s="320" t="str">
        <f t="shared" si="851"/>
        <v/>
      </c>
      <c r="L89" s="320" t="str">
        <f>IF(K89="","",COUNT($K$1:K89))</f>
        <v/>
      </c>
      <c r="M89" s="320" t="str">
        <f t="shared" si="798"/>
        <v/>
      </c>
      <c r="N89" s="320" t="str">
        <f t="shared" si="799"/>
        <v/>
      </c>
      <c r="O89" s="320" t="str">
        <f t="shared" si="800"/>
        <v/>
      </c>
      <c r="P89" s="320" t="str">
        <f t="shared" si="801"/>
        <v/>
      </c>
      <c r="Q89" s="322" t="str">
        <f t="shared" si="802"/>
        <v/>
      </c>
      <c r="R89" s="322" t="str">
        <f t="shared" si="803"/>
        <v/>
      </c>
      <c r="S89" s="320" t="str">
        <f t="shared" si="804"/>
        <v/>
      </c>
      <c r="T89" s="320" t="str">
        <f t="shared" si="805"/>
        <v/>
      </c>
      <c r="V89" s="322" t="str">
        <f t="shared" ref="V89" si="1127">IF(Q89="","",IF(M89="R",MOD(Q89-SUD,CERCLE),Q89))</f>
        <v/>
      </c>
      <c r="W89" s="331" t="str">
        <f t="shared" si="853"/>
        <v/>
      </c>
      <c r="X89" s="331" t="str">
        <f t="shared" si="854"/>
        <v/>
      </c>
      <c r="Y89" s="352"/>
      <c r="Z89" s="322" t="str">
        <f t="shared" ref="Z89" si="1128">IF(R89="","",IF(M89="R",MOD(CERCLE-R89,CERCLE),R89))</f>
        <v/>
      </c>
      <c r="AA89" s="320" t="str">
        <f t="shared" ref="AA89" si="1129">IF(S89="","",ABS(COS(RADIANS(Z89-EST)*24))*S89)</f>
        <v/>
      </c>
      <c r="AC89" s="320" t="str">
        <f t="shared" ref="AC89" si="1130">IF(S89="","",SIN(RADIANS(Z89-EST)*24)*S89)</f>
        <v/>
      </c>
      <c r="AD89" s="320" t="str">
        <f t="shared" si="810"/>
        <v/>
      </c>
      <c r="AF89" s="320" t="str">
        <f t="shared" si="811"/>
        <v/>
      </c>
      <c r="AG89" s="320" t="str">
        <f t="shared" si="811"/>
        <v/>
      </c>
      <c r="AH89" s="320" t="str">
        <f t="shared" si="812"/>
        <v/>
      </c>
      <c r="AI89" s="320" t="str">
        <f t="shared" si="813"/>
        <v/>
      </c>
      <c r="AJ89" s="320" t="str">
        <f>IF(AH89="","",IF(ISNA(MATCH(AH89,$AH$1:AH88,0)),"N","Y"))</f>
        <v/>
      </c>
      <c r="AK89" s="320" t="str">
        <f t="shared" si="814"/>
        <v/>
      </c>
      <c r="AL89" s="320" t="str">
        <f t="shared" si="815"/>
        <v/>
      </c>
      <c r="AM89" s="320" t="str">
        <f t="shared" si="816"/>
        <v/>
      </c>
      <c r="AN89" s="320" t="str">
        <f t="shared" si="817"/>
        <v/>
      </c>
      <c r="AO89" s="334" t="str">
        <f t="array" ref="AO89">IF(AM89="","",AVERAGE(IF(AH$1:AH$200=AM89,W$1:W$200)))</f>
        <v/>
      </c>
      <c r="AP89" s="334" t="str">
        <f t="array" ref="AP89">IF(AM89="","",AVERAGE(IF(AH$1:AH$200=AM89,X$1:X$200)))</f>
        <v/>
      </c>
      <c r="AQ89" s="334" t="str">
        <f t="shared" si="858"/>
        <v/>
      </c>
      <c r="AR89" s="335" t="str">
        <f t="array" ref="AR89">IF(AQ89="","",MOD(DEGREES(AQ89/24),CERCLE))</f>
        <v/>
      </c>
      <c r="AS89" s="336" t="str">
        <f t="array" ref="AS89">IF(AM89="","",AVERAGE(IF(AH$1:AH$200=AM89,AA$1:AA$200)))</f>
        <v/>
      </c>
      <c r="AT89" s="336" t="str">
        <f t="shared" si="818"/>
        <v/>
      </c>
      <c r="AU89" s="336" t="str">
        <f t="shared" si="859"/>
        <v/>
      </c>
      <c r="AV89" s="337" t="str">
        <f t="array" ref="AV89">IF(AM89="","",AVERAGE(IF(AH$1:AH$200=AM89,AD$1:AD$200)))</f>
        <v/>
      </c>
      <c r="AW89" s="337" t="str">
        <f t="array" ref="AW89">IF(AN89="","",AVERAGE(IF(AH$1:AH$200=AN89,AD$1:AD$200)))</f>
        <v/>
      </c>
      <c r="AX89" s="337" t="str">
        <f t="shared" si="860"/>
        <v/>
      </c>
      <c r="AY89" s="320" t="str">
        <f t="shared" si="819"/>
        <v/>
      </c>
      <c r="AZ89" s="320" t="str">
        <f>IF(AY89="","",COUNT(AY$1:AY89))</f>
        <v/>
      </c>
      <c r="BB89" s="339" t="str">
        <f>IF(AF89="","",IF(ISNA(MATCH(AF89,$AF$1:AF88,0)),"N","Y"))</f>
        <v/>
      </c>
      <c r="BC89" s="339" t="str">
        <f t="shared" si="20"/>
        <v/>
      </c>
      <c r="BD89" s="339" t="str">
        <f>IF(BC89="","",COUNT($BC$1:BC89))</f>
        <v/>
      </c>
      <c r="BE89" s="339" t="str">
        <f t="shared" si="820"/>
        <v/>
      </c>
      <c r="BF89" s="340" t="str">
        <f>IF(AR89="","",IF(ISNA(MATCH(AF89,$AF$1:AF88,0)),-AR89,AR89))</f>
        <v/>
      </c>
      <c r="BG89" s="341" t="str">
        <f t="array" ref="BG89">IF(BE89="","",SUM(IF(AK$1:AK$200=BE89,BF$1:BF$200)))</f>
        <v/>
      </c>
      <c r="BH89" s="341" t="str">
        <f t="shared" ref="BH89" si="1131">IF(BG89="","",MOD(BG89,CERCLE))</f>
        <v/>
      </c>
      <c r="BI89" s="342"/>
      <c r="BJ89" s="322"/>
      <c r="BK89" s="322"/>
      <c r="BL89" s="322"/>
      <c r="BM89" s="339" t="str">
        <f t="shared" si="862"/>
        <v/>
      </c>
      <c r="BN89" s="343" t="str">
        <f t="shared" si="822"/>
        <v/>
      </c>
      <c r="BO89" s="341" t="str">
        <f t="shared" ref="BO89" si="1132">IF(BN89="","",CERCLE-BN89)</f>
        <v/>
      </c>
      <c r="BP89" s="341"/>
      <c r="BQ89" s="339" t="str">
        <f t="shared" si="824"/>
        <v/>
      </c>
      <c r="BR89" s="341" t="str">
        <f t="shared" si="864"/>
        <v/>
      </c>
      <c r="BS89" s="341" t="str">
        <f t="shared" si="865"/>
        <v/>
      </c>
      <c r="BT89" s="343" t="str">
        <f t="shared" si="825"/>
        <v/>
      </c>
      <c r="BU89" s="342"/>
      <c r="BV89" s="341" t="str">
        <f t="shared" si="866"/>
        <v/>
      </c>
      <c r="BW89" s="345" t="str">
        <f t="shared" si="867"/>
        <v/>
      </c>
      <c r="BX89" s="345" t="str">
        <f t="shared" si="826"/>
        <v/>
      </c>
      <c r="BY89" s="346" t="str">
        <f t="shared" si="827"/>
        <v/>
      </c>
      <c r="BZ89" s="346" t="str">
        <f t="shared" si="828"/>
        <v/>
      </c>
      <c r="CA89" s="339" t="str">
        <f t="shared" si="868"/>
        <v/>
      </c>
      <c r="CE89" s="320" t="str">
        <f t="shared" si="829"/>
        <v/>
      </c>
      <c r="CF89" s="320" t="str">
        <f t="shared" si="830"/>
        <v/>
      </c>
      <c r="CG89" s="322" t="str">
        <f t="shared" si="831"/>
        <v/>
      </c>
      <c r="CH89" s="322" t="str">
        <f t="shared" ref="CH89" si="1133">IF(CG89="","",MOD(CG89-BX89,CERCLE))</f>
        <v/>
      </c>
      <c r="CI89" s="322" t="str">
        <f t="shared" si="833"/>
        <v/>
      </c>
      <c r="CJ89" s="349"/>
      <c r="CK89" s="350" t="str">
        <f t="shared" si="834"/>
        <v/>
      </c>
      <c r="CL89" s="350" t="str">
        <f t="shared" si="835"/>
        <v/>
      </c>
      <c r="CM89" s="320" t="str">
        <f t="shared" si="1067"/>
        <v/>
      </c>
      <c r="CN89" s="320" t="str">
        <f t="shared" si="1067"/>
        <v/>
      </c>
      <c r="CP89" s="322" t="str">
        <f>IF(BN89="","",MOD(BN89+'RAPPORT-XYZ'!$E$12,CERCLE))</f>
        <v/>
      </c>
      <c r="CQ89" s="345" t="str">
        <f t="shared" si="870"/>
        <v/>
      </c>
      <c r="CR89" s="320" t="str">
        <f t="shared" si="871"/>
        <v/>
      </c>
      <c r="CS89" s="320" t="str">
        <f t="shared" si="836"/>
        <v/>
      </c>
      <c r="CU89" s="320" t="str">
        <f>IF(CR89="","",BY89/'RAPPORT-XYZ'!$E$9)</f>
        <v/>
      </c>
      <c r="CV89" s="320" t="str">
        <f>IF(CU89="","",-'RAPPORT-XYZ'!$E$27*CU89)</f>
        <v/>
      </c>
      <c r="CW89" s="320" t="str">
        <f>IF(CV89="","",-'RAPPORT-XYZ'!$E$29*CU89)</f>
        <v/>
      </c>
      <c r="CY89" s="320" t="str">
        <f t="shared" si="837"/>
        <v/>
      </c>
      <c r="CZ89" s="320" t="str">
        <f t="shared" si="837"/>
        <v/>
      </c>
      <c r="DB89" s="320" t="str">
        <f t="shared" si="872"/>
        <v/>
      </c>
      <c r="DD89" s="320" t="str">
        <f>IF(CA89="","",CA89+('RAPPORT-XYZ'!$E$37*ROW(89:89)))</f>
        <v/>
      </c>
      <c r="DF89" s="345" t="str">
        <f t="shared" ref="DF89" si="1134">IF(AND(CZ89=0,CY89=0),0,IF(AND(CZ89=0,CY89&gt;0),NORD,IF(AND(CZ89&gt;0,CY89=0),EST,IF(AND(CZ89=0,CY89&lt;0),SUD,IF(AND(CZ89&lt;0,CY89=0),OUEST,"")))))</f>
        <v/>
      </c>
      <c r="DG89" s="345" t="str">
        <f t="shared" ref="DG89" si="1135">IF(CY89="","",IF(DF89="",MOD(DEGREES(ATAN(ABS(CZ89)/(ABS(CY89))))/24,CERCLE),DF89))</f>
        <v/>
      </c>
      <c r="DH89" s="345" t="str">
        <f t="shared" ref="DH89" si="1136">IF(DG89="","",MOD(IF(AND(CZ89&gt;0,CY89&gt;0),DG89,IF(AND(CZ89&gt;0,CY89&lt;0),SUD-DG89,IF(AND(CZ89&lt;0,CY89&lt;0),SUD+DG89,IF(AND(CZ89&lt;0,CY89&gt;0),NORD-DG89,DG89)))),CERCLE))</f>
        <v/>
      </c>
      <c r="DI89" s="322" t="str">
        <f t="shared" ref="DI89" si="1137">IF(CG89="","",MOD(CG89-DH89,CERCLE))</f>
        <v/>
      </c>
      <c r="DJ89" s="322" t="str">
        <f t="shared" si="842"/>
        <v/>
      </c>
      <c r="DK89" s="322" t="str">
        <f>IF(XYZ!$F$15=OUI,'CALCUL-XYZ'!DJ89,'CALCUL-XYZ'!DH89)</f>
        <v/>
      </c>
      <c r="DL89" s="345" t="str">
        <f t="shared" si="877"/>
        <v/>
      </c>
      <c r="DN89" s="320" t="str">
        <f t="shared" si="843"/>
        <v/>
      </c>
      <c r="DO89" s="320" t="str">
        <f t="shared" si="844"/>
        <v/>
      </c>
      <c r="DP89" s="320" t="str">
        <f t="shared" si="1059"/>
        <v/>
      </c>
      <c r="DQ89" s="320" t="str">
        <f t="shared" si="1059"/>
        <v/>
      </c>
      <c r="DS89" s="320" t="str">
        <f t="shared" si="845"/>
        <v/>
      </c>
      <c r="DT89" s="320" t="str">
        <f ca="1">IF(XYZ!AJ113="","",IF(XYZ!$AO$23='CALCUL-XY'!$E$56," "&amp;SUBSTITUTE(XYZ!AJ113,",","."),","&amp;SUBSTITUTE(XYZ!AJ113,",",".")))</f>
        <v/>
      </c>
      <c r="DU89" s="320" t="str">
        <f ca="1">IF(XYZ!AK113="","",IF(XYZ!$AO$23='CALCUL-XY'!$E$56," "&amp;SUBSTITUTE(XYZ!AK113,",","."),","&amp;SUBSTITUTE(XYZ!AK113,",",".")))</f>
        <v/>
      </c>
      <c r="DV89" s="320" t="str">
        <f>IF(DD89="","",IF(XYZ!$AO$23='CALCUL-XY'!$E$56," "&amp;SUBSTITUTE(DD89,",","."),","&amp;SUBSTITUTE(DD89,",",".")))</f>
        <v/>
      </c>
      <c r="DW89" s="320" t="str">
        <f>IF(DS89="","",IF(XYZ!$AO$23='CALCUL-XY'!$E$56,IF(XYZ!AM113=""," ST"," "&amp;XYZ!AM113),IF(XYZ!AM113="",",ST",","&amp;XYZ!AM113)))</f>
        <v/>
      </c>
      <c r="DY89" s="319">
        <f t="shared" si="846"/>
        <v>89</v>
      </c>
      <c r="DZ89" s="320" t="str">
        <f t="shared" si="847"/>
        <v/>
      </c>
      <c r="EA89" s="322" t="str">
        <f t="shared" si="848"/>
        <v/>
      </c>
      <c r="EB89" s="345" t="str">
        <f t="shared" si="879"/>
        <v/>
      </c>
      <c r="EC89" s="320" t="str">
        <f t="shared" si="849"/>
        <v/>
      </c>
      <c r="ED89" s="320" t="str">
        <f t="shared" si="892"/>
        <v/>
      </c>
      <c r="EE89" s="320" t="str">
        <f t="shared" si="893"/>
        <v/>
      </c>
      <c r="EF89" s="320" t="str">
        <f ca="1">IF(EA89="","",IF(NC&lt;DY89,"",SUM(ED89:OFFSET(ED89,(NC-1),0))))</f>
        <v/>
      </c>
      <c r="EG89" s="320" t="str">
        <f ca="1">IF(EA89="","",IF(NC&lt;DY89,"",SUM(EE89:OFFSET(EE89,(NC-1),0))))</f>
        <v/>
      </c>
      <c r="EH89" s="320" t="str">
        <f t="shared" si="850"/>
        <v/>
      </c>
      <c r="EI89" s="320" t="str">
        <f>IF(EH89="","",'RAPPORT-XYZ'!$E$9/'CALCUL-XYZ'!EH89)</f>
        <v/>
      </c>
    </row>
    <row r="90" spans="1:139" x14ac:dyDescent="0.15">
      <c r="A90" s="320" t="str">
        <f>IF(XYZ!B114="","",XYZ!B114)</f>
        <v/>
      </c>
      <c r="B90" s="320" t="str">
        <f>IF(XYZ!C114="","",IF(XYZ!C114='RAPPORT-XYZ'!$A$6,'RAPPORT-XYZ'!$A$6,IF(OR(XYZ!C114='RAPPORT-XYZ'!$A$7,XYZ!C114='RAPPORT-XYZ'!$B$7),'RAPPORT-XYZ'!$A$7)))</f>
        <v/>
      </c>
      <c r="C90" s="320" t="str">
        <f>IF(XYZ!D114="","",XYZ!D114)</f>
        <v/>
      </c>
      <c r="D90" s="320" t="str">
        <f>IF(XYZ!E114="","",XYZ!E114)</f>
        <v/>
      </c>
      <c r="E90" s="320" t="str">
        <f>IF(XYZ!F114="","",XYZ!F114)</f>
        <v/>
      </c>
      <c r="F90" s="322" t="str">
        <f>IF(XYZ!G114="","",MOD(XYZ!G114,CERCLE))</f>
        <v/>
      </c>
      <c r="G90" s="322" t="str">
        <f>IF(XYZ!H114="","",MOD(XYZ!H114,CERCLE))</f>
        <v/>
      </c>
      <c r="H90" s="320">
        <f>IFERROR(IF(ECHELLE3="",XYZ!I114*1,XYZ!I114*ECHELLE3),"")</f>
        <v>0</v>
      </c>
      <c r="I90" s="320" t="str">
        <f>IF(XYZ!J114="","",XYZ!J114)</f>
        <v/>
      </c>
      <c r="K90" s="320" t="str">
        <f t="shared" si="851"/>
        <v/>
      </c>
      <c r="L90" s="320" t="str">
        <f>IF(K90="","",COUNT($K$1:K90))</f>
        <v/>
      </c>
      <c r="M90" s="320" t="str">
        <f t="shared" si="798"/>
        <v/>
      </c>
      <c r="N90" s="320" t="str">
        <f t="shared" si="799"/>
        <v/>
      </c>
      <c r="O90" s="320" t="str">
        <f t="shared" si="800"/>
        <v/>
      </c>
      <c r="P90" s="320" t="str">
        <f t="shared" si="801"/>
        <v/>
      </c>
      <c r="Q90" s="322" t="str">
        <f t="shared" si="802"/>
        <v/>
      </c>
      <c r="R90" s="322" t="str">
        <f t="shared" si="803"/>
        <v/>
      </c>
      <c r="S90" s="320" t="str">
        <f t="shared" si="804"/>
        <v/>
      </c>
      <c r="T90" s="320" t="str">
        <f t="shared" si="805"/>
        <v/>
      </c>
      <c r="V90" s="322" t="str">
        <f t="shared" ref="V90" si="1138">IF(Q90="","",IF(M90="R",MOD(Q90-SUD,CERCLE),Q90))</f>
        <v/>
      </c>
      <c r="W90" s="331" t="str">
        <f t="shared" si="853"/>
        <v/>
      </c>
      <c r="X90" s="331" t="str">
        <f t="shared" si="854"/>
        <v/>
      </c>
      <c r="Y90" s="352"/>
      <c r="Z90" s="322" t="str">
        <f t="shared" ref="Z90" si="1139">IF(R90="","",IF(M90="R",MOD(CERCLE-R90,CERCLE),R90))</f>
        <v/>
      </c>
      <c r="AA90" s="320" t="str">
        <f t="shared" ref="AA90" si="1140">IF(S90="","",ABS(COS(RADIANS(Z90-EST)*24))*S90)</f>
        <v/>
      </c>
      <c r="AC90" s="320" t="str">
        <f t="shared" ref="AC90" si="1141">IF(S90="","",SIN(RADIANS(Z90-EST)*24)*S90)</f>
        <v/>
      </c>
      <c r="AD90" s="320" t="str">
        <f t="shared" si="810"/>
        <v/>
      </c>
      <c r="AF90" s="320" t="str">
        <f t="shared" si="811"/>
        <v/>
      </c>
      <c r="AG90" s="320" t="str">
        <f t="shared" si="811"/>
        <v/>
      </c>
      <c r="AH90" s="320" t="str">
        <f t="shared" si="812"/>
        <v/>
      </c>
      <c r="AI90" s="320" t="str">
        <f t="shared" si="813"/>
        <v/>
      </c>
      <c r="AJ90" s="320" t="str">
        <f>IF(AH90="","",IF(ISNA(MATCH(AH90,$AH$1:AH89,0)),"N","Y"))</f>
        <v/>
      </c>
      <c r="AK90" s="320" t="str">
        <f t="shared" si="814"/>
        <v/>
      </c>
      <c r="AL90" s="320" t="str">
        <f t="shared" si="815"/>
        <v/>
      </c>
      <c r="AM90" s="320" t="str">
        <f t="shared" si="816"/>
        <v/>
      </c>
      <c r="AN90" s="320" t="str">
        <f t="shared" si="817"/>
        <v/>
      </c>
      <c r="AO90" s="334" t="str">
        <f t="array" ref="AO90">IF(AM90="","",AVERAGE(IF(AH$1:AH$200=AM90,W$1:W$200)))</f>
        <v/>
      </c>
      <c r="AP90" s="334" t="str">
        <f t="array" ref="AP90">IF(AM90="","",AVERAGE(IF(AH$1:AH$200=AM90,X$1:X$200)))</f>
        <v/>
      </c>
      <c r="AQ90" s="334" t="str">
        <f t="shared" si="858"/>
        <v/>
      </c>
      <c r="AR90" s="335" t="str">
        <f t="array" ref="AR90">IF(AQ90="","",MOD(DEGREES(AQ90/24),CERCLE))</f>
        <v/>
      </c>
      <c r="AS90" s="336" t="str">
        <f t="array" ref="AS90">IF(AM90="","",AVERAGE(IF(AH$1:AH$200=AM90,AA$1:AA$200)))</f>
        <v/>
      </c>
      <c r="AT90" s="336" t="str">
        <f t="shared" si="818"/>
        <v/>
      </c>
      <c r="AU90" s="336" t="str">
        <f t="shared" si="859"/>
        <v/>
      </c>
      <c r="AV90" s="337" t="str">
        <f t="array" ref="AV90">IF(AM90="","",AVERAGE(IF(AH$1:AH$200=AM90,AD$1:AD$200)))</f>
        <v/>
      </c>
      <c r="AW90" s="337" t="str">
        <f t="array" ref="AW90">IF(AN90="","",AVERAGE(IF(AH$1:AH$200=AN90,AD$1:AD$200)))</f>
        <v/>
      </c>
      <c r="AX90" s="337" t="str">
        <f t="shared" si="860"/>
        <v/>
      </c>
      <c r="AY90" s="320" t="str">
        <f t="shared" si="819"/>
        <v/>
      </c>
      <c r="AZ90" s="320" t="str">
        <f>IF(AY90="","",COUNT(AY$1:AY90))</f>
        <v/>
      </c>
      <c r="BB90" s="339" t="str">
        <f>IF(AF90="","",IF(ISNA(MATCH(AF90,$AF$1:AF89,0)),"N","Y"))</f>
        <v/>
      </c>
      <c r="BC90" s="339" t="str">
        <f t="shared" si="20"/>
        <v/>
      </c>
      <c r="BD90" s="339" t="str">
        <f>IF(BC90="","",COUNT($BC$1:BC90))</f>
        <v/>
      </c>
      <c r="BE90" s="339" t="str">
        <f t="shared" si="820"/>
        <v/>
      </c>
      <c r="BF90" s="340" t="str">
        <f>IF(AR90="","",IF(ISNA(MATCH(AF90,$AF$1:AF89,0)),-AR90,AR90))</f>
        <v/>
      </c>
      <c r="BG90" s="341" t="str">
        <f t="array" ref="BG90">IF(BE90="","",SUM(IF(AK$1:AK$200=BE90,BF$1:BF$200)))</f>
        <v/>
      </c>
      <c r="BH90" s="341" t="str">
        <f t="shared" ref="BH90" si="1142">IF(BG90="","",MOD(BG90,CERCLE))</f>
        <v/>
      </c>
      <c r="BI90" s="342"/>
      <c r="BJ90" s="322"/>
      <c r="BK90" s="322"/>
      <c r="BL90" s="322"/>
      <c r="BM90" s="339" t="str">
        <f t="shared" si="862"/>
        <v/>
      </c>
      <c r="BN90" s="343" t="str">
        <f t="shared" si="822"/>
        <v/>
      </c>
      <c r="BO90" s="341" t="str">
        <f t="shared" ref="BO90" si="1143">IF(BN90="","",CERCLE-BN90)</f>
        <v/>
      </c>
      <c r="BP90" s="341"/>
      <c r="BQ90" s="339" t="str">
        <f t="shared" si="824"/>
        <v/>
      </c>
      <c r="BR90" s="341" t="str">
        <f t="shared" si="864"/>
        <v/>
      </c>
      <c r="BS90" s="341" t="str">
        <f t="shared" si="865"/>
        <v/>
      </c>
      <c r="BT90" s="343" t="str">
        <f t="shared" si="825"/>
        <v/>
      </c>
      <c r="BU90" s="342"/>
      <c r="BV90" s="341" t="str">
        <f t="shared" si="866"/>
        <v/>
      </c>
      <c r="BW90" s="345" t="str">
        <f t="shared" si="867"/>
        <v/>
      </c>
      <c r="BX90" s="345" t="str">
        <f t="shared" si="826"/>
        <v/>
      </c>
      <c r="BY90" s="346" t="str">
        <f t="shared" si="827"/>
        <v/>
      </c>
      <c r="BZ90" s="346" t="str">
        <f t="shared" si="828"/>
        <v/>
      </c>
      <c r="CA90" s="339" t="str">
        <f t="shared" si="868"/>
        <v/>
      </c>
      <c r="CE90" s="320" t="str">
        <f t="shared" si="829"/>
        <v/>
      </c>
      <c r="CF90" s="320" t="str">
        <f t="shared" si="830"/>
        <v/>
      </c>
      <c r="CG90" s="322" t="str">
        <f t="shared" si="831"/>
        <v/>
      </c>
      <c r="CH90" s="322" t="str">
        <f t="shared" ref="CH90" si="1144">IF(CG90="","",MOD(CG90-BX90,CERCLE))</f>
        <v/>
      </c>
      <c r="CI90" s="322" t="str">
        <f t="shared" si="833"/>
        <v/>
      </c>
      <c r="CJ90" s="349"/>
      <c r="CK90" s="350" t="str">
        <f t="shared" si="834"/>
        <v/>
      </c>
      <c r="CL90" s="350" t="str">
        <f t="shared" si="835"/>
        <v/>
      </c>
      <c r="CM90" s="320" t="str">
        <f t="shared" si="1067"/>
        <v/>
      </c>
      <c r="CN90" s="320" t="str">
        <f t="shared" si="1067"/>
        <v/>
      </c>
      <c r="CP90" s="322" t="str">
        <f>IF(BN90="","",MOD(BN90+'RAPPORT-XYZ'!$E$12,CERCLE))</f>
        <v/>
      </c>
      <c r="CQ90" s="345" t="str">
        <f t="shared" si="870"/>
        <v/>
      </c>
      <c r="CR90" s="320" t="str">
        <f t="shared" si="871"/>
        <v/>
      </c>
      <c r="CS90" s="320" t="str">
        <f t="shared" si="836"/>
        <v/>
      </c>
      <c r="CU90" s="320" t="str">
        <f>IF(CR90="","",BY90/'RAPPORT-XYZ'!$E$9)</f>
        <v/>
      </c>
      <c r="CV90" s="320" t="str">
        <f>IF(CU90="","",-'RAPPORT-XYZ'!$E$27*CU90)</f>
        <v/>
      </c>
      <c r="CW90" s="320" t="str">
        <f>IF(CV90="","",-'RAPPORT-XYZ'!$E$29*CU90)</f>
        <v/>
      </c>
      <c r="CY90" s="320" t="str">
        <f t="shared" si="837"/>
        <v/>
      </c>
      <c r="CZ90" s="320" t="str">
        <f t="shared" si="837"/>
        <v/>
      </c>
      <c r="DB90" s="320" t="str">
        <f t="shared" si="872"/>
        <v/>
      </c>
      <c r="DD90" s="320" t="str">
        <f>IF(CA90="","",CA90+('RAPPORT-XYZ'!$E$37*ROW(90:90)))</f>
        <v/>
      </c>
      <c r="DF90" s="345" t="str">
        <f t="shared" ref="DF90" si="1145">IF(AND(CZ90=0,CY90=0),0,IF(AND(CZ90=0,CY90&gt;0),NORD,IF(AND(CZ90&gt;0,CY90=0),EST,IF(AND(CZ90=0,CY90&lt;0),SUD,IF(AND(CZ90&lt;0,CY90=0),OUEST,"")))))</f>
        <v/>
      </c>
      <c r="DG90" s="345" t="str">
        <f t="shared" ref="DG90" si="1146">IF(CY90="","",IF(DF90="",MOD(DEGREES(ATAN(ABS(CZ90)/(ABS(CY90))))/24,CERCLE),DF90))</f>
        <v/>
      </c>
      <c r="DH90" s="345" t="str">
        <f t="shared" ref="DH90" si="1147">IF(DG90="","",MOD(IF(AND(CZ90&gt;0,CY90&gt;0),DG90,IF(AND(CZ90&gt;0,CY90&lt;0),SUD-DG90,IF(AND(CZ90&lt;0,CY90&lt;0),SUD+DG90,IF(AND(CZ90&lt;0,CY90&gt;0),NORD-DG90,DG90)))),CERCLE))</f>
        <v/>
      </c>
      <c r="DI90" s="322" t="str">
        <f t="shared" ref="DI90" si="1148">IF(CG90="","",MOD(CG90-DH90,CERCLE))</f>
        <v/>
      </c>
      <c r="DJ90" s="322" t="str">
        <f t="shared" si="842"/>
        <v/>
      </c>
      <c r="DK90" s="322" t="str">
        <f>IF(XYZ!$F$15=OUI,'CALCUL-XYZ'!DJ90,'CALCUL-XYZ'!DH90)</f>
        <v/>
      </c>
      <c r="DL90" s="345" t="str">
        <f t="shared" si="877"/>
        <v/>
      </c>
      <c r="DN90" s="320" t="str">
        <f t="shared" si="843"/>
        <v/>
      </c>
      <c r="DO90" s="320" t="str">
        <f t="shared" si="844"/>
        <v/>
      </c>
      <c r="DP90" s="320" t="str">
        <f t="shared" si="1059"/>
        <v/>
      </c>
      <c r="DQ90" s="320" t="str">
        <f t="shared" si="1059"/>
        <v/>
      </c>
      <c r="DS90" s="320" t="str">
        <f t="shared" si="845"/>
        <v/>
      </c>
      <c r="DT90" s="320" t="str">
        <f ca="1">IF(XYZ!AJ114="","",IF(XYZ!$AO$23='CALCUL-XY'!$E$56," "&amp;SUBSTITUTE(XYZ!AJ114,",","."),","&amp;SUBSTITUTE(XYZ!AJ114,",",".")))</f>
        <v/>
      </c>
      <c r="DU90" s="320" t="str">
        <f ca="1">IF(XYZ!AK114="","",IF(XYZ!$AO$23='CALCUL-XY'!$E$56," "&amp;SUBSTITUTE(XYZ!AK114,",","."),","&amp;SUBSTITUTE(XYZ!AK114,",",".")))</f>
        <v/>
      </c>
      <c r="DV90" s="320" t="str">
        <f>IF(DD90="","",IF(XYZ!$AO$23='CALCUL-XY'!$E$56," "&amp;SUBSTITUTE(DD90,",","."),","&amp;SUBSTITUTE(DD90,",",".")))</f>
        <v/>
      </c>
      <c r="DW90" s="320" t="str">
        <f>IF(DS90="","",IF(XYZ!$AO$23='CALCUL-XY'!$E$56,IF(XYZ!AM114=""," ST"," "&amp;XYZ!AM114),IF(XYZ!AM114="",",ST",","&amp;XYZ!AM114)))</f>
        <v/>
      </c>
      <c r="DY90" s="319">
        <f t="shared" si="846"/>
        <v>90</v>
      </c>
      <c r="DZ90" s="320" t="str">
        <f t="shared" si="847"/>
        <v/>
      </c>
      <c r="EA90" s="322" t="str">
        <f t="shared" si="848"/>
        <v/>
      </c>
      <c r="EB90" s="345" t="str">
        <f t="shared" si="879"/>
        <v/>
      </c>
      <c r="EC90" s="320" t="str">
        <f t="shared" si="849"/>
        <v/>
      </c>
      <c r="ED90" s="320" t="str">
        <f t="shared" si="892"/>
        <v/>
      </c>
      <c r="EE90" s="320" t="str">
        <f t="shared" si="893"/>
        <v/>
      </c>
      <c r="EF90" s="320" t="str">
        <f ca="1">IF(EA90="","",IF(NC&lt;DY90,"",SUM(ED90:OFFSET(ED90,(NC-1),0))))</f>
        <v/>
      </c>
      <c r="EG90" s="320" t="str">
        <f ca="1">IF(EA90="","",IF(NC&lt;DY90,"",SUM(EE90:OFFSET(EE90,(NC-1),0))))</f>
        <v/>
      </c>
      <c r="EH90" s="320" t="str">
        <f t="shared" si="850"/>
        <v/>
      </c>
      <c r="EI90" s="320" t="str">
        <f>IF(EH90="","",'RAPPORT-XYZ'!$E$9/'CALCUL-XYZ'!EH90)</f>
        <v/>
      </c>
    </row>
    <row r="91" spans="1:139" x14ac:dyDescent="0.15">
      <c r="A91" s="320" t="str">
        <f>IF(XYZ!B115="","",XYZ!B115)</f>
        <v/>
      </c>
      <c r="B91" s="320" t="str">
        <f>IF(XYZ!C115="","",IF(XYZ!C115='RAPPORT-XYZ'!$A$6,'RAPPORT-XYZ'!$A$6,IF(OR(XYZ!C115='RAPPORT-XYZ'!$A$7,XYZ!C115='RAPPORT-XYZ'!$B$7),'RAPPORT-XYZ'!$A$7)))</f>
        <v/>
      </c>
      <c r="C91" s="320" t="str">
        <f>IF(XYZ!D115="","",XYZ!D115)</f>
        <v/>
      </c>
      <c r="D91" s="320" t="str">
        <f>IF(XYZ!E115="","",XYZ!E115)</f>
        <v/>
      </c>
      <c r="E91" s="320" t="str">
        <f>IF(XYZ!F115="","",XYZ!F115)</f>
        <v/>
      </c>
      <c r="F91" s="322" t="str">
        <f>IF(XYZ!G115="","",MOD(XYZ!G115,CERCLE))</f>
        <v/>
      </c>
      <c r="G91" s="322" t="str">
        <f>IF(XYZ!H115="","",MOD(XYZ!H115,CERCLE))</f>
        <v/>
      </c>
      <c r="H91" s="320">
        <f>IFERROR(IF(ECHELLE3="",XYZ!I115*1,XYZ!I115*ECHELLE3),"")</f>
        <v>0</v>
      </c>
      <c r="I91" s="320" t="str">
        <f>IF(XYZ!J115="","",XYZ!J115)</f>
        <v/>
      </c>
      <c r="K91" s="320" t="str">
        <f t="shared" si="851"/>
        <v/>
      </c>
      <c r="L91" s="320" t="str">
        <f>IF(K91="","",COUNT($K$1:K91))</f>
        <v/>
      </c>
      <c r="M91" s="320" t="str">
        <f t="shared" si="798"/>
        <v/>
      </c>
      <c r="N91" s="320" t="str">
        <f t="shared" si="799"/>
        <v/>
      </c>
      <c r="O91" s="320" t="str">
        <f t="shared" si="800"/>
        <v/>
      </c>
      <c r="P91" s="320" t="str">
        <f t="shared" si="801"/>
        <v/>
      </c>
      <c r="Q91" s="322" t="str">
        <f t="shared" si="802"/>
        <v/>
      </c>
      <c r="R91" s="322" t="str">
        <f t="shared" si="803"/>
        <v/>
      </c>
      <c r="S91" s="320" t="str">
        <f t="shared" si="804"/>
        <v/>
      </c>
      <c r="T91" s="320" t="str">
        <f t="shared" si="805"/>
        <v/>
      </c>
      <c r="V91" s="322" t="str">
        <f t="shared" ref="V91" si="1149">IF(Q91="","",IF(M91="R",MOD(Q91-SUD,CERCLE),Q91))</f>
        <v/>
      </c>
      <c r="W91" s="331" t="str">
        <f t="shared" si="853"/>
        <v/>
      </c>
      <c r="X91" s="331" t="str">
        <f t="shared" si="854"/>
        <v/>
      </c>
      <c r="Y91" s="352"/>
      <c r="Z91" s="322" t="str">
        <f t="shared" ref="Z91" si="1150">IF(R91="","",IF(M91="R",MOD(CERCLE-R91,CERCLE),R91))</f>
        <v/>
      </c>
      <c r="AA91" s="320" t="str">
        <f t="shared" ref="AA91" si="1151">IF(S91="","",ABS(COS(RADIANS(Z91-EST)*24))*S91)</f>
        <v/>
      </c>
      <c r="AC91" s="320" t="str">
        <f t="shared" ref="AC91" si="1152">IF(S91="","",SIN(RADIANS(Z91-EST)*24)*S91)</f>
        <v/>
      </c>
      <c r="AD91" s="320" t="str">
        <f t="shared" si="810"/>
        <v/>
      </c>
      <c r="AF91" s="320" t="str">
        <f t="shared" si="811"/>
        <v/>
      </c>
      <c r="AG91" s="320" t="str">
        <f t="shared" si="811"/>
        <v/>
      </c>
      <c r="AH91" s="320" t="str">
        <f t="shared" si="812"/>
        <v/>
      </c>
      <c r="AI91" s="320" t="str">
        <f t="shared" si="813"/>
        <v/>
      </c>
      <c r="AJ91" s="320" t="str">
        <f>IF(AH91="","",IF(ISNA(MATCH(AH91,$AH$1:AH90,0)),"N","Y"))</f>
        <v/>
      </c>
      <c r="AK91" s="320" t="str">
        <f t="shared" si="814"/>
        <v/>
      </c>
      <c r="AL91" s="320" t="str">
        <f t="shared" si="815"/>
        <v/>
      </c>
      <c r="AM91" s="320" t="str">
        <f t="shared" si="816"/>
        <v/>
      </c>
      <c r="AN91" s="320" t="str">
        <f t="shared" si="817"/>
        <v/>
      </c>
      <c r="AO91" s="334" t="str">
        <f t="array" ref="AO91">IF(AM91="","",AVERAGE(IF(AH$1:AH$200=AM91,W$1:W$200)))</f>
        <v/>
      </c>
      <c r="AP91" s="334" t="str">
        <f t="array" ref="AP91">IF(AM91="","",AVERAGE(IF(AH$1:AH$200=AM91,X$1:X$200)))</f>
        <v/>
      </c>
      <c r="AQ91" s="334" t="str">
        <f t="shared" si="858"/>
        <v/>
      </c>
      <c r="AR91" s="335" t="str">
        <f t="array" ref="AR91">IF(AQ91="","",MOD(DEGREES(AQ91/24),CERCLE))</f>
        <v/>
      </c>
      <c r="AS91" s="336" t="str">
        <f t="array" ref="AS91">IF(AM91="","",AVERAGE(IF(AH$1:AH$200=AM91,AA$1:AA$200)))</f>
        <v/>
      </c>
      <c r="AT91" s="336" t="str">
        <f t="shared" si="818"/>
        <v/>
      </c>
      <c r="AU91" s="336" t="str">
        <f t="shared" si="859"/>
        <v/>
      </c>
      <c r="AV91" s="337" t="str">
        <f t="array" ref="AV91">IF(AM91="","",AVERAGE(IF(AH$1:AH$200=AM91,AD$1:AD$200)))</f>
        <v/>
      </c>
      <c r="AW91" s="337" t="str">
        <f t="array" ref="AW91">IF(AN91="","",AVERAGE(IF(AH$1:AH$200=AN91,AD$1:AD$200)))</f>
        <v/>
      </c>
      <c r="AX91" s="337" t="str">
        <f t="shared" si="860"/>
        <v/>
      </c>
      <c r="AY91" s="320" t="str">
        <f t="shared" si="819"/>
        <v/>
      </c>
      <c r="AZ91" s="320" t="str">
        <f>IF(AY91="","",COUNT(AY$1:AY91))</f>
        <v/>
      </c>
      <c r="BB91" s="339" t="str">
        <f>IF(AF91="","",IF(ISNA(MATCH(AF91,$AF$1:AF90,0)),"N","Y"))</f>
        <v/>
      </c>
      <c r="BC91" s="339" t="str">
        <f t="shared" si="20"/>
        <v/>
      </c>
      <c r="BD91" s="339" t="str">
        <f>IF(BC91="","",COUNT($BC$1:BC91))</f>
        <v/>
      </c>
      <c r="BE91" s="339" t="str">
        <f t="shared" si="820"/>
        <v/>
      </c>
      <c r="BF91" s="340" t="str">
        <f>IF(AR91="","",IF(ISNA(MATCH(AF91,$AF$1:AF90,0)),-AR91,AR91))</f>
        <v/>
      </c>
      <c r="BG91" s="341" t="str">
        <f t="array" ref="BG91">IF(BE91="","",SUM(IF(AK$1:AK$200=BE91,BF$1:BF$200)))</f>
        <v/>
      </c>
      <c r="BH91" s="341" t="str">
        <f t="shared" ref="BH91" si="1153">IF(BG91="","",MOD(BG91,CERCLE))</f>
        <v/>
      </c>
      <c r="BI91" s="342"/>
      <c r="BJ91" s="322"/>
      <c r="BK91" s="322"/>
      <c r="BL91" s="322"/>
      <c r="BM91" s="339" t="str">
        <f t="shared" si="862"/>
        <v/>
      </c>
      <c r="BN91" s="343" t="str">
        <f t="shared" si="822"/>
        <v/>
      </c>
      <c r="BO91" s="341" t="str">
        <f t="shared" ref="BO91" si="1154">IF(BN91="","",CERCLE-BN91)</f>
        <v/>
      </c>
      <c r="BP91" s="341"/>
      <c r="BQ91" s="339" t="str">
        <f t="shared" si="824"/>
        <v/>
      </c>
      <c r="BR91" s="341" t="str">
        <f t="shared" si="864"/>
        <v/>
      </c>
      <c r="BS91" s="341" t="str">
        <f t="shared" si="865"/>
        <v/>
      </c>
      <c r="BT91" s="343" t="str">
        <f t="shared" si="825"/>
        <v/>
      </c>
      <c r="BU91" s="342"/>
      <c r="BV91" s="341" t="str">
        <f t="shared" si="866"/>
        <v/>
      </c>
      <c r="BW91" s="345" t="str">
        <f t="shared" si="867"/>
        <v/>
      </c>
      <c r="BX91" s="345" t="str">
        <f t="shared" si="826"/>
        <v/>
      </c>
      <c r="BY91" s="346" t="str">
        <f t="shared" si="827"/>
        <v/>
      </c>
      <c r="BZ91" s="346" t="str">
        <f t="shared" si="828"/>
        <v/>
      </c>
      <c r="CA91" s="339" t="str">
        <f t="shared" si="868"/>
        <v/>
      </c>
      <c r="CE91" s="320" t="str">
        <f t="shared" si="829"/>
        <v/>
      </c>
      <c r="CF91" s="320" t="str">
        <f t="shared" si="830"/>
        <v/>
      </c>
      <c r="CG91" s="322" t="str">
        <f t="shared" si="831"/>
        <v/>
      </c>
      <c r="CH91" s="322" t="str">
        <f t="shared" ref="CH91" si="1155">IF(CG91="","",MOD(CG91-BX91,CERCLE))</f>
        <v/>
      </c>
      <c r="CI91" s="322" t="str">
        <f t="shared" si="833"/>
        <v/>
      </c>
      <c r="CJ91" s="349"/>
      <c r="CK91" s="350" t="str">
        <f t="shared" si="834"/>
        <v/>
      </c>
      <c r="CL91" s="350" t="str">
        <f t="shared" si="835"/>
        <v/>
      </c>
      <c r="CM91" s="320" t="str">
        <f t="shared" si="1067"/>
        <v/>
      </c>
      <c r="CN91" s="320" t="str">
        <f t="shared" si="1067"/>
        <v/>
      </c>
      <c r="CP91" s="322" t="str">
        <f>IF(BN91="","",MOD(BN91+'RAPPORT-XYZ'!$E$12,CERCLE))</f>
        <v/>
      </c>
      <c r="CQ91" s="345" t="str">
        <f t="shared" si="870"/>
        <v/>
      </c>
      <c r="CR91" s="320" t="str">
        <f t="shared" si="871"/>
        <v/>
      </c>
      <c r="CS91" s="320" t="str">
        <f t="shared" si="836"/>
        <v/>
      </c>
      <c r="CU91" s="320" t="str">
        <f>IF(CR91="","",BY91/'RAPPORT-XYZ'!$E$9)</f>
        <v/>
      </c>
      <c r="CV91" s="320" t="str">
        <f>IF(CU91="","",-'RAPPORT-XYZ'!$E$27*CU91)</f>
        <v/>
      </c>
      <c r="CW91" s="320" t="str">
        <f>IF(CV91="","",-'RAPPORT-XYZ'!$E$29*CU91)</f>
        <v/>
      </c>
      <c r="CY91" s="320" t="str">
        <f t="shared" si="837"/>
        <v/>
      </c>
      <c r="CZ91" s="320" t="str">
        <f t="shared" si="837"/>
        <v/>
      </c>
      <c r="DB91" s="320" t="str">
        <f t="shared" si="872"/>
        <v/>
      </c>
      <c r="DD91" s="320" t="str">
        <f>IF(CA91="","",CA91+('RAPPORT-XYZ'!$E$37*ROW(91:91)))</f>
        <v/>
      </c>
      <c r="DF91" s="345" t="str">
        <f t="shared" ref="DF91" si="1156">IF(AND(CZ91=0,CY91=0),0,IF(AND(CZ91=0,CY91&gt;0),NORD,IF(AND(CZ91&gt;0,CY91=0),EST,IF(AND(CZ91=0,CY91&lt;0),SUD,IF(AND(CZ91&lt;0,CY91=0),OUEST,"")))))</f>
        <v/>
      </c>
      <c r="DG91" s="345" t="str">
        <f t="shared" ref="DG91" si="1157">IF(CY91="","",IF(DF91="",MOD(DEGREES(ATAN(ABS(CZ91)/(ABS(CY91))))/24,CERCLE),DF91))</f>
        <v/>
      </c>
      <c r="DH91" s="345" t="str">
        <f t="shared" ref="DH91" si="1158">IF(DG91="","",MOD(IF(AND(CZ91&gt;0,CY91&gt;0),DG91,IF(AND(CZ91&gt;0,CY91&lt;0),SUD-DG91,IF(AND(CZ91&lt;0,CY91&lt;0),SUD+DG91,IF(AND(CZ91&lt;0,CY91&gt;0),NORD-DG91,DG91)))),CERCLE))</f>
        <v/>
      </c>
      <c r="DI91" s="322" t="str">
        <f t="shared" ref="DI91" si="1159">IF(CG91="","",MOD(CG91-DH91,CERCLE))</f>
        <v/>
      </c>
      <c r="DJ91" s="322" t="str">
        <f t="shared" si="842"/>
        <v/>
      </c>
      <c r="DK91" s="322" t="str">
        <f>IF(XYZ!$F$15=OUI,'CALCUL-XYZ'!DJ91,'CALCUL-XYZ'!DH91)</f>
        <v/>
      </c>
      <c r="DL91" s="345" t="str">
        <f t="shared" si="877"/>
        <v/>
      </c>
      <c r="DN91" s="320" t="str">
        <f t="shared" si="843"/>
        <v/>
      </c>
      <c r="DO91" s="320" t="str">
        <f t="shared" si="844"/>
        <v/>
      </c>
      <c r="DP91" s="320" t="str">
        <f t="shared" si="1059"/>
        <v/>
      </c>
      <c r="DQ91" s="320" t="str">
        <f t="shared" si="1059"/>
        <v/>
      </c>
      <c r="DS91" s="320" t="str">
        <f t="shared" si="845"/>
        <v/>
      </c>
      <c r="DT91" s="320" t="str">
        <f ca="1">IF(XYZ!AJ115="","",IF(XYZ!$AO$23='CALCUL-XY'!$E$56," "&amp;SUBSTITUTE(XYZ!AJ115,",","."),","&amp;SUBSTITUTE(XYZ!AJ115,",",".")))</f>
        <v/>
      </c>
      <c r="DU91" s="320" t="str">
        <f ca="1">IF(XYZ!AK115="","",IF(XYZ!$AO$23='CALCUL-XY'!$E$56," "&amp;SUBSTITUTE(XYZ!AK115,",","."),","&amp;SUBSTITUTE(XYZ!AK115,",",".")))</f>
        <v/>
      </c>
      <c r="DV91" s="320" t="str">
        <f>IF(DD91="","",IF(XYZ!$AO$23='CALCUL-XY'!$E$56," "&amp;SUBSTITUTE(DD91,",","."),","&amp;SUBSTITUTE(DD91,",",".")))</f>
        <v/>
      </c>
      <c r="DW91" s="320" t="str">
        <f>IF(DS91="","",IF(XYZ!$AO$23='CALCUL-XY'!$E$56,IF(XYZ!AM115=""," ST"," "&amp;XYZ!AM115),IF(XYZ!AM115="",",ST",","&amp;XYZ!AM115)))</f>
        <v/>
      </c>
      <c r="DY91" s="319">
        <f t="shared" si="846"/>
        <v>91</v>
      </c>
      <c r="DZ91" s="320" t="str">
        <f t="shared" si="847"/>
        <v/>
      </c>
      <c r="EA91" s="322" t="str">
        <f t="shared" si="848"/>
        <v/>
      </c>
      <c r="EB91" s="345" t="str">
        <f t="shared" si="879"/>
        <v/>
      </c>
      <c r="EC91" s="320" t="str">
        <f t="shared" si="849"/>
        <v/>
      </c>
      <c r="ED91" s="320" t="str">
        <f t="shared" si="892"/>
        <v/>
      </c>
      <c r="EE91" s="320" t="str">
        <f t="shared" si="893"/>
        <v/>
      </c>
      <c r="EF91" s="320" t="str">
        <f ca="1">IF(EA91="","",IF(NC&lt;DY91,"",SUM(ED91:OFFSET(ED91,(NC-1),0))))</f>
        <v/>
      </c>
      <c r="EG91" s="320" t="str">
        <f ca="1">IF(EA91="","",IF(NC&lt;DY91,"",SUM(EE91:OFFSET(EE91,(NC-1),0))))</f>
        <v/>
      </c>
      <c r="EH91" s="320" t="str">
        <f t="shared" si="850"/>
        <v/>
      </c>
      <c r="EI91" s="320" t="str">
        <f>IF(EH91="","",'RAPPORT-XYZ'!$E$9/'CALCUL-XYZ'!EH91)</f>
        <v/>
      </c>
    </row>
    <row r="92" spans="1:139" x14ac:dyDescent="0.15">
      <c r="A92" s="320" t="str">
        <f>IF(XYZ!B116="","",XYZ!B116)</f>
        <v/>
      </c>
      <c r="B92" s="320" t="str">
        <f>IF(XYZ!C116="","",IF(XYZ!C116='RAPPORT-XYZ'!$A$6,'RAPPORT-XYZ'!$A$6,IF(OR(XYZ!C116='RAPPORT-XYZ'!$A$7,XYZ!C116='RAPPORT-XYZ'!$B$7),'RAPPORT-XYZ'!$A$7)))</f>
        <v/>
      </c>
      <c r="C92" s="320" t="str">
        <f>IF(XYZ!D116="","",XYZ!D116)</f>
        <v/>
      </c>
      <c r="D92" s="320" t="str">
        <f>IF(XYZ!E116="","",XYZ!E116)</f>
        <v/>
      </c>
      <c r="E92" s="320" t="str">
        <f>IF(XYZ!F116="","",XYZ!F116)</f>
        <v/>
      </c>
      <c r="F92" s="322" t="str">
        <f>IF(XYZ!G116="","",MOD(XYZ!G116,CERCLE))</f>
        <v/>
      </c>
      <c r="G92" s="322" t="str">
        <f>IF(XYZ!H116="","",MOD(XYZ!H116,CERCLE))</f>
        <v/>
      </c>
      <c r="H92" s="320">
        <f>IFERROR(IF(ECHELLE3="",XYZ!I116*1,XYZ!I116*ECHELLE3),"")</f>
        <v>0</v>
      </c>
      <c r="I92" s="320" t="str">
        <f>IF(XYZ!J116="","",XYZ!J116)</f>
        <v/>
      </c>
      <c r="K92" s="320" t="str">
        <f t="shared" si="851"/>
        <v/>
      </c>
      <c r="L92" s="320" t="str">
        <f>IF(K92="","",COUNT($K$1:K92))</f>
        <v/>
      </c>
      <c r="M92" s="320" t="str">
        <f t="shared" si="798"/>
        <v/>
      </c>
      <c r="N92" s="320" t="str">
        <f t="shared" si="799"/>
        <v/>
      </c>
      <c r="O92" s="320" t="str">
        <f t="shared" si="800"/>
        <v/>
      </c>
      <c r="P92" s="320" t="str">
        <f t="shared" si="801"/>
        <v/>
      </c>
      <c r="Q92" s="322" t="str">
        <f t="shared" si="802"/>
        <v/>
      </c>
      <c r="R92" s="322" t="str">
        <f t="shared" si="803"/>
        <v/>
      </c>
      <c r="S92" s="320" t="str">
        <f t="shared" si="804"/>
        <v/>
      </c>
      <c r="T92" s="320" t="str">
        <f t="shared" si="805"/>
        <v/>
      </c>
      <c r="V92" s="322" t="str">
        <f t="shared" ref="V92" si="1160">IF(Q92="","",IF(M92="R",MOD(Q92-SUD,CERCLE),Q92))</f>
        <v/>
      </c>
      <c r="W92" s="331" t="str">
        <f t="shared" si="853"/>
        <v/>
      </c>
      <c r="X92" s="331" t="str">
        <f t="shared" si="854"/>
        <v/>
      </c>
      <c r="Y92" s="352"/>
      <c r="Z92" s="322" t="str">
        <f t="shared" ref="Z92" si="1161">IF(R92="","",IF(M92="R",MOD(CERCLE-R92,CERCLE),R92))</f>
        <v/>
      </c>
      <c r="AA92" s="320" t="str">
        <f t="shared" ref="AA92" si="1162">IF(S92="","",ABS(COS(RADIANS(Z92-EST)*24))*S92)</f>
        <v/>
      </c>
      <c r="AC92" s="320" t="str">
        <f t="shared" ref="AC92" si="1163">IF(S92="","",SIN(RADIANS(Z92-EST)*24)*S92)</f>
        <v/>
      </c>
      <c r="AD92" s="320" t="str">
        <f t="shared" si="810"/>
        <v/>
      </c>
      <c r="AF92" s="320" t="str">
        <f t="shared" si="811"/>
        <v/>
      </c>
      <c r="AG92" s="320" t="str">
        <f t="shared" si="811"/>
        <v/>
      </c>
      <c r="AH92" s="320" t="str">
        <f t="shared" si="812"/>
        <v/>
      </c>
      <c r="AI92" s="320" t="str">
        <f t="shared" si="813"/>
        <v/>
      </c>
      <c r="AJ92" s="320" t="str">
        <f>IF(AH92="","",IF(ISNA(MATCH(AH92,$AH$1:AH91,0)),"N","Y"))</f>
        <v/>
      </c>
      <c r="AK92" s="320" t="str">
        <f t="shared" si="814"/>
        <v/>
      </c>
      <c r="AL92" s="320" t="str">
        <f t="shared" si="815"/>
        <v/>
      </c>
      <c r="AM92" s="320" t="str">
        <f t="shared" si="816"/>
        <v/>
      </c>
      <c r="AN92" s="320" t="str">
        <f t="shared" si="817"/>
        <v/>
      </c>
      <c r="AO92" s="334" t="str">
        <f t="array" ref="AO92">IF(AM92="","",AVERAGE(IF(AH$1:AH$200=AM92,W$1:W$200)))</f>
        <v/>
      </c>
      <c r="AP92" s="334" t="str">
        <f t="array" ref="AP92">IF(AM92="","",AVERAGE(IF(AH$1:AH$200=AM92,X$1:X$200)))</f>
        <v/>
      </c>
      <c r="AQ92" s="334" t="str">
        <f t="shared" si="858"/>
        <v/>
      </c>
      <c r="AR92" s="335" t="str">
        <f t="array" ref="AR92">IF(AQ92="","",MOD(DEGREES(AQ92/24),CERCLE))</f>
        <v/>
      </c>
      <c r="AS92" s="336" t="str">
        <f t="array" ref="AS92">IF(AM92="","",AVERAGE(IF(AH$1:AH$200=AM92,AA$1:AA$200)))</f>
        <v/>
      </c>
      <c r="AT92" s="336" t="str">
        <f t="shared" si="818"/>
        <v/>
      </c>
      <c r="AU92" s="336" t="str">
        <f t="shared" si="859"/>
        <v/>
      </c>
      <c r="AV92" s="337" t="str">
        <f t="array" ref="AV92">IF(AM92="","",AVERAGE(IF(AH$1:AH$200=AM92,AD$1:AD$200)))</f>
        <v/>
      </c>
      <c r="AW92" s="337" t="str">
        <f t="array" ref="AW92">IF(AN92="","",AVERAGE(IF(AH$1:AH$200=AN92,AD$1:AD$200)))</f>
        <v/>
      </c>
      <c r="AX92" s="337" t="str">
        <f t="shared" si="860"/>
        <v/>
      </c>
      <c r="AY92" s="320" t="str">
        <f t="shared" si="819"/>
        <v/>
      </c>
      <c r="AZ92" s="320" t="str">
        <f>IF(AY92="","",COUNT(AY$1:AY92))</f>
        <v/>
      </c>
      <c r="BB92" s="339" t="str">
        <f>IF(AF92="","",IF(ISNA(MATCH(AF92,$AF$1:AF91,0)),"N","Y"))</f>
        <v/>
      </c>
      <c r="BC92" s="339" t="str">
        <f t="shared" si="20"/>
        <v/>
      </c>
      <c r="BD92" s="339" t="str">
        <f>IF(BC92="","",COUNT($BC$1:BC92))</f>
        <v/>
      </c>
      <c r="BE92" s="339" t="str">
        <f t="shared" si="820"/>
        <v/>
      </c>
      <c r="BF92" s="340" t="str">
        <f>IF(AR92="","",IF(ISNA(MATCH(AF92,$AF$1:AF91,0)),-AR92,AR92))</f>
        <v/>
      </c>
      <c r="BG92" s="341" t="str">
        <f t="array" ref="BG92">IF(BE92="","",SUM(IF(AK$1:AK$200=BE92,BF$1:BF$200)))</f>
        <v/>
      </c>
      <c r="BH92" s="341" t="str">
        <f t="shared" ref="BH92" si="1164">IF(BG92="","",MOD(BG92,CERCLE))</f>
        <v/>
      </c>
      <c r="BI92" s="342"/>
      <c r="BJ92" s="322"/>
      <c r="BK92" s="322"/>
      <c r="BL92" s="322"/>
      <c r="BM92" s="339" t="str">
        <f t="shared" si="862"/>
        <v/>
      </c>
      <c r="BN92" s="343" t="str">
        <f t="shared" si="822"/>
        <v/>
      </c>
      <c r="BO92" s="341" t="str">
        <f t="shared" ref="BO92" si="1165">IF(BN92="","",CERCLE-BN92)</f>
        <v/>
      </c>
      <c r="BP92" s="341"/>
      <c r="BQ92" s="339" t="str">
        <f t="shared" si="824"/>
        <v/>
      </c>
      <c r="BR92" s="341" t="str">
        <f t="shared" si="864"/>
        <v/>
      </c>
      <c r="BS92" s="341" t="str">
        <f t="shared" si="865"/>
        <v/>
      </c>
      <c r="BT92" s="343" t="str">
        <f t="shared" si="825"/>
        <v/>
      </c>
      <c r="BU92" s="342"/>
      <c r="BV92" s="341" t="str">
        <f t="shared" si="866"/>
        <v/>
      </c>
      <c r="BW92" s="345" t="str">
        <f t="shared" si="867"/>
        <v/>
      </c>
      <c r="BX92" s="345" t="str">
        <f t="shared" si="826"/>
        <v/>
      </c>
      <c r="BY92" s="346" t="str">
        <f t="shared" si="827"/>
        <v/>
      </c>
      <c r="BZ92" s="346" t="str">
        <f t="shared" si="828"/>
        <v/>
      </c>
      <c r="CA92" s="339" t="str">
        <f t="shared" si="868"/>
        <v/>
      </c>
      <c r="CE92" s="320" t="str">
        <f t="shared" si="829"/>
        <v/>
      </c>
      <c r="CF92" s="320" t="str">
        <f t="shared" si="830"/>
        <v/>
      </c>
      <c r="CG92" s="322" t="str">
        <f t="shared" si="831"/>
        <v/>
      </c>
      <c r="CH92" s="322" t="str">
        <f t="shared" ref="CH92" si="1166">IF(CG92="","",MOD(CG92-BX92,CERCLE))</f>
        <v/>
      </c>
      <c r="CI92" s="322" t="str">
        <f t="shared" si="833"/>
        <v/>
      </c>
      <c r="CJ92" s="349"/>
      <c r="CK92" s="350" t="str">
        <f t="shared" si="834"/>
        <v/>
      </c>
      <c r="CL92" s="350" t="str">
        <f t="shared" si="835"/>
        <v/>
      </c>
      <c r="CM92" s="320" t="str">
        <f t="shared" si="1067"/>
        <v/>
      </c>
      <c r="CN92" s="320" t="str">
        <f t="shared" si="1067"/>
        <v/>
      </c>
      <c r="CP92" s="322" t="str">
        <f>IF(BN92="","",MOD(BN92+'RAPPORT-XYZ'!$E$12,CERCLE))</f>
        <v/>
      </c>
      <c r="CQ92" s="345" t="str">
        <f t="shared" si="870"/>
        <v/>
      </c>
      <c r="CR92" s="320" t="str">
        <f t="shared" si="871"/>
        <v/>
      </c>
      <c r="CS92" s="320" t="str">
        <f t="shared" si="836"/>
        <v/>
      </c>
      <c r="CU92" s="320" t="str">
        <f>IF(CR92="","",BY92/'RAPPORT-XYZ'!$E$9)</f>
        <v/>
      </c>
      <c r="CV92" s="320" t="str">
        <f>IF(CU92="","",-'RAPPORT-XYZ'!$E$27*CU92)</f>
        <v/>
      </c>
      <c r="CW92" s="320" t="str">
        <f>IF(CV92="","",-'RAPPORT-XYZ'!$E$29*CU92)</f>
        <v/>
      </c>
      <c r="CY92" s="320" t="str">
        <f t="shared" si="837"/>
        <v/>
      </c>
      <c r="CZ92" s="320" t="str">
        <f t="shared" si="837"/>
        <v/>
      </c>
      <c r="DB92" s="320" t="str">
        <f t="shared" si="872"/>
        <v/>
      </c>
      <c r="DD92" s="320" t="str">
        <f>IF(CA92="","",CA92+('RAPPORT-XYZ'!$E$37*ROW(92:92)))</f>
        <v/>
      </c>
      <c r="DF92" s="345" t="str">
        <f t="shared" ref="DF92" si="1167">IF(AND(CZ92=0,CY92=0),0,IF(AND(CZ92=0,CY92&gt;0),NORD,IF(AND(CZ92&gt;0,CY92=0),EST,IF(AND(CZ92=0,CY92&lt;0),SUD,IF(AND(CZ92&lt;0,CY92=0),OUEST,"")))))</f>
        <v/>
      </c>
      <c r="DG92" s="345" t="str">
        <f t="shared" ref="DG92" si="1168">IF(CY92="","",IF(DF92="",MOD(DEGREES(ATAN(ABS(CZ92)/(ABS(CY92))))/24,CERCLE),DF92))</f>
        <v/>
      </c>
      <c r="DH92" s="345" t="str">
        <f t="shared" ref="DH92" si="1169">IF(DG92="","",MOD(IF(AND(CZ92&gt;0,CY92&gt;0),DG92,IF(AND(CZ92&gt;0,CY92&lt;0),SUD-DG92,IF(AND(CZ92&lt;0,CY92&lt;0),SUD+DG92,IF(AND(CZ92&lt;0,CY92&gt;0),NORD-DG92,DG92)))),CERCLE))</f>
        <v/>
      </c>
      <c r="DI92" s="322" t="str">
        <f t="shared" ref="DI92" si="1170">IF(CG92="","",MOD(CG92-DH92,CERCLE))</f>
        <v/>
      </c>
      <c r="DJ92" s="322" t="str">
        <f t="shared" si="842"/>
        <v/>
      </c>
      <c r="DK92" s="322" t="str">
        <f>IF(XYZ!$F$15=OUI,'CALCUL-XYZ'!DJ92,'CALCUL-XYZ'!DH92)</f>
        <v/>
      </c>
      <c r="DL92" s="345" t="str">
        <f t="shared" si="877"/>
        <v/>
      </c>
      <c r="DN92" s="320" t="str">
        <f t="shared" si="843"/>
        <v/>
      </c>
      <c r="DO92" s="320" t="str">
        <f t="shared" si="844"/>
        <v/>
      </c>
      <c r="DP92" s="320" t="str">
        <f t="shared" si="1059"/>
        <v/>
      </c>
      <c r="DQ92" s="320" t="str">
        <f t="shared" si="1059"/>
        <v/>
      </c>
      <c r="DS92" s="320" t="str">
        <f t="shared" si="845"/>
        <v/>
      </c>
      <c r="DT92" s="320" t="str">
        <f ca="1">IF(XYZ!AJ116="","",IF(XYZ!$AO$23='CALCUL-XY'!$E$56," "&amp;SUBSTITUTE(XYZ!AJ116,",","."),","&amp;SUBSTITUTE(XYZ!AJ116,",",".")))</f>
        <v/>
      </c>
      <c r="DU92" s="320" t="str">
        <f ca="1">IF(XYZ!AK116="","",IF(XYZ!$AO$23='CALCUL-XY'!$E$56," "&amp;SUBSTITUTE(XYZ!AK116,",","."),","&amp;SUBSTITUTE(XYZ!AK116,",",".")))</f>
        <v/>
      </c>
      <c r="DV92" s="320" t="str">
        <f>IF(DD92="","",IF(XYZ!$AO$23='CALCUL-XY'!$E$56," "&amp;SUBSTITUTE(DD92,",","."),","&amp;SUBSTITUTE(DD92,",",".")))</f>
        <v/>
      </c>
      <c r="DW92" s="320" t="str">
        <f>IF(DS92="","",IF(XYZ!$AO$23='CALCUL-XY'!$E$56,IF(XYZ!AM116=""," ST"," "&amp;XYZ!AM116),IF(XYZ!AM116="",",ST",","&amp;XYZ!AM116)))</f>
        <v/>
      </c>
      <c r="DY92" s="319">
        <f t="shared" si="846"/>
        <v>92</v>
      </c>
      <c r="DZ92" s="320" t="str">
        <f t="shared" si="847"/>
        <v/>
      </c>
      <c r="EA92" s="322" t="str">
        <f t="shared" si="848"/>
        <v/>
      </c>
      <c r="EB92" s="345" t="str">
        <f t="shared" si="879"/>
        <v/>
      </c>
      <c r="EC92" s="320" t="str">
        <f t="shared" si="849"/>
        <v/>
      </c>
      <c r="ED92" s="320" t="str">
        <f t="shared" si="892"/>
        <v/>
      </c>
      <c r="EE92" s="320" t="str">
        <f t="shared" si="893"/>
        <v/>
      </c>
      <c r="EF92" s="320" t="str">
        <f ca="1">IF(EA92="","",IF(NC&lt;DY92,"",SUM(ED92:OFFSET(ED92,(NC-1),0))))</f>
        <v/>
      </c>
      <c r="EG92" s="320" t="str">
        <f ca="1">IF(EA92="","",IF(NC&lt;DY92,"",SUM(EE92:OFFSET(EE92,(NC-1),0))))</f>
        <v/>
      </c>
      <c r="EH92" s="320" t="str">
        <f t="shared" si="850"/>
        <v/>
      </c>
      <c r="EI92" s="320" t="str">
        <f>IF(EH92="","",'RAPPORT-XYZ'!$E$9/'CALCUL-XYZ'!EH92)</f>
        <v/>
      </c>
    </row>
    <row r="93" spans="1:139" x14ac:dyDescent="0.15">
      <c r="A93" s="320" t="str">
        <f>IF(XYZ!B117="","",XYZ!B117)</f>
        <v/>
      </c>
      <c r="B93" s="320" t="str">
        <f>IF(XYZ!C117="","",IF(XYZ!C117='RAPPORT-XYZ'!$A$6,'RAPPORT-XYZ'!$A$6,IF(OR(XYZ!C117='RAPPORT-XYZ'!$A$7,XYZ!C117='RAPPORT-XYZ'!$B$7),'RAPPORT-XYZ'!$A$7)))</f>
        <v/>
      </c>
      <c r="C93" s="320" t="str">
        <f>IF(XYZ!D117="","",XYZ!D117)</f>
        <v/>
      </c>
      <c r="D93" s="320" t="str">
        <f>IF(XYZ!E117="","",XYZ!E117)</f>
        <v/>
      </c>
      <c r="E93" s="320" t="str">
        <f>IF(XYZ!F117="","",XYZ!F117)</f>
        <v/>
      </c>
      <c r="F93" s="322" t="str">
        <f>IF(XYZ!G117="","",MOD(XYZ!G117,CERCLE))</f>
        <v/>
      </c>
      <c r="G93" s="322" t="str">
        <f>IF(XYZ!H117="","",MOD(XYZ!H117,CERCLE))</f>
        <v/>
      </c>
      <c r="H93" s="320">
        <f>IFERROR(IF(ECHELLE3="",XYZ!I117*1,XYZ!I117*ECHELLE3),"")</f>
        <v>0</v>
      </c>
      <c r="I93" s="320" t="str">
        <f>IF(XYZ!J117="","",XYZ!J117)</f>
        <v/>
      </c>
      <c r="K93" s="320" t="str">
        <f t="shared" si="851"/>
        <v/>
      </c>
      <c r="L93" s="320" t="str">
        <f>IF(K93="","",COUNT($K$1:K93))</f>
        <v/>
      </c>
      <c r="M93" s="320" t="str">
        <f t="shared" si="798"/>
        <v/>
      </c>
      <c r="N93" s="320" t="str">
        <f t="shared" si="799"/>
        <v/>
      </c>
      <c r="O93" s="320" t="str">
        <f t="shared" si="800"/>
        <v/>
      </c>
      <c r="P93" s="320" t="str">
        <f t="shared" si="801"/>
        <v/>
      </c>
      <c r="Q93" s="322" t="str">
        <f t="shared" si="802"/>
        <v/>
      </c>
      <c r="R93" s="322" t="str">
        <f t="shared" si="803"/>
        <v/>
      </c>
      <c r="S93" s="320" t="str">
        <f t="shared" si="804"/>
        <v/>
      </c>
      <c r="T93" s="320" t="str">
        <f t="shared" si="805"/>
        <v/>
      </c>
      <c r="V93" s="322" t="str">
        <f t="shared" ref="V93" si="1171">IF(Q93="","",IF(M93="R",MOD(Q93-SUD,CERCLE),Q93))</f>
        <v/>
      </c>
      <c r="W93" s="331" t="str">
        <f t="shared" si="853"/>
        <v/>
      </c>
      <c r="X93" s="331" t="str">
        <f t="shared" si="854"/>
        <v/>
      </c>
      <c r="Y93" s="352"/>
      <c r="Z93" s="322" t="str">
        <f t="shared" ref="Z93" si="1172">IF(R93="","",IF(M93="R",MOD(CERCLE-R93,CERCLE),R93))</f>
        <v/>
      </c>
      <c r="AA93" s="320" t="str">
        <f t="shared" ref="AA93" si="1173">IF(S93="","",ABS(COS(RADIANS(Z93-EST)*24))*S93)</f>
        <v/>
      </c>
      <c r="AC93" s="320" t="str">
        <f t="shared" ref="AC93" si="1174">IF(S93="","",SIN(RADIANS(Z93-EST)*24)*S93)</f>
        <v/>
      </c>
      <c r="AD93" s="320" t="str">
        <f t="shared" si="810"/>
        <v/>
      </c>
      <c r="AF93" s="320" t="str">
        <f t="shared" si="811"/>
        <v/>
      </c>
      <c r="AG93" s="320" t="str">
        <f t="shared" si="811"/>
        <v/>
      </c>
      <c r="AH93" s="320" t="str">
        <f t="shared" si="812"/>
        <v/>
      </c>
      <c r="AI93" s="320" t="str">
        <f t="shared" si="813"/>
        <v/>
      </c>
      <c r="AJ93" s="320" t="str">
        <f>IF(AH93="","",IF(ISNA(MATCH(AH93,$AH$1:AH92,0)),"N","Y"))</f>
        <v/>
      </c>
      <c r="AK93" s="320" t="str">
        <f t="shared" si="814"/>
        <v/>
      </c>
      <c r="AL93" s="320" t="str">
        <f t="shared" si="815"/>
        <v/>
      </c>
      <c r="AM93" s="320" t="str">
        <f t="shared" si="816"/>
        <v/>
      </c>
      <c r="AN93" s="320" t="str">
        <f t="shared" si="817"/>
        <v/>
      </c>
      <c r="AO93" s="334" t="str">
        <f t="array" ref="AO93">IF(AM93="","",AVERAGE(IF(AH$1:AH$200=AM93,W$1:W$200)))</f>
        <v/>
      </c>
      <c r="AP93" s="334" t="str">
        <f t="array" ref="AP93">IF(AM93="","",AVERAGE(IF(AH$1:AH$200=AM93,X$1:X$200)))</f>
        <v/>
      </c>
      <c r="AQ93" s="334" t="str">
        <f t="shared" si="858"/>
        <v/>
      </c>
      <c r="AR93" s="335" t="str">
        <f t="array" ref="AR93">IF(AQ93="","",MOD(DEGREES(AQ93/24),CERCLE))</f>
        <v/>
      </c>
      <c r="AS93" s="336" t="str">
        <f t="array" ref="AS93">IF(AM93="","",AVERAGE(IF(AH$1:AH$200=AM93,AA$1:AA$200)))</f>
        <v/>
      </c>
      <c r="AT93" s="336" t="str">
        <f t="shared" si="818"/>
        <v/>
      </c>
      <c r="AU93" s="336" t="str">
        <f t="shared" si="859"/>
        <v/>
      </c>
      <c r="AV93" s="337" t="str">
        <f t="array" ref="AV93">IF(AM93="","",AVERAGE(IF(AH$1:AH$200=AM93,AD$1:AD$200)))</f>
        <v/>
      </c>
      <c r="AW93" s="337" t="str">
        <f t="array" ref="AW93">IF(AN93="","",AVERAGE(IF(AH$1:AH$200=AN93,AD$1:AD$200)))</f>
        <v/>
      </c>
      <c r="AX93" s="337" t="str">
        <f t="shared" si="860"/>
        <v/>
      </c>
      <c r="AY93" s="320" t="str">
        <f t="shared" si="819"/>
        <v/>
      </c>
      <c r="AZ93" s="320" t="str">
        <f>IF(AY93="","",COUNT(AY$1:AY93))</f>
        <v/>
      </c>
      <c r="BB93" s="339" t="str">
        <f>IF(AF93="","",IF(ISNA(MATCH(AF93,$AF$1:AF92,0)),"N","Y"))</f>
        <v/>
      </c>
      <c r="BC93" s="339" t="str">
        <f t="shared" si="20"/>
        <v/>
      </c>
      <c r="BD93" s="339" t="str">
        <f>IF(BC93="","",COUNT($BC$1:BC93))</f>
        <v/>
      </c>
      <c r="BE93" s="339" t="str">
        <f t="shared" si="820"/>
        <v/>
      </c>
      <c r="BF93" s="340" t="str">
        <f>IF(AR93="","",IF(ISNA(MATCH(AF93,$AF$1:AF92,0)),-AR93,AR93))</f>
        <v/>
      </c>
      <c r="BG93" s="341" t="str">
        <f t="array" ref="BG93">IF(BE93="","",SUM(IF(AK$1:AK$200=BE93,BF$1:BF$200)))</f>
        <v/>
      </c>
      <c r="BH93" s="341" t="str">
        <f t="shared" ref="BH93" si="1175">IF(BG93="","",MOD(BG93,CERCLE))</f>
        <v/>
      </c>
      <c r="BI93" s="342"/>
      <c r="BJ93" s="322"/>
      <c r="BK93" s="322"/>
      <c r="BL93" s="322"/>
      <c r="BM93" s="339" t="str">
        <f t="shared" si="862"/>
        <v/>
      </c>
      <c r="BN93" s="343" t="str">
        <f t="shared" si="822"/>
        <v/>
      </c>
      <c r="BO93" s="341" t="str">
        <f t="shared" ref="BO93" si="1176">IF(BN93="","",CERCLE-BN93)</f>
        <v/>
      </c>
      <c r="BP93" s="341"/>
      <c r="BQ93" s="339" t="str">
        <f t="shared" si="824"/>
        <v/>
      </c>
      <c r="BR93" s="341" t="str">
        <f t="shared" si="864"/>
        <v/>
      </c>
      <c r="BS93" s="341" t="str">
        <f t="shared" si="865"/>
        <v/>
      </c>
      <c r="BT93" s="343" t="str">
        <f t="shared" si="825"/>
        <v/>
      </c>
      <c r="BU93" s="342"/>
      <c r="BV93" s="341" t="str">
        <f t="shared" si="866"/>
        <v/>
      </c>
      <c r="BW93" s="345" t="str">
        <f t="shared" si="867"/>
        <v/>
      </c>
      <c r="BX93" s="345" t="str">
        <f t="shared" si="826"/>
        <v/>
      </c>
      <c r="BY93" s="346" t="str">
        <f t="shared" si="827"/>
        <v/>
      </c>
      <c r="BZ93" s="346" t="str">
        <f t="shared" si="828"/>
        <v/>
      </c>
      <c r="CA93" s="339" t="str">
        <f t="shared" si="868"/>
        <v/>
      </c>
      <c r="CE93" s="320" t="str">
        <f t="shared" si="829"/>
        <v/>
      </c>
      <c r="CF93" s="320" t="str">
        <f t="shared" si="830"/>
        <v/>
      </c>
      <c r="CG93" s="322" t="str">
        <f t="shared" si="831"/>
        <v/>
      </c>
      <c r="CH93" s="322" t="str">
        <f t="shared" ref="CH93" si="1177">IF(CG93="","",MOD(CG93-BX93,CERCLE))</f>
        <v/>
      </c>
      <c r="CI93" s="322" t="str">
        <f t="shared" si="833"/>
        <v/>
      </c>
      <c r="CJ93" s="349"/>
      <c r="CK93" s="350" t="str">
        <f t="shared" si="834"/>
        <v/>
      </c>
      <c r="CL93" s="350" t="str">
        <f t="shared" si="835"/>
        <v/>
      </c>
      <c r="CM93" s="320" t="str">
        <f t="shared" si="1067"/>
        <v/>
      </c>
      <c r="CN93" s="320" t="str">
        <f t="shared" si="1067"/>
        <v/>
      </c>
      <c r="CP93" s="322" t="str">
        <f>IF(BN93="","",MOD(BN93+'RAPPORT-XYZ'!$E$12,CERCLE))</f>
        <v/>
      </c>
      <c r="CQ93" s="345" t="str">
        <f t="shared" si="870"/>
        <v/>
      </c>
      <c r="CR93" s="320" t="str">
        <f t="shared" si="871"/>
        <v/>
      </c>
      <c r="CS93" s="320" t="str">
        <f t="shared" si="836"/>
        <v/>
      </c>
      <c r="CU93" s="320" t="str">
        <f>IF(CR93="","",BY93/'RAPPORT-XYZ'!$E$9)</f>
        <v/>
      </c>
      <c r="CV93" s="320" t="str">
        <f>IF(CU93="","",-'RAPPORT-XYZ'!$E$27*CU93)</f>
        <v/>
      </c>
      <c r="CW93" s="320" t="str">
        <f>IF(CV93="","",-'RAPPORT-XYZ'!$E$29*CU93)</f>
        <v/>
      </c>
      <c r="CY93" s="320" t="str">
        <f t="shared" si="837"/>
        <v/>
      </c>
      <c r="CZ93" s="320" t="str">
        <f t="shared" si="837"/>
        <v/>
      </c>
      <c r="DB93" s="320" t="str">
        <f t="shared" si="872"/>
        <v/>
      </c>
      <c r="DD93" s="320" t="str">
        <f>IF(CA93="","",CA93+('RAPPORT-XYZ'!$E$37*ROW(93:93)))</f>
        <v/>
      </c>
      <c r="DF93" s="345" t="str">
        <f t="shared" ref="DF93" si="1178">IF(AND(CZ93=0,CY93=0),0,IF(AND(CZ93=0,CY93&gt;0),NORD,IF(AND(CZ93&gt;0,CY93=0),EST,IF(AND(CZ93=0,CY93&lt;0),SUD,IF(AND(CZ93&lt;0,CY93=0),OUEST,"")))))</f>
        <v/>
      </c>
      <c r="DG93" s="345" t="str">
        <f t="shared" ref="DG93" si="1179">IF(CY93="","",IF(DF93="",MOD(DEGREES(ATAN(ABS(CZ93)/(ABS(CY93))))/24,CERCLE),DF93))</f>
        <v/>
      </c>
      <c r="DH93" s="345" t="str">
        <f t="shared" ref="DH93" si="1180">IF(DG93="","",MOD(IF(AND(CZ93&gt;0,CY93&gt;0),DG93,IF(AND(CZ93&gt;0,CY93&lt;0),SUD-DG93,IF(AND(CZ93&lt;0,CY93&lt;0),SUD+DG93,IF(AND(CZ93&lt;0,CY93&gt;0),NORD-DG93,DG93)))),CERCLE))</f>
        <v/>
      </c>
      <c r="DI93" s="322" t="str">
        <f t="shared" ref="DI93" si="1181">IF(CG93="","",MOD(CG93-DH93,CERCLE))</f>
        <v/>
      </c>
      <c r="DJ93" s="322" t="str">
        <f t="shared" si="842"/>
        <v/>
      </c>
      <c r="DK93" s="322" t="str">
        <f>IF(XYZ!$F$15=OUI,'CALCUL-XYZ'!DJ93,'CALCUL-XYZ'!DH93)</f>
        <v/>
      </c>
      <c r="DL93" s="345" t="str">
        <f t="shared" si="877"/>
        <v/>
      </c>
      <c r="DN93" s="320" t="str">
        <f t="shared" si="843"/>
        <v/>
      </c>
      <c r="DO93" s="320" t="str">
        <f t="shared" si="844"/>
        <v/>
      </c>
      <c r="DP93" s="320" t="str">
        <f t="shared" si="1059"/>
        <v/>
      </c>
      <c r="DQ93" s="320" t="str">
        <f t="shared" si="1059"/>
        <v/>
      </c>
      <c r="DS93" s="320" t="str">
        <f t="shared" si="845"/>
        <v/>
      </c>
      <c r="DT93" s="320" t="str">
        <f ca="1">IF(XYZ!AJ117="","",IF(XYZ!$AO$23='CALCUL-XY'!$E$56," "&amp;SUBSTITUTE(XYZ!AJ117,",","."),","&amp;SUBSTITUTE(XYZ!AJ117,",",".")))</f>
        <v/>
      </c>
      <c r="DU93" s="320" t="str">
        <f ca="1">IF(XYZ!AK117="","",IF(XYZ!$AO$23='CALCUL-XY'!$E$56," "&amp;SUBSTITUTE(XYZ!AK117,",","."),","&amp;SUBSTITUTE(XYZ!AK117,",",".")))</f>
        <v/>
      </c>
      <c r="DV93" s="320" t="str">
        <f>IF(DD93="","",IF(XYZ!$AO$23='CALCUL-XY'!$E$56," "&amp;SUBSTITUTE(DD93,",","."),","&amp;SUBSTITUTE(DD93,",",".")))</f>
        <v/>
      </c>
      <c r="DW93" s="320" t="str">
        <f>IF(DS93="","",IF(XYZ!$AO$23='CALCUL-XY'!$E$56,IF(XYZ!AM117=""," ST"," "&amp;XYZ!AM117),IF(XYZ!AM117="",",ST",","&amp;XYZ!AM117)))</f>
        <v/>
      </c>
      <c r="DY93" s="319">
        <f t="shared" si="846"/>
        <v>93</v>
      </c>
      <c r="DZ93" s="320" t="str">
        <f t="shared" si="847"/>
        <v/>
      </c>
      <c r="EA93" s="322" t="str">
        <f t="shared" si="848"/>
        <v/>
      </c>
      <c r="EB93" s="345" t="str">
        <f t="shared" si="879"/>
        <v/>
      </c>
      <c r="EC93" s="320" t="str">
        <f t="shared" si="849"/>
        <v/>
      </c>
      <c r="ED93" s="320" t="str">
        <f t="shared" si="892"/>
        <v/>
      </c>
      <c r="EE93" s="320" t="str">
        <f t="shared" si="893"/>
        <v/>
      </c>
      <c r="EF93" s="320" t="str">
        <f ca="1">IF(EA93="","",IF(NC&lt;DY93,"",SUM(ED93:OFFSET(ED93,(NC-1),0))))</f>
        <v/>
      </c>
      <c r="EG93" s="320" t="str">
        <f ca="1">IF(EA93="","",IF(NC&lt;DY93,"",SUM(EE93:OFFSET(EE93,(NC-1),0))))</f>
        <v/>
      </c>
      <c r="EH93" s="320" t="str">
        <f t="shared" si="850"/>
        <v/>
      </c>
      <c r="EI93" s="320" t="str">
        <f>IF(EH93="","",'RAPPORT-XYZ'!$E$9/'CALCUL-XYZ'!EH93)</f>
        <v/>
      </c>
    </row>
    <row r="94" spans="1:139" x14ac:dyDescent="0.15">
      <c r="A94" s="320" t="str">
        <f>IF(XYZ!B118="","",XYZ!B118)</f>
        <v/>
      </c>
      <c r="B94" s="320" t="str">
        <f>IF(XYZ!C118="","",IF(XYZ!C118='RAPPORT-XYZ'!$A$6,'RAPPORT-XYZ'!$A$6,IF(OR(XYZ!C118='RAPPORT-XYZ'!$A$7,XYZ!C118='RAPPORT-XYZ'!$B$7),'RAPPORT-XYZ'!$A$7)))</f>
        <v/>
      </c>
      <c r="C94" s="320" t="str">
        <f>IF(XYZ!D118="","",XYZ!D118)</f>
        <v/>
      </c>
      <c r="D94" s="320" t="str">
        <f>IF(XYZ!E118="","",XYZ!E118)</f>
        <v/>
      </c>
      <c r="E94" s="320" t="str">
        <f>IF(XYZ!F118="","",XYZ!F118)</f>
        <v/>
      </c>
      <c r="F94" s="322" t="str">
        <f>IF(XYZ!G118="","",MOD(XYZ!G118,CERCLE))</f>
        <v/>
      </c>
      <c r="G94" s="322" t="str">
        <f>IF(XYZ!H118="","",MOD(XYZ!H118,CERCLE))</f>
        <v/>
      </c>
      <c r="H94" s="320">
        <f>IFERROR(IF(ECHELLE3="",XYZ!I118*1,XYZ!I118*ECHELLE3),"")</f>
        <v>0</v>
      </c>
      <c r="I94" s="320" t="str">
        <f>IF(XYZ!J118="","",XYZ!J118)</f>
        <v/>
      </c>
      <c r="K94" s="320" t="str">
        <f t="shared" si="851"/>
        <v/>
      </c>
      <c r="L94" s="320" t="str">
        <f>IF(K94="","",COUNT($K$1:K94))</f>
        <v/>
      </c>
      <c r="M94" s="320" t="str">
        <f t="shared" si="798"/>
        <v/>
      </c>
      <c r="N94" s="320" t="str">
        <f t="shared" si="799"/>
        <v/>
      </c>
      <c r="O94" s="320" t="str">
        <f t="shared" si="800"/>
        <v/>
      </c>
      <c r="P94" s="320" t="str">
        <f t="shared" si="801"/>
        <v/>
      </c>
      <c r="Q94" s="322" t="str">
        <f t="shared" si="802"/>
        <v/>
      </c>
      <c r="R94" s="322" t="str">
        <f t="shared" si="803"/>
        <v/>
      </c>
      <c r="S94" s="320" t="str">
        <f t="shared" si="804"/>
        <v/>
      </c>
      <c r="T94" s="320" t="str">
        <f t="shared" si="805"/>
        <v/>
      </c>
      <c r="V94" s="322" t="str">
        <f t="shared" ref="V94" si="1182">IF(Q94="","",IF(M94="R",MOD(Q94-SUD,CERCLE),Q94))</f>
        <v/>
      </c>
      <c r="W94" s="331" t="str">
        <f t="shared" si="853"/>
        <v/>
      </c>
      <c r="X94" s="331" t="str">
        <f t="shared" si="854"/>
        <v/>
      </c>
      <c r="Y94" s="352"/>
      <c r="Z94" s="322" t="str">
        <f t="shared" ref="Z94" si="1183">IF(R94="","",IF(M94="R",MOD(CERCLE-R94,CERCLE),R94))</f>
        <v/>
      </c>
      <c r="AA94" s="320" t="str">
        <f t="shared" ref="AA94" si="1184">IF(S94="","",ABS(COS(RADIANS(Z94-EST)*24))*S94)</f>
        <v/>
      </c>
      <c r="AC94" s="320" t="str">
        <f t="shared" ref="AC94" si="1185">IF(S94="","",SIN(RADIANS(Z94-EST)*24)*S94)</f>
        <v/>
      </c>
      <c r="AD94" s="320" t="str">
        <f t="shared" si="810"/>
        <v/>
      </c>
      <c r="AF94" s="320" t="str">
        <f t="shared" si="811"/>
        <v/>
      </c>
      <c r="AG94" s="320" t="str">
        <f t="shared" si="811"/>
        <v/>
      </c>
      <c r="AH94" s="320" t="str">
        <f t="shared" si="812"/>
        <v/>
      </c>
      <c r="AI94" s="320" t="str">
        <f t="shared" si="813"/>
        <v/>
      </c>
      <c r="AJ94" s="320" t="str">
        <f>IF(AH94="","",IF(ISNA(MATCH(AH94,$AH$1:AH93,0)),"N","Y"))</f>
        <v/>
      </c>
      <c r="AK94" s="320" t="str">
        <f t="shared" si="814"/>
        <v/>
      </c>
      <c r="AL94" s="320" t="str">
        <f t="shared" si="815"/>
        <v/>
      </c>
      <c r="AM94" s="320" t="str">
        <f t="shared" si="816"/>
        <v/>
      </c>
      <c r="AN94" s="320" t="str">
        <f t="shared" si="817"/>
        <v/>
      </c>
      <c r="AO94" s="334" t="str">
        <f t="array" ref="AO94">IF(AM94="","",AVERAGE(IF(AH$1:AH$200=AM94,W$1:W$200)))</f>
        <v/>
      </c>
      <c r="AP94" s="334" t="str">
        <f t="array" ref="AP94">IF(AM94="","",AVERAGE(IF(AH$1:AH$200=AM94,X$1:X$200)))</f>
        <v/>
      </c>
      <c r="AQ94" s="334" t="str">
        <f t="shared" si="858"/>
        <v/>
      </c>
      <c r="AR94" s="335" t="str">
        <f t="array" ref="AR94">IF(AQ94="","",MOD(DEGREES(AQ94/24),CERCLE))</f>
        <v/>
      </c>
      <c r="AS94" s="336" t="str">
        <f t="array" ref="AS94">IF(AM94="","",AVERAGE(IF(AH$1:AH$200=AM94,AA$1:AA$200)))</f>
        <v/>
      </c>
      <c r="AT94" s="336" t="str">
        <f t="shared" si="818"/>
        <v/>
      </c>
      <c r="AU94" s="336" t="str">
        <f t="shared" si="859"/>
        <v/>
      </c>
      <c r="AV94" s="337" t="str">
        <f t="array" ref="AV94">IF(AM94="","",AVERAGE(IF(AH$1:AH$200=AM94,AD$1:AD$200)))</f>
        <v/>
      </c>
      <c r="AW94" s="337" t="str">
        <f t="array" ref="AW94">IF(AN94="","",AVERAGE(IF(AH$1:AH$200=AN94,AD$1:AD$200)))</f>
        <v/>
      </c>
      <c r="AX94" s="337" t="str">
        <f t="shared" si="860"/>
        <v/>
      </c>
      <c r="AY94" s="320" t="str">
        <f t="shared" si="819"/>
        <v/>
      </c>
      <c r="AZ94" s="320" t="str">
        <f>IF(AY94="","",COUNT(AY$1:AY94))</f>
        <v/>
      </c>
      <c r="BB94" s="339" t="str">
        <f>IF(AF94="","",IF(ISNA(MATCH(AF94,$AF$1:AF93,0)),"N","Y"))</f>
        <v/>
      </c>
      <c r="BC94" s="339" t="str">
        <f t="shared" si="20"/>
        <v/>
      </c>
      <c r="BD94" s="339" t="str">
        <f>IF(BC94="","",COUNT($BC$1:BC94))</f>
        <v/>
      </c>
      <c r="BE94" s="339" t="str">
        <f t="shared" si="820"/>
        <v/>
      </c>
      <c r="BF94" s="340" t="str">
        <f>IF(AR94="","",IF(ISNA(MATCH(AF94,$AF$1:AF93,0)),-AR94,AR94))</f>
        <v/>
      </c>
      <c r="BG94" s="341" t="str">
        <f t="array" ref="BG94">IF(BE94="","",SUM(IF(AK$1:AK$200=BE94,BF$1:BF$200)))</f>
        <v/>
      </c>
      <c r="BH94" s="341" t="str">
        <f t="shared" ref="BH94" si="1186">IF(BG94="","",MOD(BG94,CERCLE))</f>
        <v/>
      </c>
      <c r="BI94" s="342"/>
      <c r="BJ94" s="322"/>
      <c r="BK94" s="322"/>
      <c r="BL94" s="322"/>
      <c r="BM94" s="339" t="str">
        <f t="shared" si="862"/>
        <v/>
      </c>
      <c r="BN94" s="343" t="str">
        <f t="shared" si="822"/>
        <v/>
      </c>
      <c r="BO94" s="341" t="str">
        <f t="shared" ref="BO94" si="1187">IF(BN94="","",CERCLE-BN94)</f>
        <v/>
      </c>
      <c r="BP94" s="341"/>
      <c r="BQ94" s="339" t="str">
        <f t="shared" si="824"/>
        <v/>
      </c>
      <c r="BR94" s="341" t="str">
        <f t="shared" si="864"/>
        <v/>
      </c>
      <c r="BS94" s="341" t="str">
        <f t="shared" si="865"/>
        <v/>
      </c>
      <c r="BT94" s="343" t="str">
        <f t="shared" si="825"/>
        <v/>
      </c>
      <c r="BU94" s="342"/>
      <c r="BV94" s="341" t="str">
        <f t="shared" si="866"/>
        <v/>
      </c>
      <c r="BW94" s="345" t="str">
        <f t="shared" si="867"/>
        <v/>
      </c>
      <c r="BX94" s="345" t="str">
        <f t="shared" si="826"/>
        <v/>
      </c>
      <c r="BY94" s="346" t="str">
        <f t="shared" si="827"/>
        <v/>
      </c>
      <c r="BZ94" s="346" t="str">
        <f t="shared" si="828"/>
        <v/>
      </c>
      <c r="CA94" s="339" t="str">
        <f t="shared" si="868"/>
        <v/>
      </c>
      <c r="CE94" s="320" t="str">
        <f t="shared" si="829"/>
        <v/>
      </c>
      <c r="CF94" s="320" t="str">
        <f t="shared" si="830"/>
        <v/>
      </c>
      <c r="CG94" s="322" t="str">
        <f t="shared" si="831"/>
        <v/>
      </c>
      <c r="CH94" s="322" t="str">
        <f t="shared" ref="CH94" si="1188">IF(CG94="","",MOD(CG94-BX94,CERCLE))</f>
        <v/>
      </c>
      <c r="CI94" s="322" t="str">
        <f t="shared" si="833"/>
        <v/>
      </c>
      <c r="CJ94" s="349"/>
      <c r="CK94" s="350" t="str">
        <f t="shared" si="834"/>
        <v/>
      </c>
      <c r="CL94" s="350" t="str">
        <f t="shared" si="835"/>
        <v/>
      </c>
      <c r="CM94" s="320" t="str">
        <f t="shared" si="1067"/>
        <v/>
      </c>
      <c r="CN94" s="320" t="str">
        <f t="shared" si="1067"/>
        <v/>
      </c>
      <c r="CP94" s="322" t="str">
        <f>IF(BN94="","",MOD(BN94+'RAPPORT-XYZ'!$E$12,CERCLE))</f>
        <v/>
      </c>
      <c r="CQ94" s="345" t="str">
        <f t="shared" si="870"/>
        <v/>
      </c>
      <c r="CR94" s="320" t="str">
        <f t="shared" si="871"/>
        <v/>
      </c>
      <c r="CS94" s="320" t="str">
        <f t="shared" si="836"/>
        <v/>
      </c>
      <c r="CU94" s="320" t="str">
        <f>IF(CR94="","",BY94/'RAPPORT-XYZ'!$E$9)</f>
        <v/>
      </c>
      <c r="CV94" s="320" t="str">
        <f>IF(CU94="","",-'RAPPORT-XYZ'!$E$27*CU94)</f>
        <v/>
      </c>
      <c r="CW94" s="320" t="str">
        <f>IF(CV94="","",-'RAPPORT-XYZ'!$E$29*CU94)</f>
        <v/>
      </c>
      <c r="CY94" s="320" t="str">
        <f t="shared" si="837"/>
        <v/>
      </c>
      <c r="CZ94" s="320" t="str">
        <f t="shared" si="837"/>
        <v/>
      </c>
      <c r="DB94" s="320" t="str">
        <f t="shared" si="872"/>
        <v/>
      </c>
      <c r="DD94" s="320" t="str">
        <f>IF(CA94="","",CA94+('RAPPORT-XYZ'!$E$37*ROW(94:94)))</f>
        <v/>
      </c>
      <c r="DF94" s="345" t="str">
        <f t="shared" ref="DF94" si="1189">IF(AND(CZ94=0,CY94=0),0,IF(AND(CZ94=0,CY94&gt;0),NORD,IF(AND(CZ94&gt;0,CY94=0),EST,IF(AND(CZ94=0,CY94&lt;0),SUD,IF(AND(CZ94&lt;0,CY94=0),OUEST,"")))))</f>
        <v/>
      </c>
      <c r="DG94" s="345" t="str">
        <f t="shared" ref="DG94" si="1190">IF(CY94="","",IF(DF94="",MOD(DEGREES(ATAN(ABS(CZ94)/(ABS(CY94))))/24,CERCLE),DF94))</f>
        <v/>
      </c>
      <c r="DH94" s="345" t="str">
        <f t="shared" ref="DH94" si="1191">IF(DG94="","",MOD(IF(AND(CZ94&gt;0,CY94&gt;0),DG94,IF(AND(CZ94&gt;0,CY94&lt;0),SUD-DG94,IF(AND(CZ94&lt;0,CY94&lt;0),SUD+DG94,IF(AND(CZ94&lt;0,CY94&gt;0),NORD-DG94,DG94)))),CERCLE))</f>
        <v/>
      </c>
      <c r="DI94" s="322" t="str">
        <f t="shared" ref="DI94" si="1192">IF(CG94="","",MOD(CG94-DH94,CERCLE))</f>
        <v/>
      </c>
      <c r="DJ94" s="322" t="str">
        <f t="shared" si="842"/>
        <v/>
      </c>
      <c r="DK94" s="322" t="str">
        <f>IF(XYZ!$F$15=OUI,'CALCUL-XYZ'!DJ94,'CALCUL-XYZ'!DH94)</f>
        <v/>
      </c>
      <c r="DL94" s="345" t="str">
        <f t="shared" si="877"/>
        <v/>
      </c>
      <c r="DN94" s="320" t="str">
        <f t="shared" si="843"/>
        <v/>
      </c>
      <c r="DO94" s="320" t="str">
        <f t="shared" si="844"/>
        <v/>
      </c>
      <c r="DP94" s="320" t="str">
        <f t="shared" si="1059"/>
        <v/>
      </c>
      <c r="DQ94" s="320" t="str">
        <f t="shared" si="1059"/>
        <v/>
      </c>
      <c r="DS94" s="320" t="str">
        <f t="shared" si="845"/>
        <v/>
      </c>
      <c r="DT94" s="320" t="str">
        <f ca="1">IF(XYZ!AJ118="","",IF(XYZ!$AO$23='CALCUL-XY'!$E$56," "&amp;SUBSTITUTE(XYZ!AJ118,",","."),","&amp;SUBSTITUTE(XYZ!AJ118,",",".")))</f>
        <v/>
      </c>
      <c r="DU94" s="320" t="str">
        <f ca="1">IF(XYZ!AK118="","",IF(XYZ!$AO$23='CALCUL-XY'!$E$56," "&amp;SUBSTITUTE(XYZ!AK118,",","."),","&amp;SUBSTITUTE(XYZ!AK118,",",".")))</f>
        <v/>
      </c>
      <c r="DV94" s="320" t="str">
        <f>IF(DD94="","",IF(XYZ!$AO$23='CALCUL-XY'!$E$56," "&amp;SUBSTITUTE(DD94,",","."),","&amp;SUBSTITUTE(DD94,",",".")))</f>
        <v/>
      </c>
      <c r="DW94" s="320" t="str">
        <f>IF(DS94="","",IF(XYZ!$AO$23='CALCUL-XY'!$E$56,IF(XYZ!AM118=""," ST"," "&amp;XYZ!AM118),IF(XYZ!AM118="",",ST",","&amp;XYZ!AM118)))</f>
        <v/>
      </c>
      <c r="DY94" s="319">
        <f t="shared" si="846"/>
        <v>94</v>
      </c>
      <c r="DZ94" s="320" t="str">
        <f t="shared" si="847"/>
        <v/>
      </c>
      <c r="EA94" s="322" t="str">
        <f t="shared" si="848"/>
        <v/>
      </c>
      <c r="EB94" s="345" t="str">
        <f t="shared" si="879"/>
        <v/>
      </c>
      <c r="EC94" s="320" t="str">
        <f t="shared" si="849"/>
        <v/>
      </c>
      <c r="ED94" s="320" t="str">
        <f t="shared" si="892"/>
        <v/>
      </c>
      <c r="EE94" s="320" t="str">
        <f t="shared" si="893"/>
        <v/>
      </c>
      <c r="EF94" s="320" t="str">
        <f ca="1">IF(EA94="","",IF(NC&lt;DY94,"",SUM(ED94:OFFSET(ED94,(NC-1),0))))</f>
        <v/>
      </c>
      <c r="EG94" s="320" t="str">
        <f ca="1">IF(EA94="","",IF(NC&lt;DY94,"",SUM(EE94:OFFSET(EE94,(NC-1),0))))</f>
        <v/>
      </c>
      <c r="EH94" s="320" t="str">
        <f t="shared" si="850"/>
        <v/>
      </c>
      <c r="EI94" s="320" t="str">
        <f>IF(EH94="","",'RAPPORT-XYZ'!$E$9/'CALCUL-XYZ'!EH94)</f>
        <v/>
      </c>
    </row>
    <row r="95" spans="1:139" x14ac:dyDescent="0.15">
      <c r="A95" s="320" t="str">
        <f>IF(XYZ!B119="","",XYZ!B119)</f>
        <v/>
      </c>
      <c r="B95" s="320" t="str">
        <f>IF(XYZ!C119="","",IF(XYZ!C119='RAPPORT-XYZ'!$A$6,'RAPPORT-XYZ'!$A$6,IF(OR(XYZ!C119='RAPPORT-XYZ'!$A$7,XYZ!C119='RAPPORT-XYZ'!$B$7),'RAPPORT-XYZ'!$A$7)))</f>
        <v/>
      </c>
      <c r="C95" s="320" t="str">
        <f>IF(XYZ!D119="","",XYZ!D119)</f>
        <v/>
      </c>
      <c r="D95" s="320" t="str">
        <f>IF(XYZ!E119="","",XYZ!E119)</f>
        <v/>
      </c>
      <c r="E95" s="320" t="str">
        <f>IF(XYZ!F119="","",XYZ!F119)</f>
        <v/>
      </c>
      <c r="F95" s="322" t="str">
        <f>IF(XYZ!G119="","",MOD(XYZ!G119,CERCLE))</f>
        <v/>
      </c>
      <c r="G95" s="322" t="str">
        <f>IF(XYZ!H119="","",MOD(XYZ!H119,CERCLE))</f>
        <v/>
      </c>
      <c r="H95" s="320">
        <f>IFERROR(IF(ECHELLE3="",XYZ!I119*1,XYZ!I119*ECHELLE3),"")</f>
        <v>0</v>
      </c>
      <c r="I95" s="320" t="str">
        <f>IF(XYZ!J119="","",XYZ!J119)</f>
        <v/>
      </c>
      <c r="K95" s="320" t="str">
        <f t="shared" si="851"/>
        <v/>
      </c>
      <c r="L95" s="320" t="str">
        <f>IF(K95="","",COUNT($K$1:K95))</f>
        <v/>
      </c>
      <c r="M95" s="320" t="str">
        <f t="shared" si="798"/>
        <v/>
      </c>
      <c r="N95" s="320" t="str">
        <f t="shared" si="799"/>
        <v/>
      </c>
      <c r="O95" s="320" t="str">
        <f t="shared" si="800"/>
        <v/>
      </c>
      <c r="P95" s="320" t="str">
        <f t="shared" si="801"/>
        <v/>
      </c>
      <c r="Q95" s="322" t="str">
        <f t="shared" si="802"/>
        <v/>
      </c>
      <c r="R95" s="322" t="str">
        <f t="shared" si="803"/>
        <v/>
      </c>
      <c r="S95" s="320" t="str">
        <f t="shared" si="804"/>
        <v/>
      </c>
      <c r="T95" s="320" t="str">
        <f t="shared" si="805"/>
        <v/>
      </c>
      <c r="V95" s="322" t="str">
        <f t="shared" ref="V95" si="1193">IF(Q95="","",IF(M95="R",MOD(Q95-SUD,CERCLE),Q95))</f>
        <v/>
      </c>
      <c r="W95" s="331" t="str">
        <f t="shared" si="853"/>
        <v/>
      </c>
      <c r="X95" s="331" t="str">
        <f t="shared" si="854"/>
        <v/>
      </c>
      <c r="Y95" s="352"/>
      <c r="Z95" s="322" t="str">
        <f t="shared" ref="Z95" si="1194">IF(R95="","",IF(M95="R",MOD(CERCLE-R95,CERCLE),R95))</f>
        <v/>
      </c>
      <c r="AA95" s="320" t="str">
        <f t="shared" ref="AA95" si="1195">IF(S95="","",ABS(COS(RADIANS(Z95-EST)*24))*S95)</f>
        <v/>
      </c>
      <c r="AC95" s="320" t="str">
        <f t="shared" ref="AC95" si="1196">IF(S95="","",SIN(RADIANS(Z95-EST)*24)*S95)</f>
        <v/>
      </c>
      <c r="AD95" s="320" t="str">
        <f t="shared" si="810"/>
        <v/>
      </c>
      <c r="AF95" s="320" t="str">
        <f t="shared" si="811"/>
        <v/>
      </c>
      <c r="AG95" s="320" t="str">
        <f t="shared" si="811"/>
        <v/>
      </c>
      <c r="AH95" s="320" t="str">
        <f t="shared" si="812"/>
        <v/>
      </c>
      <c r="AI95" s="320" t="str">
        <f t="shared" si="813"/>
        <v/>
      </c>
      <c r="AJ95" s="320" t="str">
        <f>IF(AH95="","",IF(ISNA(MATCH(AH95,$AH$1:AH94,0)),"N","Y"))</f>
        <v/>
      </c>
      <c r="AK95" s="320" t="str">
        <f t="shared" si="814"/>
        <v/>
      </c>
      <c r="AL95" s="320" t="str">
        <f t="shared" si="815"/>
        <v/>
      </c>
      <c r="AM95" s="320" t="str">
        <f t="shared" si="816"/>
        <v/>
      </c>
      <c r="AN95" s="320" t="str">
        <f t="shared" si="817"/>
        <v/>
      </c>
      <c r="AO95" s="334" t="str">
        <f t="array" ref="AO95">IF(AM95="","",AVERAGE(IF(AH$1:AH$200=AM95,W$1:W$200)))</f>
        <v/>
      </c>
      <c r="AP95" s="334" t="str">
        <f t="array" ref="AP95">IF(AM95="","",AVERAGE(IF(AH$1:AH$200=AM95,X$1:X$200)))</f>
        <v/>
      </c>
      <c r="AQ95" s="334" t="str">
        <f t="shared" si="858"/>
        <v/>
      </c>
      <c r="AR95" s="335" t="str">
        <f t="array" ref="AR95">IF(AQ95="","",MOD(DEGREES(AQ95/24),CERCLE))</f>
        <v/>
      </c>
      <c r="AS95" s="336" t="str">
        <f t="array" ref="AS95">IF(AM95="","",AVERAGE(IF(AH$1:AH$200=AM95,AA$1:AA$200)))</f>
        <v/>
      </c>
      <c r="AT95" s="336" t="str">
        <f t="shared" si="818"/>
        <v/>
      </c>
      <c r="AU95" s="336" t="str">
        <f t="shared" si="859"/>
        <v/>
      </c>
      <c r="AV95" s="337" t="str">
        <f t="array" ref="AV95">IF(AM95="","",AVERAGE(IF(AH$1:AH$200=AM95,AD$1:AD$200)))</f>
        <v/>
      </c>
      <c r="AW95" s="337" t="str">
        <f t="array" ref="AW95">IF(AN95="","",AVERAGE(IF(AH$1:AH$200=AN95,AD$1:AD$200)))</f>
        <v/>
      </c>
      <c r="AX95" s="337" t="str">
        <f t="shared" si="860"/>
        <v/>
      </c>
      <c r="AY95" s="320" t="str">
        <f t="shared" si="819"/>
        <v/>
      </c>
      <c r="AZ95" s="320" t="str">
        <f>IF(AY95="","",COUNT(AY$1:AY95))</f>
        <v/>
      </c>
      <c r="BB95" s="339" t="str">
        <f>IF(AF95="","",IF(ISNA(MATCH(AF95,$AF$1:AF94,0)),"N","Y"))</f>
        <v/>
      </c>
      <c r="BC95" s="339" t="str">
        <f t="shared" si="20"/>
        <v/>
      </c>
      <c r="BD95" s="339" t="str">
        <f>IF(BC95="","",COUNT($BC$1:BC95))</f>
        <v/>
      </c>
      <c r="BE95" s="339" t="str">
        <f t="shared" si="820"/>
        <v/>
      </c>
      <c r="BF95" s="340" t="str">
        <f>IF(AR95="","",IF(ISNA(MATCH(AF95,$AF$1:AF94,0)),-AR95,AR95))</f>
        <v/>
      </c>
      <c r="BG95" s="341" t="str">
        <f t="array" ref="BG95">IF(BE95="","",SUM(IF(AK$1:AK$200=BE95,BF$1:BF$200)))</f>
        <v/>
      </c>
      <c r="BH95" s="341" t="str">
        <f t="shared" ref="BH95" si="1197">IF(BG95="","",MOD(BG95,CERCLE))</f>
        <v/>
      </c>
      <c r="BI95" s="342"/>
      <c r="BJ95" s="322"/>
      <c r="BK95" s="322"/>
      <c r="BL95" s="322"/>
      <c r="BM95" s="339" t="str">
        <f t="shared" si="862"/>
        <v/>
      </c>
      <c r="BN95" s="343" t="str">
        <f t="shared" si="822"/>
        <v/>
      </c>
      <c r="BO95" s="341" t="str">
        <f t="shared" ref="BO95" si="1198">IF(BN95="","",CERCLE-BN95)</f>
        <v/>
      </c>
      <c r="BP95" s="341"/>
      <c r="BQ95" s="339" t="str">
        <f t="shared" si="824"/>
        <v/>
      </c>
      <c r="BR95" s="341" t="str">
        <f t="shared" si="864"/>
        <v/>
      </c>
      <c r="BS95" s="341" t="str">
        <f t="shared" si="865"/>
        <v/>
      </c>
      <c r="BT95" s="343" t="str">
        <f t="shared" si="825"/>
        <v/>
      </c>
      <c r="BU95" s="342"/>
      <c r="BV95" s="341" t="str">
        <f t="shared" si="866"/>
        <v/>
      </c>
      <c r="BW95" s="345" t="str">
        <f t="shared" si="867"/>
        <v/>
      </c>
      <c r="BX95" s="345" t="str">
        <f t="shared" si="826"/>
        <v/>
      </c>
      <c r="BY95" s="346" t="str">
        <f t="shared" si="827"/>
        <v/>
      </c>
      <c r="BZ95" s="346" t="str">
        <f t="shared" si="828"/>
        <v/>
      </c>
      <c r="CA95" s="339" t="str">
        <f t="shared" si="868"/>
        <v/>
      </c>
      <c r="CE95" s="320" t="str">
        <f t="shared" si="829"/>
        <v/>
      </c>
      <c r="CF95" s="320" t="str">
        <f t="shared" si="830"/>
        <v/>
      </c>
      <c r="CG95" s="322" t="str">
        <f t="shared" si="831"/>
        <v/>
      </c>
      <c r="CH95" s="322" t="str">
        <f t="shared" ref="CH95" si="1199">IF(CG95="","",MOD(CG95-BX95,CERCLE))</f>
        <v/>
      </c>
      <c r="CI95" s="322" t="str">
        <f t="shared" si="833"/>
        <v/>
      </c>
      <c r="CJ95" s="349"/>
      <c r="CK95" s="350" t="str">
        <f t="shared" si="834"/>
        <v/>
      </c>
      <c r="CL95" s="350" t="str">
        <f t="shared" si="835"/>
        <v/>
      </c>
      <c r="CM95" s="320" t="str">
        <f t="shared" si="1067"/>
        <v/>
      </c>
      <c r="CN95" s="320" t="str">
        <f t="shared" si="1067"/>
        <v/>
      </c>
      <c r="CP95" s="322" t="str">
        <f>IF(BN95="","",MOD(BN95+'RAPPORT-XYZ'!$E$12,CERCLE))</f>
        <v/>
      </c>
      <c r="CQ95" s="345" t="str">
        <f t="shared" si="870"/>
        <v/>
      </c>
      <c r="CR95" s="320" t="str">
        <f t="shared" si="871"/>
        <v/>
      </c>
      <c r="CS95" s="320" t="str">
        <f t="shared" si="836"/>
        <v/>
      </c>
      <c r="CU95" s="320" t="str">
        <f>IF(CR95="","",BY95/'RAPPORT-XYZ'!$E$9)</f>
        <v/>
      </c>
      <c r="CV95" s="320" t="str">
        <f>IF(CU95="","",-'RAPPORT-XYZ'!$E$27*CU95)</f>
        <v/>
      </c>
      <c r="CW95" s="320" t="str">
        <f>IF(CV95="","",-'RAPPORT-XYZ'!$E$29*CU95)</f>
        <v/>
      </c>
      <c r="CY95" s="320" t="str">
        <f t="shared" si="837"/>
        <v/>
      </c>
      <c r="CZ95" s="320" t="str">
        <f t="shared" si="837"/>
        <v/>
      </c>
      <c r="DB95" s="320" t="str">
        <f t="shared" si="872"/>
        <v/>
      </c>
      <c r="DD95" s="320" t="str">
        <f>IF(CA95="","",CA95+('RAPPORT-XYZ'!$E$37*ROW(95:95)))</f>
        <v/>
      </c>
      <c r="DF95" s="345" t="str">
        <f t="shared" ref="DF95" si="1200">IF(AND(CZ95=0,CY95=0),0,IF(AND(CZ95=0,CY95&gt;0),NORD,IF(AND(CZ95&gt;0,CY95=0),EST,IF(AND(CZ95=0,CY95&lt;0),SUD,IF(AND(CZ95&lt;0,CY95=0),OUEST,"")))))</f>
        <v/>
      </c>
      <c r="DG95" s="345" t="str">
        <f t="shared" ref="DG95" si="1201">IF(CY95="","",IF(DF95="",MOD(DEGREES(ATAN(ABS(CZ95)/(ABS(CY95))))/24,CERCLE),DF95))</f>
        <v/>
      </c>
      <c r="DH95" s="345" t="str">
        <f t="shared" ref="DH95" si="1202">IF(DG95="","",MOD(IF(AND(CZ95&gt;0,CY95&gt;0),DG95,IF(AND(CZ95&gt;0,CY95&lt;0),SUD-DG95,IF(AND(CZ95&lt;0,CY95&lt;0),SUD+DG95,IF(AND(CZ95&lt;0,CY95&gt;0),NORD-DG95,DG95)))),CERCLE))</f>
        <v/>
      </c>
      <c r="DI95" s="322" t="str">
        <f t="shared" ref="DI95" si="1203">IF(CG95="","",MOD(CG95-DH95,CERCLE))</f>
        <v/>
      </c>
      <c r="DJ95" s="322" t="str">
        <f t="shared" si="842"/>
        <v/>
      </c>
      <c r="DK95" s="322" t="str">
        <f>IF(XYZ!$F$15=OUI,'CALCUL-XYZ'!DJ95,'CALCUL-XYZ'!DH95)</f>
        <v/>
      </c>
      <c r="DL95" s="345" t="str">
        <f t="shared" si="877"/>
        <v/>
      </c>
      <c r="DN95" s="320" t="str">
        <f t="shared" si="843"/>
        <v/>
      </c>
      <c r="DO95" s="320" t="str">
        <f t="shared" si="844"/>
        <v/>
      </c>
      <c r="DP95" s="320" t="str">
        <f t="shared" si="1059"/>
        <v/>
      </c>
      <c r="DQ95" s="320" t="str">
        <f t="shared" si="1059"/>
        <v/>
      </c>
      <c r="DS95" s="320" t="str">
        <f t="shared" si="845"/>
        <v/>
      </c>
      <c r="DT95" s="320" t="str">
        <f ca="1">IF(XYZ!AJ119="","",IF(XYZ!$AO$23='CALCUL-XY'!$E$56," "&amp;SUBSTITUTE(XYZ!AJ119,",","."),","&amp;SUBSTITUTE(XYZ!AJ119,",",".")))</f>
        <v/>
      </c>
      <c r="DU95" s="320" t="str">
        <f ca="1">IF(XYZ!AK119="","",IF(XYZ!$AO$23='CALCUL-XY'!$E$56," "&amp;SUBSTITUTE(XYZ!AK119,",","."),","&amp;SUBSTITUTE(XYZ!AK119,",",".")))</f>
        <v/>
      </c>
      <c r="DV95" s="320" t="str">
        <f>IF(DD95="","",IF(XYZ!$AO$23='CALCUL-XY'!$E$56," "&amp;SUBSTITUTE(DD95,",","."),","&amp;SUBSTITUTE(DD95,",",".")))</f>
        <v/>
      </c>
      <c r="DW95" s="320" t="str">
        <f>IF(DS95="","",IF(XYZ!$AO$23='CALCUL-XY'!$E$56,IF(XYZ!AM119=""," ST"," "&amp;XYZ!AM119),IF(XYZ!AM119="",",ST",","&amp;XYZ!AM119)))</f>
        <v/>
      </c>
      <c r="DY95" s="319">
        <f t="shared" si="846"/>
        <v>95</v>
      </c>
      <c r="DZ95" s="320" t="str">
        <f t="shared" si="847"/>
        <v/>
      </c>
      <c r="EA95" s="322" t="str">
        <f t="shared" si="848"/>
        <v/>
      </c>
      <c r="EB95" s="345" t="str">
        <f t="shared" si="879"/>
        <v/>
      </c>
      <c r="EC95" s="320" t="str">
        <f t="shared" si="849"/>
        <v/>
      </c>
      <c r="ED95" s="320" t="str">
        <f t="shared" si="892"/>
        <v/>
      </c>
      <c r="EE95" s="320" t="str">
        <f t="shared" si="893"/>
        <v/>
      </c>
      <c r="EF95" s="320" t="str">
        <f ca="1">IF(EA95="","",IF(NC&lt;DY95,"",SUM(ED95:OFFSET(ED95,(NC-1),0))))</f>
        <v/>
      </c>
      <c r="EG95" s="320" t="str">
        <f ca="1">IF(EA95="","",IF(NC&lt;DY95,"",SUM(EE95:OFFSET(EE95,(NC-1),0))))</f>
        <v/>
      </c>
      <c r="EH95" s="320" t="str">
        <f t="shared" si="850"/>
        <v/>
      </c>
      <c r="EI95" s="320" t="str">
        <f>IF(EH95="","",'RAPPORT-XYZ'!$E$9/'CALCUL-XYZ'!EH95)</f>
        <v/>
      </c>
    </row>
    <row r="96" spans="1:139" x14ac:dyDescent="0.15">
      <c r="A96" s="320" t="str">
        <f>IF(XYZ!B120="","",XYZ!B120)</f>
        <v/>
      </c>
      <c r="B96" s="320" t="str">
        <f>IF(XYZ!C120="","",IF(XYZ!C120='RAPPORT-XYZ'!$A$6,'RAPPORT-XYZ'!$A$6,IF(OR(XYZ!C120='RAPPORT-XYZ'!$A$7,XYZ!C120='RAPPORT-XYZ'!$B$7),'RAPPORT-XYZ'!$A$7)))</f>
        <v/>
      </c>
      <c r="C96" s="320" t="str">
        <f>IF(XYZ!D120="","",XYZ!D120)</f>
        <v/>
      </c>
      <c r="D96" s="320" t="str">
        <f>IF(XYZ!E120="","",XYZ!E120)</f>
        <v/>
      </c>
      <c r="E96" s="320" t="str">
        <f>IF(XYZ!F120="","",XYZ!F120)</f>
        <v/>
      </c>
      <c r="F96" s="322" t="str">
        <f>IF(XYZ!G120="","",MOD(XYZ!G120,CERCLE))</f>
        <v/>
      </c>
      <c r="G96" s="322" t="str">
        <f>IF(XYZ!H120="","",MOD(XYZ!H120,CERCLE))</f>
        <v/>
      </c>
      <c r="H96" s="320">
        <f>IFERROR(IF(ECHELLE3="",XYZ!I120*1,XYZ!I120*ECHELLE3),"")</f>
        <v>0</v>
      </c>
      <c r="I96" s="320" t="str">
        <f>IF(XYZ!J120="","",XYZ!J120)</f>
        <v/>
      </c>
      <c r="K96" s="320" t="str">
        <f t="shared" si="851"/>
        <v/>
      </c>
      <c r="L96" s="320" t="str">
        <f>IF(K96="","",COUNT($K$1:K96))</f>
        <v/>
      </c>
      <c r="M96" s="320" t="str">
        <f t="shared" si="798"/>
        <v/>
      </c>
      <c r="N96" s="320" t="str">
        <f t="shared" si="799"/>
        <v/>
      </c>
      <c r="O96" s="320" t="str">
        <f t="shared" si="800"/>
        <v/>
      </c>
      <c r="P96" s="320" t="str">
        <f t="shared" si="801"/>
        <v/>
      </c>
      <c r="Q96" s="322" t="str">
        <f t="shared" si="802"/>
        <v/>
      </c>
      <c r="R96" s="322" t="str">
        <f t="shared" si="803"/>
        <v/>
      </c>
      <c r="S96" s="320" t="str">
        <f t="shared" si="804"/>
        <v/>
      </c>
      <c r="T96" s="320" t="str">
        <f t="shared" si="805"/>
        <v/>
      </c>
      <c r="V96" s="322" t="str">
        <f t="shared" ref="V96" si="1204">IF(Q96="","",IF(M96="R",MOD(Q96-SUD,CERCLE),Q96))</f>
        <v/>
      </c>
      <c r="W96" s="331" t="str">
        <f t="shared" si="853"/>
        <v/>
      </c>
      <c r="X96" s="331" t="str">
        <f t="shared" si="854"/>
        <v/>
      </c>
      <c r="Y96" s="352"/>
      <c r="Z96" s="322" t="str">
        <f t="shared" ref="Z96" si="1205">IF(R96="","",IF(M96="R",MOD(CERCLE-R96,CERCLE),R96))</f>
        <v/>
      </c>
      <c r="AA96" s="320" t="str">
        <f t="shared" ref="AA96" si="1206">IF(S96="","",ABS(COS(RADIANS(Z96-EST)*24))*S96)</f>
        <v/>
      </c>
      <c r="AC96" s="320" t="str">
        <f t="shared" ref="AC96" si="1207">IF(S96="","",SIN(RADIANS(Z96-EST)*24)*S96)</f>
        <v/>
      </c>
      <c r="AD96" s="320" t="str">
        <f t="shared" si="810"/>
        <v/>
      </c>
      <c r="AF96" s="320" t="str">
        <f t="shared" si="811"/>
        <v/>
      </c>
      <c r="AG96" s="320" t="str">
        <f t="shared" si="811"/>
        <v/>
      </c>
      <c r="AH96" s="320" t="str">
        <f t="shared" si="812"/>
        <v/>
      </c>
      <c r="AI96" s="320" t="str">
        <f t="shared" si="813"/>
        <v/>
      </c>
      <c r="AJ96" s="320" t="str">
        <f>IF(AH96="","",IF(ISNA(MATCH(AH96,$AH$1:AH95,0)),"N","Y"))</f>
        <v/>
      </c>
      <c r="AK96" s="320" t="str">
        <f t="shared" si="814"/>
        <v/>
      </c>
      <c r="AL96" s="320" t="str">
        <f t="shared" si="815"/>
        <v/>
      </c>
      <c r="AM96" s="320" t="str">
        <f t="shared" si="816"/>
        <v/>
      </c>
      <c r="AN96" s="320" t="str">
        <f t="shared" si="817"/>
        <v/>
      </c>
      <c r="AO96" s="334" t="str">
        <f t="array" ref="AO96">IF(AM96="","",AVERAGE(IF(AH$1:AH$200=AM96,W$1:W$200)))</f>
        <v/>
      </c>
      <c r="AP96" s="334" t="str">
        <f t="array" ref="AP96">IF(AM96="","",AVERAGE(IF(AH$1:AH$200=AM96,X$1:X$200)))</f>
        <v/>
      </c>
      <c r="AQ96" s="334" t="str">
        <f t="shared" si="858"/>
        <v/>
      </c>
      <c r="AR96" s="335" t="str">
        <f t="array" ref="AR96">IF(AQ96="","",MOD(DEGREES(AQ96/24),CERCLE))</f>
        <v/>
      </c>
      <c r="AS96" s="336" t="str">
        <f t="array" ref="AS96">IF(AM96="","",AVERAGE(IF(AH$1:AH$200=AM96,AA$1:AA$200)))</f>
        <v/>
      </c>
      <c r="AT96" s="336" t="str">
        <f t="shared" si="818"/>
        <v/>
      </c>
      <c r="AU96" s="336" t="str">
        <f t="shared" si="859"/>
        <v/>
      </c>
      <c r="AV96" s="337" t="str">
        <f t="array" ref="AV96">IF(AM96="","",AVERAGE(IF(AH$1:AH$200=AM96,AD$1:AD$200)))</f>
        <v/>
      </c>
      <c r="AW96" s="337" t="str">
        <f t="array" ref="AW96">IF(AN96="","",AVERAGE(IF(AH$1:AH$200=AN96,AD$1:AD$200)))</f>
        <v/>
      </c>
      <c r="AX96" s="337" t="str">
        <f t="shared" si="860"/>
        <v/>
      </c>
      <c r="AY96" s="320" t="str">
        <f t="shared" si="819"/>
        <v/>
      </c>
      <c r="AZ96" s="320" t="str">
        <f>IF(AY96="","",COUNT(AY$1:AY96))</f>
        <v/>
      </c>
      <c r="BB96" s="339" t="str">
        <f>IF(AF96="","",IF(ISNA(MATCH(AF96,$AF$1:AF95,0)),"N","Y"))</f>
        <v/>
      </c>
      <c r="BC96" s="339" t="str">
        <f t="shared" si="20"/>
        <v/>
      </c>
      <c r="BD96" s="339" t="str">
        <f>IF(BC96="","",COUNT($BC$1:BC96))</f>
        <v/>
      </c>
      <c r="BE96" s="339" t="str">
        <f t="shared" si="820"/>
        <v/>
      </c>
      <c r="BF96" s="340" t="str">
        <f>IF(AR96="","",IF(ISNA(MATCH(AF96,$AF$1:AF95,0)),-AR96,AR96))</f>
        <v/>
      </c>
      <c r="BG96" s="341" t="str">
        <f t="array" ref="BG96">IF(BE96="","",SUM(IF(AK$1:AK$200=BE96,BF$1:BF$200)))</f>
        <v/>
      </c>
      <c r="BH96" s="341" t="str">
        <f t="shared" ref="BH96" si="1208">IF(BG96="","",MOD(BG96,CERCLE))</f>
        <v/>
      </c>
      <c r="BI96" s="342"/>
      <c r="BJ96" s="322"/>
      <c r="BK96" s="322"/>
      <c r="BL96" s="322"/>
      <c r="BM96" s="339" t="str">
        <f t="shared" si="862"/>
        <v/>
      </c>
      <c r="BN96" s="343" t="str">
        <f t="shared" si="822"/>
        <v/>
      </c>
      <c r="BO96" s="341" t="str">
        <f t="shared" ref="BO96" si="1209">IF(BN96="","",CERCLE-BN96)</f>
        <v/>
      </c>
      <c r="BP96" s="341"/>
      <c r="BQ96" s="339" t="str">
        <f t="shared" si="824"/>
        <v/>
      </c>
      <c r="BR96" s="341" t="str">
        <f t="shared" si="864"/>
        <v/>
      </c>
      <c r="BS96" s="341" t="str">
        <f t="shared" si="865"/>
        <v/>
      </c>
      <c r="BT96" s="343" t="str">
        <f t="shared" si="825"/>
        <v/>
      </c>
      <c r="BU96" s="342"/>
      <c r="BV96" s="341" t="str">
        <f t="shared" si="866"/>
        <v/>
      </c>
      <c r="BW96" s="345" t="str">
        <f t="shared" si="867"/>
        <v/>
      </c>
      <c r="BX96" s="345" t="str">
        <f t="shared" si="826"/>
        <v/>
      </c>
      <c r="BY96" s="346" t="str">
        <f t="shared" si="827"/>
        <v/>
      </c>
      <c r="BZ96" s="346" t="str">
        <f t="shared" si="828"/>
        <v/>
      </c>
      <c r="CA96" s="339" t="str">
        <f t="shared" si="868"/>
        <v/>
      </c>
      <c r="CE96" s="320" t="str">
        <f t="shared" si="829"/>
        <v/>
      </c>
      <c r="CF96" s="320" t="str">
        <f t="shared" si="830"/>
        <v/>
      </c>
      <c r="CG96" s="322" t="str">
        <f t="shared" si="831"/>
        <v/>
      </c>
      <c r="CH96" s="322" t="str">
        <f t="shared" ref="CH96" si="1210">IF(CG96="","",MOD(CG96-BX96,CERCLE))</f>
        <v/>
      </c>
      <c r="CI96" s="322" t="str">
        <f t="shared" si="833"/>
        <v/>
      </c>
      <c r="CJ96" s="349"/>
      <c r="CK96" s="350" t="str">
        <f t="shared" si="834"/>
        <v/>
      </c>
      <c r="CL96" s="350" t="str">
        <f t="shared" si="835"/>
        <v/>
      </c>
      <c r="CM96" s="320" t="str">
        <f t="shared" si="1067"/>
        <v/>
      </c>
      <c r="CN96" s="320" t="str">
        <f t="shared" si="1067"/>
        <v/>
      </c>
      <c r="CP96" s="322" t="str">
        <f>IF(BN96="","",MOD(BN96+'RAPPORT-XYZ'!$E$12,CERCLE))</f>
        <v/>
      </c>
      <c r="CQ96" s="345" t="str">
        <f t="shared" si="870"/>
        <v/>
      </c>
      <c r="CR96" s="320" t="str">
        <f t="shared" si="871"/>
        <v/>
      </c>
      <c r="CS96" s="320" t="str">
        <f t="shared" si="836"/>
        <v/>
      </c>
      <c r="CU96" s="320" t="str">
        <f>IF(CR96="","",BY96/'RAPPORT-XYZ'!$E$9)</f>
        <v/>
      </c>
      <c r="CV96" s="320" t="str">
        <f>IF(CU96="","",-'RAPPORT-XYZ'!$E$27*CU96)</f>
        <v/>
      </c>
      <c r="CW96" s="320" t="str">
        <f>IF(CV96="","",-'RAPPORT-XYZ'!$E$29*CU96)</f>
        <v/>
      </c>
      <c r="CY96" s="320" t="str">
        <f t="shared" si="837"/>
        <v/>
      </c>
      <c r="CZ96" s="320" t="str">
        <f t="shared" si="837"/>
        <v/>
      </c>
      <c r="DB96" s="320" t="str">
        <f t="shared" si="872"/>
        <v/>
      </c>
      <c r="DD96" s="320" t="str">
        <f>IF(CA96="","",CA96+('RAPPORT-XYZ'!$E$37*ROW(96:96)))</f>
        <v/>
      </c>
      <c r="DF96" s="345" t="str">
        <f t="shared" ref="DF96" si="1211">IF(AND(CZ96=0,CY96=0),0,IF(AND(CZ96=0,CY96&gt;0),NORD,IF(AND(CZ96&gt;0,CY96=0),EST,IF(AND(CZ96=0,CY96&lt;0),SUD,IF(AND(CZ96&lt;0,CY96=0),OUEST,"")))))</f>
        <v/>
      </c>
      <c r="DG96" s="345" t="str">
        <f t="shared" ref="DG96" si="1212">IF(CY96="","",IF(DF96="",MOD(DEGREES(ATAN(ABS(CZ96)/(ABS(CY96))))/24,CERCLE),DF96))</f>
        <v/>
      </c>
      <c r="DH96" s="345" t="str">
        <f t="shared" ref="DH96" si="1213">IF(DG96="","",MOD(IF(AND(CZ96&gt;0,CY96&gt;0),DG96,IF(AND(CZ96&gt;0,CY96&lt;0),SUD-DG96,IF(AND(CZ96&lt;0,CY96&lt;0),SUD+DG96,IF(AND(CZ96&lt;0,CY96&gt;0),NORD-DG96,DG96)))),CERCLE))</f>
        <v/>
      </c>
      <c r="DI96" s="322" t="str">
        <f t="shared" ref="DI96" si="1214">IF(CG96="","",MOD(CG96-DH96,CERCLE))</f>
        <v/>
      </c>
      <c r="DJ96" s="322" t="str">
        <f t="shared" si="842"/>
        <v/>
      </c>
      <c r="DK96" s="322" t="str">
        <f>IF(XYZ!$F$15=OUI,'CALCUL-XYZ'!DJ96,'CALCUL-XYZ'!DH96)</f>
        <v/>
      </c>
      <c r="DL96" s="345" t="str">
        <f t="shared" si="877"/>
        <v/>
      </c>
      <c r="DN96" s="320" t="str">
        <f t="shared" si="843"/>
        <v/>
      </c>
      <c r="DO96" s="320" t="str">
        <f t="shared" si="844"/>
        <v/>
      </c>
      <c r="DP96" s="320" t="str">
        <f t="shared" si="1059"/>
        <v/>
      </c>
      <c r="DQ96" s="320" t="str">
        <f t="shared" si="1059"/>
        <v/>
      </c>
      <c r="DS96" s="320" t="str">
        <f t="shared" si="845"/>
        <v/>
      </c>
      <c r="DT96" s="320" t="str">
        <f ca="1">IF(XYZ!AJ120="","",IF(XYZ!$AO$23='CALCUL-XY'!$E$56," "&amp;SUBSTITUTE(XYZ!AJ120,",","."),","&amp;SUBSTITUTE(XYZ!AJ120,",",".")))</f>
        <v/>
      </c>
      <c r="DU96" s="320" t="str">
        <f ca="1">IF(XYZ!AK120="","",IF(XYZ!$AO$23='CALCUL-XY'!$E$56," "&amp;SUBSTITUTE(XYZ!AK120,",","."),","&amp;SUBSTITUTE(XYZ!AK120,",",".")))</f>
        <v/>
      </c>
      <c r="DV96" s="320" t="str">
        <f>IF(DD96="","",IF(XYZ!$AO$23='CALCUL-XY'!$E$56," "&amp;SUBSTITUTE(DD96,",","."),","&amp;SUBSTITUTE(DD96,",",".")))</f>
        <v/>
      </c>
      <c r="DW96" s="320" t="str">
        <f>IF(DS96="","",IF(XYZ!$AO$23='CALCUL-XY'!$E$56,IF(XYZ!AM120=""," ST"," "&amp;XYZ!AM120),IF(XYZ!AM120="",",ST",","&amp;XYZ!AM120)))</f>
        <v/>
      </c>
      <c r="DY96" s="319">
        <f t="shared" si="846"/>
        <v>96</v>
      </c>
      <c r="DZ96" s="320" t="str">
        <f t="shared" si="847"/>
        <v/>
      </c>
      <c r="EA96" s="322" t="str">
        <f t="shared" si="848"/>
        <v/>
      </c>
      <c r="EB96" s="345" t="str">
        <f t="shared" si="879"/>
        <v/>
      </c>
      <c r="EC96" s="320" t="str">
        <f t="shared" si="849"/>
        <v/>
      </c>
      <c r="ED96" s="320" t="str">
        <f t="shared" si="892"/>
        <v/>
      </c>
      <c r="EE96" s="320" t="str">
        <f t="shared" si="893"/>
        <v/>
      </c>
      <c r="EF96" s="320" t="str">
        <f ca="1">IF(EA96="","",IF(NC&lt;DY96,"",SUM(ED96:OFFSET(ED96,(NC-1),0))))</f>
        <v/>
      </c>
      <c r="EG96" s="320" t="str">
        <f ca="1">IF(EA96="","",IF(NC&lt;DY96,"",SUM(EE96:OFFSET(EE96,(NC-1),0))))</f>
        <v/>
      </c>
      <c r="EH96" s="320" t="str">
        <f t="shared" si="850"/>
        <v/>
      </c>
      <c r="EI96" s="320" t="str">
        <f>IF(EH96="","",'RAPPORT-XYZ'!$E$9/'CALCUL-XYZ'!EH96)</f>
        <v/>
      </c>
    </row>
    <row r="97" spans="1:141" x14ac:dyDescent="0.15">
      <c r="A97" s="320" t="str">
        <f>IF(XYZ!B121="","",XYZ!B121)</f>
        <v/>
      </c>
      <c r="B97" s="320" t="str">
        <f>IF(XYZ!C121="","",IF(XYZ!C121='RAPPORT-XYZ'!$A$6,'RAPPORT-XYZ'!$A$6,IF(OR(XYZ!C121='RAPPORT-XYZ'!$A$7,XYZ!C121='RAPPORT-XYZ'!$B$7),'RAPPORT-XYZ'!$A$7)))</f>
        <v/>
      </c>
      <c r="C97" s="320" t="str">
        <f>IF(XYZ!D121="","",XYZ!D121)</f>
        <v/>
      </c>
      <c r="D97" s="320" t="str">
        <f>IF(XYZ!E121="","",XYZ!E121)</f>
        <v/>
      </c>
      <c r="E97" s="320" t="str">
        <f>IF(XYZ!F121="","",XYZ!F121)</f>
        <v/>
      </c>
      <c r="F97" s="322" t="str">
        <f>IF(XYZ!G121="","",MOD(XYZ!G121,CERCLE))</f>
        <v/>
      </c>
      <c r="G97" s="322" t="str">
        <f>IF(XYZ!H121="","",MOD(XYZ!H121,CERCLE))</f>
        <v/>
      </c>
      <c r="H97" s="320">
        <f>IFERROR(IF(ECHELLE3="",XYZ!I121*1,XYZ!I121*ECHELLE3),"")</f>
        <v>0</v>
      </c>
      <c r="I97" s="320" t="str">
        <f>IF(XYZ!J121="","",XYZ!J121)</f>
        <v/>
      </c>
      <c r="K97" s="320" t="str">
        <f t="shared" si="851"/>
        <v/>
      </c>
      <c r="L97" s="320" t="str">
        <f>IF(K97="","",COUNT($K$1:K97))</f>
        <v/>
      </c>
      <c r="M97" s="320" t="str">
        <f t="shared" ref="M97:M128" si="1215">IF(ROW(97:97)&gt;COUNT($K:$K),"",INDEX(B:B,MATCH(ROW(97:97),$L:$L)))</f>
        <v/>
      </c>
      <c r="N97" s="320" t="str">
        <f t="shared" ref="N97:N128" si="1216">IF(ROW(97:97)&gt;COUNT($K:$K),"",INDEX(C:C,MATCH(ROW(97:97),$L:$L)))</f>
        <v/>
      </c>
      <c r="O97" s="320" t="str">
        <f t="shared" ref="O97:O128" si="1217">IF(ROW(97:97)&gt;COUNT($K:$K),"",INDEX(D:D,MATCH(ROW(97:97),$L:$L)))</f>
        <v/>
      </c>
      <c r="P97" s="320" t="str">
        <f t="shared" ref="P97:P128" si="1218">IF(ROW(97:97)&gt;COUNT($K:$K),"",INDEX(E:E,MATCH(ROW(97:97),$L:$L)))</f>
        <v/>
      </c>
      <c r="Q97" s="322" t="str">
        <f t="shared" ref="Q97:Q128" si="1219">IF(ROW(97:97)&gt;COUNT($K:$K),"",INDEX(F:F,MATCH(ROW(97:97),$L:$L)))</f>
        <v/>
      </c>
      <c r="R97" s="322" t="str">
        <f t="shared" ref="R97:R128" si="1220">IF(ROW(97:97)&gt;COUNT($K:$K),"",INDEX(G:G,MATCH(ROW(97:97),$L:$L)))</f>
        <v/>
      </c>
      <c r="S97" s="320" t="str">
        <f t="shared" ref="S97:S128" si="1221">IF(ROW(97:97)&gt;COUNT($K:$K),"",INDEX(H:H,MATCH(ROW(97:97),$L:$L)))</f>
        <v/>
      </c>
      <c r="T97" s="320" t="str">
        <f t="shared" ref="T97:T128" si="1222">IF(ROW(97:97)&gt;COUNT($K:$K),"",INDEX(I:I,MATCH(ROW(97:97),$L:$L)))</f>
        <v/>
      </c>
      <c r="V97" s="322" t="str">
        <f t="shared" ref="V97" si="1223">IF(Q97="","",IF(M97="R",MOD(Q97-SUD,CERCLE),Q97))</f>
        <v/>
      </c>
      <c r="W97" s="331" t="str">
        <f t="shared" si="853"/>
        <v/>
      </c>
      <c r="X97" s="331" t="str">
        <f t="shared" si="854"/>
        <v/>
      </c>
      <c r="Y97" s="352"/>
      <c r="Z97" s="322" t="str">
        <f t="shared" ref="Z97" si="1224">IF(R97="","",IF(M97="R",MOD(CERCLE-R97,CERCLE),R97))</f>
        <v/>
      </c>
      <c r="AA97" s="320" t="str">
        <f t="shared" ref="AA97" si="1225">IF(S97="","",ABS(COS(RADIANS(Z97-EST)*24))*S97)</f>
        <v/>
      </c>
      <c r="AC97" s="320" t="str">
        <f t="shared" ref="AC97" si="1226">IF(S97="","",SIN(RADIANS(Z97-EST)*24)*S97)</f>
        <v/>
      </c>
      <c r="AD97" s="320" t="str">
        <f t="shared" si="810"/>
        <v/>
      </c>
      <c r="AF97" s="320" t="str">
        <f t="shared" ref="AF97:AG128" si="1227">IF(N97="","",N97)</f>
        <v/>
      </c>
      <c r="AG97" s="320" t="str">
        <f t="shared" si="1227"/>
        <v/>
      </c>
      <c r="AH97" s="320" t="str">
        <f t="shared" si="812"/>
        <v/>
      </c>
      <c r="AI97" s="320" t="str">
        <f t="shared" si="813"/>
        <v/>
      </c>
      <c r="AJ97" s="320" t="str">
        <f>IF(AH97="","",IF(ISNA(MATCH(AH97,$AH$1:AH96,0)),"N","Y"))</f>
        <v/>
      </c>
      <c r="AK97" s="320" t="str">
        <f t="shared" si="814"/>
        <v/>
      </c>
      <c r="AL97" s="320" t="str">
        <f t="shared" si="815"/>
        <v/>
      </c>
      <c r="AM97" s="320" t="str">
        <f t="shared" si="816"/>
        <v/>
      </c>
      <c r="AN97" s="320" t="str">
        <f t="shared" si="817"/>
        <v/>
      </c>
      <c r="AO97" s="334" t="str">
        <f t="array" ref="AO97">IF(AM97="","",AVERAGE(IF(AH$1:AH$200=AM97,W$1:W$200)))</f>
        <v/>
      </c>
      <c r="AP97" s="334" t="str">
        <f t="array" ref="AP97">IF(AM97="","",AVERAGE(IF(AH$1:AH$200=AM97,X$1:X$200)))</f>
        <v/>
      </c>
      <c r="AQ97" s="334" t="str">
        <f t="shared" si="858"/>
        <v/>
      </c>
      <c r="AR97" s="335" t="str">
        <f t="array" ref="AR97">IF(AQ97="","",MOD(DEGREES(AQ97/24),CERCLE))</f>
        <v/>
      </c>
      <c r="AS97" s="336" t="str">
        <f t="array" ref="AS97">IF(AM97="","",AVERAGE(IF(AH$1:AH$200=AM97,AA$1:AA$200)))</f>
        <v/>
      </c>
      <c r="AT97" s="336" t="str">
        <f t="shared" ref="AT97:AT128" si="1228">INDEX(AS:AS,MATCH(AM97,AN:AN,0))</f>
        <v/>
      </c>
      <c r="AU97" s="336" t="str">
        <f t="shared" si="859"/>
        <v/>
      </c>
      <c r="AV97" s="337" t="str">
        <f t="array" ref="AV97">IF(AM97="","",AVERAGE(IF(AH$1:AH$200=AM97,AD$1:AD$200)))</f>
        <v/>
      </c>
      <c r="AW97" s="337" t="str">
        <f t="array" ref="AW97">IF(AN97="","",AVERAGE(IF(AH$1:AH$200=AN97,AD$1:AD$200)))</f>
        <v/>
      </c>
      <c r="AX97" s="337" t="str">
        <f t="shared" si="860"/>
        <v/>
      </c>
      <c r="AY97" s="320" t="str">
        <f t="shared" si="819"/>
        <v/>
      </c>
      <c r="AZ97" s="320" t="str">
        <f>IF(AY97="","",COUNT(AY$1:AY97))</f>
        <v/>
      </c>
      <c r="BB97" s="339" t="str">
        <f>IF(AF97="","",IF(ISNA(MATCH(AF97,$AF$1:AF96,0)),"N","Y"))</f>
        <v/>
      </c>
      <c r="BC97" s="339" t="str">
        <f t="shared" si="20"/>
        <v/>
      </c>
      <c r="BD97" s="339" t="str">
        <f>IF(BC97="","",COUNT($BC$1:BC97))</f>
        <v/>
      </c>
      <c r="BE97" s="339" t="str">
        <f t="shared" ref="BE97:BE128" si="1229">IF(COUNT(BC:BC)&lt;ROW(97:97),"",INDEX(AF:AF,MATCH(ROW(97:97),BD:BD)))</f>
        <v/>
      </c>
      <c r="BF97" s="340" t="str">
        <f>IF(AR97="","",IF(ISNA(MATCH(AF97,$AF$1:AF96,0)),-AR97,AR97))</f>
        <v/>
      </c>
      <c r="BG97" s="341" t="str">
        <f t="array" ref="BG97">IF(BE97="","",SUM(IF(AK$1:AK$200=BE97,BF$1:BF$200)))</f>
        <v/>
      </c>
      <c r="BH97" s="341" t="str">
        <f t="shared" ref="BH97" si="1230">IF(BG97="","",MOD(BG97,CERCLE))</f>
        <v/>
      </c>
      <c r="BI97" s="342"/>
      <c r="BJ97" s="322"/>
      <c r="BK97" s="322"/>
      <c r="BL97" s="322"/>
      <c r="BM97" s="339" t="str">
        <f t="shared" si="862"/>
        <v/>
      </c>
      <c r="BN97" s="343" t="str">
        <f t="shared" ref="BN97:BN128" si="1231">VLOOKUP(BM97,$BE$1:$BH$200,4,FALSE)</f>
        <v/>
      </c>
      <c r="BO97" s="341" t="str">
        <f t="shared" ref="BO97" si="1232">IF(BN97="","",CERCLE-BN97)</f>
        <v/>
      </c>
      <c r="BP97" s="341"/>
      <c r="BQ97" s="339" t="str">
        <f t="shared" ref="BQ97:BQ128" si="1233">IF(BM97="","",IF(BM98="",$BM$1,BM98))</f>
        <v/>
      </c>
      <c r="BR97" s="341" t="str">
        <f t="shared" si="864"/>
        <v/>
      </c>
      <c r="BS97" s="341" t="str">
        <f t="shared" si="865"/>
        <v/>
      </c>
      <c r="BT97" s="343" t="str">
        <f t="shared" ref="BT97:BT128" si="1234">VLOOKUP(BR97,$AM$1:$AR$200,6,FALSE)</f>
        <v/>
      </c>
      <c r="BU97" s="342"/>
      <c r="BV97" s="341" t="str">
        <f t="shared" si="866"/>
        <v/>
      </c>
      <c r="BW97" s="345" t="str">
        <f t="shared" si="867"/>
        <v/>
      </c>
      <c r="BX97" s="345" t="str">
        <f t="shared" ref="BX97:BX128" si="1235">IF(CHEMINEMENTC=ANTIC,BV97,BW97)</f>
        <v/>
      </c>
      <c r="BY97" s="346" t="str">
        <f t="shared" ref="BY97:BY128" si="1236">VLOOKUP(BR97,$AM$1:$AU$200,9,FALSE)</f>
        <v/>
      </c>
      <c r="BZ97" s="346" t="str">
        <f t="shared" ref="BZ97:BZ128" si="1237">VLOOKUP(BR97,$AM$1:$AX$200,12,FALSE)</f>
        <v/>
      </c>
      <c r="CA97" s="339" t="str">
        <f t="shared" si="868"/>
        <v/>
      </c>
      <c r="CE97" s="320" t="str">
        <f t="shared" ref="CE97:CE128" si="1238">IF($CC$1=BR97,1,"")</f>
        <v/>
      </c>
      <c r="CF97" s="320" t="str">
        <f t="shared" ref="CF97:CF128" si="1239">IF($CC$1=BS97,1,"")</f>
        <v/>
      </c>
      <c r="CG97" s="322" t="str">
        <f t="shared" ref="CG97:CG128" si="1240">IF(SUM(CE97:CF97)=1,IF(SUM($CE$1:$CE$200)=1,$CD$1,$CD$1+SUD),"")</f>
        <v/>
      </c>
      <c r="CH97" s="322" t="str">
        <f t="shared" ref="CH97" si="1241">IF(CG97="","",MOD(CG97-BX97,CERCLE))</f>
        <v/>
      </c>
      <c r="CI97" s="322" t="str">
        <f t="shared" ref="CI97:CI128" si="1242">IF(BX97="","",MOD(BX97+SUM($CH$1:$CH$200),CERCLE))</f>
        <v/>
      </c>
      <c r="CJ97" s="349"/>
      <c r="CK97" s="350" t="str">
        <f t="shared" si="834"/>
        <v/>
      </c>
      <c r="CL97" s="350" t="str">
        <f t="shared" si="835"/>
        <v/>
      </c>
      <c r="CM97" s="320" t="str">
        <f t="shared" si="1067"/>
        <v/>
      </c>
      <c r="CN97" s="320" t="str">
        <f t="shared" si="1067"/>
        <v/>
      </c>
      <c r="CP97" s="322" t="str">
        <f>IF(BN97="","",MOD(BN97+'RAPPORT-XYZ'!$E$12,CERCLE))</f>
        <v/>
      </c>
      <c r="CQ97" s="345" t="str">
        <f t="shared" si="870"/>
        <v/>
      </c>
      <c r="CR97" s="320" t="str">
        <f t="shared" si="871"/>
        <v/>
      </c>
      <c r="CS97" s="320" t="str">
        <f t="shared" si="836"/>
        <v/>
      </c>
      <c r="CU97" s="320" t="str">
        <f>IF(CR97="","",BY97/'RAPPORT-XYZ'!$E$9)</f>
        <v/>
      </c>
      <c r="CV97" s="320" t="str">
        <f>IF(CU97="","",-'RAPPORT-XYZ'!$E$27*CU97)</f>
        <v/>
      </c>
      <c r="CW97" s="320" t="str">
        <f>IF(CV97="","",-'RAPPORT-XYZ'!$E$29*CU97)</f>
        <v/>
      </c>
      <c r="CY97" s="320" t="str">
        <f t="shared" ref="CY97:CZ128" si="1243">IF(CR97="","",CR97+CV97)</f>
        <v/>
      </c>
      <c r="CZ97" s="320" t="str">
        <f t="shared" si="1243"/>
        <v/>
      </c>
      <c r="DB97" s="320" t="str">
        <f t="shared" si="872"/>
        <v/>
      </c>
      <c r="DD97" s="320" t="str">
        <f>IF(CA97="","",CA97+('RAPPORT-XYZ'!$E$37*ROW(97:97)))</f>
        <v/>
      </c>
      <c r="DF97" s="345" t="str">
        <f t="shared" ref="DF97" si="1244">IF(AND(CZ97=0,CY97=0),0,IF(AND(CZ97=0,CY97&gt;0),NORD,IF(AND(CZ97&gt;0,CY97=0),EST,IF(AND(CZ97=0,CY97&lt;0),SUD,IF(AND(CZ97&lt;0,CY97=0),OUEST,"")))))</f>
        <v/>
      </c>
      <c r="DG97" s="345" t="str">
        <f t="shared" ref="DG97" si="1245">IF(CY97="","",IF(DF97="",MOD(DEGREES(ATAN(ABS(CZ97)/(ABS(CY97))))/24,CERCLE),DF97))</f>
        <v/>
      </c>
      <c r="DH97" s="345" t="str">
        <f t="shared" ref="DH97" si="1246">IF(DG97="","",MOD(IF(AND(CZ97&gt;0,CY97&gt;0),DG97,IF(AND(CZ97&gt;0,CY97&lt;0),SUD-DG97,IF(AND(CZ97&lt;0,CY97&lt;0),SUD+DG97,IF(AND(CZ97&lt;0,CY97&gt;0),NORD-DG97,DG97)))),CERCLE))</f>
        <v/>
      </c>
      <c r="DI97" s="322" t="str">
        <f t="shared" ref="DI97" si="1247">IF(CG97="","",MOD(CG97-DH97,CERCLE))</f>
        <v/>
      </c>
      <c r="DJ97" s="322" t="str">
        <f t="shared" ref="DJ97:DJ128" si="1248">IF(DH97="","",MOD(DH97+SUM($DI$1:$DI$200),CERCLE))</f>
        <v/>
      </c>
      <c r="DK97" s="322" t="str">
        <f>IF(XYZ!$F$15=OUI,'CALCUL-XYZ'!DJ97,'CALCUL-XYZ'!DH97)</f>
        <v/>
      </c>
      <c r="DL97" s="345" t="str">
        <f t="shared" si="877"/>
        <v/>
      </c>
      <c r="DN97" s="320" t="str">
        <f t="shared" si="843"/>
        <v/>
      </c>
      <c r="DO97" s="320" t="str">
        <f t="shared" si="844"/>
        <v/>
      </c>
      <c r="DP97" s="320" t="str">
        <f t="shared" si="1059"/>
        <v/>
      </c>
      <c r="DQ97" s="320" t="str">
        <f t="shared" si="1059"/>
        <v/>
      </c>
      <c r="DS97" s="320" t="str">
        <f t="shared" si="845"/>
        <v/>
      </c>
      <c r="DT97" s="320" t="str">
        <f ca="1">IF(XYZ!AJ121="","",IF(XYZ!$AO$23='CALCUL-XY'!$E$56," "&amp;SUBSTITUTE(XYZ!AJ121,",","."),","&amp;SUBSTITUTE(XYZ!AJ121,",",".")))</f>
        <v/>
      </c>
      <c r="DU97" s="320" t="str">
        <f ca="1">IF(XYZ!AK121="","",IF(XYZ!$AO$23='CALCUL-XY'!$E$56," "&amp;SUBSTITUTE(XYZ!AK121,",","."),","&amp;SUBSTITUTE(XYZ!AK121,",",".")))</f>
        <v/>
      </c>
      <c r="DV97" s="320" t="str">
        <f>IF(DD97="","",IF(XYZ!$AO$23='CALCUL-XY'!$E$56," "&amp;SUBSTITUTE(DD97,",","."),","&amp;SUBSTITUTE(DD97,",",".")))</f>
        <v/>
      </c>
      <c r="DW97" s="320" t="str">
        <f>IF(DS97="","",IF(XYZ!$AO$23='CALCUL-XY'!$E$56,IF(XYZ!AM121=""," ST"," "&amp;XYZ!AM121),IF(XYZ!AM121="",",ST",","&amp;XYZ!AM121)))</f>
        <v/>
      </c>
      <c r="DY97" s="319">
        <f t="shared" si="846"/>
        <v>97</v>
      </c>
      <c r="DZ97" s="320" t="str">
        <f t="shared" si="847"/>
        <v/>
      </c>
      <c r="EA97" s="322" t="str">
        <f t="shared" si="848"/>
        <v/>
      </c>
      <c r="EB97" s="345" t="str">
        <f t="shared" si="879"/>
        <v/>
      </c>
      <c r="EC97" s="320" t="str">
        <f t="shared" si="849"/>
        <v/>
      </c>
      <c r="ED97" s="320" t="str">
        <f t="shared" si="892"/>
        <v/>
      </c>
      <c r="EE97" s="320" t="str">
        <f t="shared" si="893"/>
        <v/>
      </c>
      <c r="EF97" s="320" t="str">
        <f ca="1">IF(EA97="","",IF(NC&lt;DY97,"",SUM(ED97:OFFSET(ED97,(NC-1),0))))</f>
        <v/>
      </c>
      <c r="EG97" s="320" t="str">
        <f ca="1">IF(EA97="","",IF(NC&lt;DY97,"",SUM(EE97:OFFSET(EE97,(NC-1),0))))</f>
        <v/>
      </c>
      <c r="EH97" s="320" t="str">
        <f t="shared" si="850"/>
        <v/>
      </c>
      <c r="EI97" s="320" t="str">
        <f>IF(EH97="","",'RAPPORT-XYZ'!$E$9/'CALCUL-XYZ'!EH97)</f>
        <v/>
      </c>
    </row>
    <row r="98" spans="1:141" x14ac:dyDescent="0.15">
      <c r="A98" s="320" t="str">
        <f>IF(XYZ!B122="","",XYZ!B122)</f>
        <v/>
      </c>
      <c r="B98" s="320" t="str">
        <f>IF(XYZ!C122="","",IF(XYZ!C122='RAPPORT-XYZ'!$A$6,'RAPPORT-XYZ'!$A$6,IF(OR(XYZ!C122='RAPPORT-XYZ'!$A$7,XYZ!C122='RAPPORT-XYZ'!$B$7),'RAPPORT-XYZ'!$A$7)))</f>
        <v/>
      </c>
      <c r="C98" s="320" t="str">
        <f>IF(XYZ!D122="","",XYZ!D122)</f>
        <v/>
      </c>
      <c r="D98" s="320" t="str">
        <f>IF(XYZ!E122="","",XYZ!E122)</f>
        <v/>
      </c>
      <c r="E98" s="320" t="str">
        <f>IF(XYZ!F122="","",XYZ!F122)</f>
        <v/>
      </c>
      <c r="F98" s="322" t="str">
        <f>IF(XYZ!G122="","",MOD(XYZ!G122,CERCLE))</f>
        <v/>
      </c>
      <c r="G98" s="322" t="str">
        <f>IF(XYZ!H122="","",MOD(XYZ!H122,CERCLE))</f>
        <v/>
      </c>
      <c r="H98" s="320">
        <f>IFERROR(IF(ECHELLE3="",XYZ!I122*1,XYZ!I122*ECHELLE3),"")</f>
        <v>0</v>
      </c>
      <c r="I98" s="320" t="str">
        <f>IF(XYZ!J122="","",XYZ!J122)</f>
        <v/>
      </c>
      <c r="K98" s="320" t="str">
        <f t="shared" si="851"/>
        <v/>
      </c>
      <c r="L98" s="320" t="str">
        <f>IF(K98="","",COUNT($K$1:K98))</f>
        <v/>
      </c>
      <c r="M98" s="320" t="str">
        <f t="shared" si="1215"/>
        <v/>
      </c>
      <c r="N98" s="320" t="str">
        <f t="shared" si="1216"/>
        <v/>
      </c>
      <c r="O98" s="320" t="str">
        <f t="shared" si="1217"/>
        <v/>
      </c>
      <c r="P98" s="320" t="str">
        <f t="shared" si="1218"/>
        <v/>
      </c>
      <c r="Q98" s="322" t="str">
        <f t="shared" si="1219"/>
        <v/>
      </c>
      <c r="R98" s="322" t="str">
        <f t="shared" si="1220"/>
        <v/>
      </c>
      <c r="S98" s="320" t="str">
        <f t="shared" si="1221"/>
        <v/>
      </c>
      <c r="T98" s="320" t="str">
        <f t="shared" si="1222"/>
        <v/>
      </c>
      <c r="V98" s="322" t="str">
        <f t="shared" ref="V98" si="1249">IF(Q98="","",IF(M98="R",MOD(Q98-SUD,CERCLE),Q98))</f>
        <v/>
      </c>
      <c r="W98" s="331" t="str">
        <f t="shared" si="853"/>
        <v/>
      </c>
      <c r="X98" s="331" t="str">
        <f t="shared" si="854"/>
        <v/>
      </c>
      <c r="Y98" s="352"/>
      <c r="Z98" s="322" t="str">
        <f t="shared" ref="Z98" si="1250">IF(R98="","",IF(M98="R",MOD(CERCLE-R98,CERCLE),R98))</f>
        <v/>
      </c>
      <c r="AA98" s="320" t="str">
        <f t="shared" ref="AA98" si="1251">IF(S98="","",ABS(COS(RADIANS(Z98-EST)*24))*S98)</f>
        <v/>
      </c>
      <c r="AC98" s="320" t="str">
        <f t="shared" ref="AC98" si="1252">IF(S98="","",SIN(RADIANS(Z98-EST)*24)*S98)</f>
        <v/>
      </c>
      <c r="AD98" s="320" t="str">
        <f t="shared" si="810"/>
        <v/>
      </c>
      <c r="AF98" s="320" t="str">
        <f t="shared" si="1227"/>
        <v/>
      </c>
      <c r="AG98" s="320" t="str">
        <f t="shared" si="1227"/>
        <v/>
      </c>
      <c r="AH98" s="320" t="str">
        <f t="shared" si="812"/>
        <v/>
      </c>
      <c r="AI98" s="320" t="str">
        <f t="shared" si="813"/>
        <v/>
      </c>
      <c r="AJ98" s="320" t="str">
        <f>IF(AH98="","",IF(ISNA(MATCH(AH98,$AH$1:AH97,0)),"N","Y"))</f>
        <v/>
      </c>
      <c r="AK98" s="320" t="str">
        <f t="shared" si="814"/>
        <v/>
      </c>
      <c r="AL98" s="320" t="str">
        <f t="shared" si="815"/>
        <v/>
      </c>
      <c r="AM98" s="320" t="str">
        <f t="shared" si="816"/>
        <v/>
      </c>
      <c r="AN98" s="320" t="str">
        <f t="shared" si="817"/>
        <v/>
      </c>
      <c r="AO98" s="334" t="str">
        <f t="array" ref="AO98">IF(AM98="","",AVERAGE(IF(AH$1:AH$200=AM98,W$1:W$200)))</f>
        <v/>
      </c>
      <c r="AP98" s="334" t="str">
        <f t="array" ref="AP98">IF(AM98="","",AVERAGE(IF(AH$1:AH$200=AM98,X$1:X$200)))</f>
        <v/>
      </c>
      <c r="AQ98" s="334" t="str">
        <f t="shared" si="858"/>
        <v/>
      </c>
      <c r="AR98" s="335" t="str">
        <f t="array" ref="AR98">IF(AQ98="","",MOD(DEGREES(AQ98/24),CERCLE))</f>
        <v/>
      </c>
      <c r="AS98" s="336" t="str">
        <f t="array" ref="AS98">IF(AM98="","",AVERAGE(IF(AH$1:AH$200=AM98,AA$1:AA$200)))</f>
        <v/>
      </c>
      <c r="AT98" s="336" t="str">
        <f t="shared" si="1228"/>
        <v/>
      </c>
      <c r="AU98" s="336" t="str">
        <f t="shared" si="859"/>
        <v/>
      </c>
      <c r="AV98" s="337" t="str">
        <f t="array" ref="AV98">IF(AM98="","",AVERAGE(IF(AH$1:AH$200=AM98,AD$1:AD$200)))</f>
        <v/>
      </c>
      <c r="AW98" s="337" t="str">
        <f t="array" ref="AW98">IF(AN98="","",AVERAGE(IF(AH$1:AH$200=AN98,AD$1:AD$200)))</f>
        <v/>
      </c>
      <c r="AX98" s="337" t="str">
        <f t="shared" si="860"/>
        <v/>
      </c>
      <c r="AY98" s="320" t="str">
        <f t="shared" si="819"/>
        <v/>
      </c>
      <c r="AZ98" s="320" t="str">
        <f>IF(AY98="","",COUNT(AY$1:AY98))</f>
        <v/>
      </c>
      <c r="BB98" s="339" t="str">
        <f>IF(AF98="","",IF(ISNA(MATCH(AF98,$AF$1:AF97,0)),"N","Y"))</f>
        <v/>
      </c>
      <c r="BC98" s="339" t="str">
        <f t="shared" si="20"/>
        <v/>
      </c>
      <c r="BD98" s="339" t="str">
        <f>IF(BC98="","",COUNT($BC$1:BC98))</f>
        <v/>
      </c>
      <c r="BE98" s="339" t="str">
        <f t="shared" si="1229"/>
        <v/>
      </c>
      <c r="BF98" s="340" t="str">
        <f>IF(AR98="","",IF(ISNA(MATCH(AF98,$AF$1:AF97,0)),-AR98,AR98))</f>
        <v/>
      </c>
      <c r="BG98" s="341" t="str">
        <f t="array" ref="BG98">IF(BE98="","",SUM(IF(AK$1:AK$200=BE98,BF$1:BF$200)))</f>
        <v/>
      </c>
      <c r="BH98" s="341" t="str">
        <f t="shared" ref="BH98" si="1253">IF(BG98="","",MOD(BG98,CERCLE))</f>
        <v/>
      </c>
      <c r="BI98" s="342"/>
      <c r="BJ98" s="322"/>
      <c r="BK98" s="322"/>
      <c r="BL98" s="322"/>
      <c r="BM98" s="339" t="str">
        <f t="shared" si="862"/>
        <v/>
      </c>
      <c r="BN98" s="343" t="str">
        <f t="shared" si="1231"/>
        <v/>
      </c>
      <c r="BO98" s="341" t="str">
        <f t="shared" ref="BO98" si="1254">IF(BN98="","",CERCLE-BN98)</f>
        <v/>
      </c>
      <c r="BP98" s="341"/>
      <c r="BQ98" s="339" t="str">
        <f t="shared" si="1233"/>
        <v/>
      </c>
      <c r="BR98" s="341" t="str">
        <f t="shared" si="864"/>
        <v/>
      </c>
      <c r="BS98" s="341" t="str">
        <f t="shared" si="865"/>
        <v/>
      </c>
      <c r="BT98" s="343" t="str">
        <f t="shared" si="1234"/>
        <v/>
      </c>
      <c r="BU98" s="342"/>
      <c r="BV98" s="341" t="str">
        <f t="shared" ref="BV98:BV129" si="1255">IF(BN98="","",IF(ANGLEC="interieur",MOD(BV97+SUD+BN98,CERCLE),MOD(BV97+SUD-BN98,CERCLE)))</f>
        <v/>
      </c>
      <c r="BW98" s="345" t="str">
        <f t="shared" ref="BW98:BW129" si="1256">IF(BN98="","",IF(ANGLEC="exterieur",MOD(BW97+SUD+BN98,CERCLE),MOD(BW97+SUD-BN98,CERCLE)))</f>
        <v/>
      </c>
      <c r="BX98" s="345" t="str">
        <f t="shared" si="1235"/>
        <v/>
      </c>
      <c r="BY98" s="346" t="str">
        <f t="shared" si="1236"/>
        <v/>
      </c>
      <c r="BZ98" s="346" t="str">
        <f t="shared" si="1237"/>
        <v/>
      </c>
      <c r="CA98" s="339" t="str">
        <f t="shared" si="868"/>
        <v/>
      </c>
      <c r="CE98" s="320" t="str">
        <f t="shared" si="1238"/>
        <v/>
      </c>
      <c r="CF98" s="320" t="str">
        <f t="shared" si="1239"/>
        <v/>
      </c>
      <c r="CG98" s="322" t="str">
        <f t="shared" si="1240"/>
        <v/>
      </c>
      <c r="CH98" s="322" t="str">
        <f t="shared" ref="CH98" si="1257">IF(CG98="","",MOD(CG98-BX98,CERCLE))</f>
        <v/>
      </c>
      <c r="CI98" s="322" t="str">
        <f t="shared" si="1242"/>
        <v/>
      </c>
      <c r="CJ98" s="349"/>
      <c r="CK98" s="350" t="str">
        <f t="shared" si="834"/>
        <v/>
      </c>
      <c r="CL98" s="350" t="str">
        <f t="shared" si="835"/>
        <v/>
      </c>
      <c r="CM98" s="320" t="str">
        <f t="shared" si="1067"/>
        <v/>
      </c>
      <c r="CN98" s="320" t="str">
        <f t="shared" si="1067"/>
        <v/>
      </c>
      <c r="CP98" s="322" t="str">
        <f>IF(BN98="","",MOD(BN98+'RAPPORT-XYZ'!$E$12,CERCLE))</f>
        <v/>
      </c>
      <c r="CQ98" s="345" t="str">
        <f t="shared" ref="CQ98:CQ129" si="1258">IF(CP98="","",IF(CHEMINEMENTC=ANTIC,IF(ANGLEC="INTERIEUR",MOD(CQ97+SUD+CP98,CERCLE),MOD(CQ97+SUD-CP98,CERCLE)),IF($BP$1="INTERIEUR",MOD(CQ97+SUD-CP98,CERCLE),MOD(CQ97+SUD+CP98,CERCLE))))</f>
        <v/>
      </c>
      <c r="CR98" s="320" t="str">
        <f t="shared" si="871"/>
        <v/>
      </c>
      <c r="CS98" s="320" t="str">
        <f t="shared" si="836"/>
        <v/>
      </c>
      <c r="CU98" s="320" t="str">
        <f>IF(CR98="","",BY98/'RAPPORT-XYZ'!$E$9)</f>
        <v/>
      </c>
      <c r="CV98" s="320" t="str">
        <f>IF(CU98="","",-'RAPPORT-XYZ'!$E$27*CU98)</f>
        <v/>
      </c>
      <c r="CW98" s="320" t="str">
        <f>IF(CV98="","",-'RAPPORT-XYZ'!$E$29*CU98)</f>
        <v/>
      </c>
      <c r="CY98" s="320" t="str">
        <f t="shared" si="1243"/>
        <v/>
      </c>
      <c r="CZ98" s="320" t="str">
        <f t="shared" si="1243"/>
        <v/>
      </c>
      <c r="DB98" s="320" t="str">
        <f t="shared" si="872"/>
        <v/>
      </c>
      <c r="DD98" s="320" t="str">
        <f>IF(CA98="","",CA98+('RAPPORT-XYZ'!$E$37*ROW(98:98)))</f>
        <v/>
      </c>
      <c r="DF98" s="345" t="str">
        <f t="shared" ref="DF98" si="1259">IF(AND(CZ98=0,CY98=0),0,IF(AND(CZ98=0,CY98&gt;0),NORD,IF(AND(CZ98&gt;0,CY98=0),EST,IF(AND(CZ98=0,CY98&lt;0),SUD,IF(AND(CZ98&lt;0,CY98=0),OUEST,"")))))</f>
        <v/>
      </c>
      <c r="DG98" s="345" t="str">
        <f t="shared" ref="DG98" si="1260">IF(CY98="","",IF(DF98="",MOD(DEGREES(ATAN(ABS(CZ98)/(ABS(CY98))))/24,CERCLE),DF98))</f>
        <v/>
      </c>
      <c r="DH98" s="345" t="str">
        <f t="shared" ref="DH98" si="1261">IF(DG98="","",MOD(IF(AND(CZ98&gt;0,CY98&gt;0),DG98,IF(AND(CZ98&gt;0,CY98&lt;0),SUD-DG98,IF(AND(CZ98&lt;0,CY98&lt;0),SUD+DG98,IF(AND(CZ98&lt;0,CY98&gt;0),NORD-DG98,DG98)))),CERCLE))</f>
        <v/>
      </c>
      <c r="DI98" s="322" t="str">
        <f t="shared" ref="DI98" si="1262">IF(CG98="","",MOD(CG98-DH98,CERCLE))</f>
        <v/>
      </c>
      <c r="DJ98" s="322" t="str">
        <f t="shared" si="1248"/>
        <v/>
      </c>
      <c r="DK98" s="322" t="str">
        <f>IF(XYZ!$F$15=OUI,'CALCUL-XYZ'!DJ98,'CALCUL-XYZ'!DH98)</f>
        <v/>
      </c>
      <c r="DL98" s="345" t="str">
        <f t="shared" ref="DL98:DL129" si="1263">IF(DK98="","",IF(CHEMINEMENTC=ANTIC,MOD(IF(ANGLEC="INTERIEUR",DK98-DK97-SUD,DK97-SUD-DK98),CERCLE),MOD(IF(ANGLEC="INTERIEUR",DK97-SUD-DK98,DK98-DK97-SUD),CERCLE)))</f>
        <v/>
      </c>
      <c r="DN98" s="320" t="str">
        <f t="shared" si="843"/>
        <v/>
      </c>
      <c r="DO98" s="320" t="str">
        <f t="shared" si="844"/>
        <v/>
      </c>
      <c r="DP98" s="320" t="str">
        <f t="shared" ref="DP98:DQ113" si="1264">IF(DN98="","",DP97+DN98)</f>
        <v/>
      </c>
      <c r="DQ98" s="320" t="str">
        <f t="shared" si="1264"/>
        <v/>
      </c>
      <c r="DS98" s="320" t="str">
        <f t="shared" si="845"/>
        <v/>
      </c>
      <c r="DT98" s="320" t="str">
        <f ca="1">IF(XYZ!AJ122="","",IF(XYZ!$AO$23='CALCUL-XY'!$E$56," "&amp;SUBSTITUTE(XYZ!AJ122,",","."),","&amp;SUBSTITUTE(XYZ!AJ122,",",".")))</f>
        <v/>
      </c>
      <c r="DU98" s="320" t="str">
        <f ca="1">IF(XYZ!AK122="","",IF(XYZ!$AO$23='CALCUL-XY'!$E$56," "&amp;SUBSTITUTE(XYZ!AK122,",","."),","&amp;SUBSTITUTE(XYZ!AK122,",",".")))</f>
        <v/>
      </c>
      <c r="DV98" s="320" t="str">
        <f>IF(DD98="","",IF(XYZ!$AO$23='CALCUL-XY'!$E$56," "&amp;SUBSTITUTE(DD98,",","."),","&amp;SUBSTITUTE(DD98,",",".")))</f>
        <v/>
      </c>
      <c r="DW98" s="320" t="str">
        <f>IF(DS98="","",IF(XYZ!$AO$23='CALCUL-XY'!$E$56,IF(XYZ!AM122=""," ST"," "&amp;XYZ!AM122),IF(XYZ!AM122="",",ST",","&amp;XYZ!AM122)))</f>
        <v/>
      </c>
      <c r="DY98" s="319">
        <f t="shared" si="846"/>
        <v>98</v>
      </c>
      <c r="DZ98" s="320" t="str">
        <f t="shared" si="847"/>
        <v/>
      </c>
      <c r="EA98" s="322" t="str">
        <f t="shared" si="848"/>
        <v/>
      </c>
      <c r="EB98" s="345" t="str">
        <f t="shared" si="879"/>
        <v/>
      </c>
      <c r="EC98" s="320" t="str">
        <f t="shared" si="849"/>
        <v/>
      </c>
      <c r="ED98" s="320" t="str">
        <f t="shared" si="892"/>
        <v/>
      </c>
      <c r="EE98" s="320" t="str">
        <f t="shared" si="893"/>
        <v/>
      </c>
      <c r="EF98" s="320" t="str">
        <f ca="1">IF(EA98="","",IF(NC&lt;DY98,"",SUM(ED98:OFFSET(ED98,(NC-1),0))))</f>
        <v/>
      </c>
      <c r="EG98" s="320" t="str">
        <f ca="1">IF(EA98="","",IF(NC&lt;DY98,"",SUM(EE98:OFFSET(EE98,(NC-1),0))))</f>
        <v/>
      </c>
      <c r="EH98" s="320" t="str">
        <f t="shared" si="850"/>
        <v/>
      </c>
      <c r="EI98" s="320" t="str">
        <f>IF(EH98="","",'RAPPORT-XYZ'!$E$9/'CALCUL-XYZ'!EH98)</f>
        <v/>
      </c>
    </row>
    <row r="99" spans="1:141" x14ac:dyDescent="0.15">
      <c r="A99" s="320" t="str">
        <f>IF(XYZ!B123="","",XYZ!B123)</f>
        <v/>
      </c>
      <c r="B99" s="320" t="str">
        <f>IF(XYZ!C123="","",IF(XYZ!C123='RAPPORT-XYZ'!$A$6,'RAPPORT-XYZ'!$A$6,IF(OR(XYZ!C123='RAPPORT-XYZ'!$A$7,XYZ!C123='RAPPORT-XYZ'!$B$7),'RAPPORT-XYZ'!$A$7)))</f>
        <v/>
      </c>
      <c r="C99" s="320" t="str">
        <f>IF(XYZ!D123="","",XYZ!D123)</f>
        <v/>
      </c>
      <c r="D99" s="320" t="str">
        <f>IF(XYZ!E123="","",XYZ!E123)</f>
        <v/>
      </c>
      <c r="E99" s="320" t="str">
        <f>IF(XYZ!F123="","",XYZ!F123)</f>
        <v/>
      </c>
      <c r="F99" s="322" t="str">
        <f>IF(XYZ!G123="","",MOD(XYZ!G123,CERCLE))</f>
        <v/>
      </c>
      <c r="G99" s="322" t="str">
        <f>IF(XYZ!H123="","",MOD(XYZ!H123,CERCLE))</f>
        <v/>
      </c>
      <c r="H99" s="320">
        <f>IFERROR(IF(ECHELLE3="",XYZ!I123*1,XYZ!I123*ECHELLE3),"")</f>
        <v>0</v>
      </c>
      <c r="I99" s="320" t="str">
        <f>IF(XYZ!J123="","",XYZ!J123)</f>
        <v/>
      </c>
      <c r="K99" s="320" t="str">
        <f t="shared" si="851"/>
        <v/>
      </c>
      <c r="L99" s="320" t="str">
        <f>IF(K99="","",COUNT($K$1:K99))</f>
        <v/>
      </c>
      <c r="M99" s="320" t="str">
        <f t="shared" si="1215"/>
        <v/>
      </c>
      <c r="N99" s="320" t="str">
        <f t="shared" si="1216"/>
        <v/>
      </c>
      <c r="O99" s="320" t="str">
        <f t="shared" si="1217"/>
        <v/>
      </c>
      <c r="P99" s="320" t="str">
        <f t="shared" si="1218"/>
        <v/>
      </c>
      <c r="Q99" s="322" t="str">
        <f t="shared" si="1219"/>
        <v/>
      </c>
      <c r="R99" s="322" t="str">
        <f t="shared" si="1220"/>
        <v/>
      </c>
      <c r="S99" s="320" t="str">
        <f t="shared" si="1221"/>
        <v/>
      </c>
      <c r="T99" s="320" t="str">
        <f t="shared" si="1222"/>
        <v/>
      </c>
      <c r="V99" s="322" t="str">
        <f t="shared" ref="V99" si="1265">IF(Q99="","",IF(M99="R",MOD(Q99-SUD,CERCLE),Q99))</f>
        <v/>
      </c>
      <c r="W99" s="331" t="str">
        <f t="shared" si="853"/>
        <v/>
      </c>
      <c r="X99" s="331" t="str">
        <f t="shared" si="854"/>
        <v/>
      </c>
      <c r="Y99" s="352"/>
      <c r="Z99" s="322" t="str">
        <f t="shared" ref="Z99" si="1266">IF(R99="","",IF(M99="R",MOD(CERCLE-R99,CERCLE),R99))</f>
        <v/>
      </c>
      <c r="AA99" s="320" t="str">
        <f t="shared" ref="AA99" si="1267">IF(S99="","",ABS(COS(RADIANS(Z99-EST)*24))*S99)</f>
        <v/>
      </c>
      <c r="AC99" s="320" t="str">
        <f t="shared" ref="AC99" si="1268">IF(S99="","",SIN(RADIANS(Z99-EST)*24)*S99)</f>
        <v/>
      </c>
      <c r="AD99" s="320" t="str">
        <f t="shared" si="810"/>
        <v/>
      </c>
      <c r="AF99" s="320" t="str">
        <f t="shared" si="1227"/>
        <v/>
      </c>
      <c r="AG99" s="320" t="str">
        <f t="shared" si="1227"/>
        <v/>
      </c>
      <c r="AH99" s="320" t="str">
        <f t="shared" si="812"/>
        <v/>
      </c>
      <c r="AI99" s="320" t="str">
        <f t="shared" si="813"/>
        <v/>
      </c>
      <c r="AJ99" s="320" t="str">
        <f>IF(AH99="","",IF(ISNA(MATCH(AH99,$AH$1:AH98,0)),"N","Y"))</f>
        <v/>
      </c>
      <c r="AK99" s="320" t="str">
        <f t="shared" si="814"/>
        <v/>
      </c>
      <c r="AL99" s="320" t="str">
        <f t="shared" si="815"/>
        <v/>
      </c>
      <c r="AM99" s="320" t="str">
        <f t="shared" si="816"/>
        <v/>
      </c>
      <c r="AN99" s="320" t="str">
        <f t="shared" si="817"/>
        <v/>
      </c>
      <c r="AO99" s="334" t="str">
        <f t="array" ref="AO99">IF(AM99="","",AVERAGE(IF(AH$1:AH$200=AM99,W$1:W$200)))</f>
        <v/>
      </c>
      <c r="AP99" s="334" t="str">
        <f t="array" ref="AP99">IF(AM99="","",AVERAGE(IF(AH$1:AH$200=AM99,X$1:X$200)))</f>
        <v/>
      </c>
      <c r="AQ99" s="334" t="str">
        <f t="shared" si="858"/>
        <v/>
      </c>
      <c r="AR99" s="335" t="str">
        <f t="array" ref="AR99">IF(AQ99="","",MOD(DEGREES(AQ99/24),CERCLE))</f>
        <v/>
      </c>
      <c r="AS99" s="336" t="str">
        <f t="array" ref="AS99">IF(AM99="","",AVERAGE(IF(AH$1:AH$200=AM99,AA$1:AA$200)))</f>
        <v/>
      </c>
      <c r="AT99" s="336" t="str">
        <f t="shared" si="1228"/>
        <v/>
      </c>
      <c r="AU99" s="336" t="str">
        <f t="shared" si="859"/>
        <v/>
      </c>
      <c r="AV99" s="337" t="str">
        <f t="array" ref="AV99">IF(AM99="","",AVERAGE(IF(AH$1:AH$200=AM99,AD$1:AD$200)))</f>
        <v/>
      </c>
      <c r="AW99" s="337" t="str">
        <f t="array" ref="AW99">IF(AN99="","",AVERAGE(IF(AH$1:AH$200=AN99,AD$1:AD$200)))</f>
        <v/>
      </c>
      <c r="AX99" s="337" t="str">
        <f t="shared" si="860"/>
        <v/>
      </c>
      <c r="AY99" s="320" t="str">
        <f t="shared" si="819"/>
        <v/>
      </c>
      <c r="AZ99" s="320" t="str">
        <f>IF(AY99="","",COUNT(AY$1:AY99))</f>
        <v/>
      </c>
      <c r="BB99" s="339" t="str">
        <f>IF(AF99="","",IF(ISNA(MATCH(AF99,$AF$1:AF98,0)),"N","Y"))</f>
        <v/>
      </c>
      <c r="BC99" s="339" t="str">
        <f t="shared" si="20"/>
        <v/>
      </c>
      <c r="BD99" s="339" t="str">
        <f>IF(BC99="","",COUNT($BC$1:BC99))</f>
        <v/>
      </c>
      <c r="BE99" s="339" t="str">
        <f t="shared" si="1229"/>
        <v/>
      </c>
      <c r="BF99" s="340" t="str">
        <f>IF(AR99="","",IF(ISNA(MATCH(AF99,$AF$1:AF98,0)),-AR99,AR99))</f>
        <v/>
      </c>
      <c r="BG99" s="341" t="str">
        <f t="array" ref="BG99">IF(BE99="","",SUM(IF(AK$1:AK$200=BE99,BF$1:BF$200)))</f>
        <v/>
      </c>
      <c r="BH99" s="341" t="str">
        <f t="shared" ref="BH99" si="1269">IF(BG99="","",MOD(BG99,CERCLE))</f>
        <v/>
      </c>
      <c r="BI99" s="342"/>
      <c r="BJ99" s="322"/>
      <c r="BK99" s="322"/>
      <c r="BL99" s="322"/>
      <c r="BM99" s="339" t="str">
        <f t="shared" si="862"/>
        <v/>
      </c>
      <c r="BN99" s="343" t="str">
        <f t="shared" si="1231"/>
        <v/>
      </c>
      <c r="BO99" s="341" t="str">
        <f t="shared" ref="BO99" si="1270">IF(BN99="","",CERCLE-BN99)</f>
        <v/>
      </c>
      <c r="BP99" s="341"/>
      <c r="BQ99" s="339" t="str">
        <f t="shared" si="1233"/>
        <v/>
      </c>
      <c r="BR99" s="341" t="str">
        <f t="shared" si="864"/>
        <v/>
      </c>
      <c r="BS99" s="341" t="str">
        <f t="shared" si="865"/>
        <v/>
      </c>
      <c r="BT99" s="343" t="str">
        <f t="shared" si="1234"/>
        <v/>
      </c>
      <c r="BU99" s="342"/>
      <c r="BV99" s="341" t="str">
        <f t="shared" si="1255"/>
        <v/>
      </c>
      <c r="BW99" s="345" t="str">
        <f t="shared" si="1256"/>
        <v/>
      </c>
      <c r="BX99" s="345" t="str">
        <f t="shared" si="1235"/>
        <v/>
      </c>
      <c r="BY99" s="346" t="str">
        <f t="shared" si="1236"/>
        <v/>
      </c>
      <c r="BZ99" s="346" t="str">
        <f t="shared" si="1237"/>
        <v/>
      </c>
      <c r="CA99" s="339" t="str">
        <f t="shared" si="868"/>
        <v/>
      </c>
      <c r="CE99" s="320" t="str">
        <f t="shared" si="1238"/>
        <v/>
      </c>
      <c r="CF99" s="320" t="str">
        <f t="shared" si="1239"/>
        <v/>
      </c>
      <c r="CG99" s="322" t="str">
        <f t="shared" si="1240"/>
        <v/>
      </c>
      <c r="CH99" s="322" t="str">
        <f t="shared" ref="CH99" si="1271">IF(CG99="","",MOD(CG99-BX99,CERCLE))</f>
        <v/>
      </c>
      <c r="CI99" s="322" t="str">
        <f t="shared" si="1242"/>
        <v/>
      </c>
      <c r="CJ99" s="349"/>
      <c r="CK99" s="350" t="str">
        <f t="shared" si="834"/>
        <v/>
      </c>
      <c r="CL99" s="350" t="str">
        <f t="shared" si="835"/>
        <v/>
      </c>
      <c r="CM99" s="320" t="str">
        <f t="shared" ref="CM99:CN114" si="1272">IF(CK99="","",CM98+CK99)</f>
        <v/>
      </c>
      <c r="CN99" s="320" t="str">
        <f t="shared" si="1272"/>
        <v/>
      </c>
      <c r="CP99" s="322" t="str">
        <f>IF(BN99="","",MOD(BN99+'RAPPORT-XYZ'!$E$12,CERCLE))</f>
        <v/>
      </c>
      <c r="CQ99" s="345" t="str">
        <f t="shared" si="1258"/>
        <v/>
      </c>
      <c r="CR99" s="320" t="str">
        <f t="shared" si="871"/>
        <v/>
      </c>
      <c r="CS99" s="320" t="str">
        <f t="shared" si="836"/>
        <v/>
      </c>
      <c r="CU99" s="320" t="str">
        <f>IF(CR99="","",BY99/'RAPPORT-XYZ'!$E$9)</f>
        <v/>
      </c>
      <c r="CV99" s="320" t="str">
        <f>IF(CU99="","",-'RAPPORT-XYZ'!$E$27*CU99)</f>
        <v/>
      </c>
      <c r="CW99" s="320" t="str">
        <f>IF(CV99="","",-'RAPPORT-XYZ'!$E$29*CU99)</f>
        <v/>
      </c>
      <c r="CY99" s="320" t="str">
        <f t="shared" si="1243"/>
        <v/>
      </c>
      <c r="CZ99" s="320" t="str">
        <f t="shared" si="1243"/>
        <v/>
      </c>
      <c r="DB99" s="320" t="str">
        <f t="shared" si="872"/>
        <v/>
      </c>
      <c r="DD99" s="320" t="str">
        <f>IF(CA99="","",CA99+('RAPPORT-XYZ'!$E$37*ROW(99:99)))</f>
        <v/>
      </c>
      <c r="DF99" s="345" t="str">
        <f t="shared" ref="DF99" si="1273">IF(AND(CZ99=0,CY99=0),0,IF(AND(CZ99=0,CY99&gt;0),NORD,IF(AND(CZ99&gt;0,CY99=0),EST,IF(AND(CZ99=0,CY99&lt;0),SUD,IF(AND(CZ99&lt;0,CY99=0),OUEST,"")))))</f>
        <v/>
      </c>
      <c r="DG99" s="345" t="str">
        <f t="shared" ref="DG99" si="1274">IF(CY99="","",IF(DF99="",MOD(DEGREES(ATAN(ABS(CZ99)/(ABS(CY99))))/24,CERCLE),DF99))</f>
        <v/>
      </c>
      <c r="DH99" s="345" t="str">
        <f t="shared" ref="DH99" si="1275">IF(DG99="","",MOD(IF(AND(CZ99&gt;0,CY99&gt;0),DG99,IF(AND(CZ99&gt;0,CY99&lt;0),SUD-DG99,IF(AND(CZ99&lt;0,CY99&lt;0),SUD+DG99,IF(AND(CZ99&lt;0,CY99&gt;0),NORD-DG99,DG99)))),CERCLE))</f>
        <v/>
      </c>
      <c r="DI99" s="322" t="str">
        <f t="shared" ref="DI99" si="1276">IF(CG99="","",MOD(CG99-DH99,CERCLE))</f>
        <v/>
      </c>
      <c r="DJ99" s="322" t="str">
        <f t="shared" si="1248"/>
        <v/>
      </c>
      <c r="DK99" s="322" t="str">
        <f>IF(XYZ!$F$15=OUI,'CALCUL-XYZ'!DJ99,'CALCUL-XYZ'!DH99)</f>
        <v/>
      </c>
      <c r="DL99" s="345" t="str">
        <f t="shared" si="1263"/>
        <v/>
      </c>
      <c r="DN99" s="320" t="str">
        <f t="shared" si="843"/>
        <v/>
      </c>
      <c r="DO99" s="320" t="str">
        <f t="shared" si="844"/>
        <v/>
      </c>
      <c r="DP99" s="320" t="str">
        <f t="shared" si="1264"/>
        <v/>
      </c>
      <c r="DQ99" s="320" t="str">
        <f t="shared" si="1264"/>
        <v/>
      </c>
      <c r="DS99" s="320" t="str">
        <f t="shared" si="845"/>
        <v/>
      </c>
      <c r="DT99" s="320" t="str">
        <f ca="1">IF(XYZ!AJ123="","",IF(XYZ!$AO$23='CALCUL-XY'!$E$56," "&amp;SUBSTITUTE(XYZ!AJ123,",","."),","&amp;SUBSTITUTE(XYZ!AJ123,",",".")))</f>
        <v/>
      </c>
      <c r="DU99" s="320" t="str">
        <f ca="1">IF(XYZ!AK123="","",IF(XYZ!$AO$23='CALCUL-XY'!$E$56," "&amp;SUBSTITUTE(XYZ!AK123,",","."),","&amp;SUBSTITUTE(XYZ!AK123,",",".")))</f>
        <v/>
      </c>
      <c r="DV99" s="320" t="str">
        <f>IF(DD99="","",IF(XYZ!$AO$23='CALCUL-XY'!$E$56," "&amp;SUBSTITUTE(DD99,",","."),","&amp;SUBSTITUTE(DD99,",",".")))</f>
        <v/>
      </c>
      <c r="DW99" s="320" t="str">
        <f>IF(DS99="","",IF(XYZ!$AO$23='CALCUL-XY'!$E$56,IF(XYZ!AM123=""," ST"," "&amp;XYZ!AM123),IF(XYZ!AM123="",",ST",","&amp;XYZ!AM123)))</f>
        <v/>
      </c>
      <c r="DY99" s="319">
        <f t="shared" si="846"/>
        <v>99</v>
      </c>
      <c r="DZ99" s="320" t="str">
        <f t="shared" si="847"/>
        <v/>
      </c>
      <c r="EA99" s="322" t="str">
        <f t="shared" si="848"/>
        <v/>
      </c>
      <c r="EB99" s="345" t="str">
        <f t="shared" si="879"/>
        <v/>
      </c>
      <c r="EC99" s="320" t="str">
        <f t="shared" si="849"/>
        <v/>
      </c>
      <c r="ED99" s="320" t="str">
        <f t="shared" si="892"/>
        <v/>
      </c>
      <c r="EE99" s="320" t="str">
        <f t="shared" si="893"/>
        <v/>
      </c>
      <c r="EF99" s="320" t="str">
        <f ca="1">IF(EA99="","",IF(NC&lt;DY99,"",SUM(ED99:OFFSET(ED99,(NC-1),0))))</f>
        <v/>
      </c>
      <c r="EG99" s="320" t="str">
        <f ca="1">IF(EA99="","",IF(NC&lt;DY99,"",SUM(EE99:OFFSET(EE99,(NC-1),0))))</f>
        <v/>
      </c>
      <c r="EH99" s="320" t="str">
        <f t="shared" si="850"/>
        <v/>
      </c>
      <c r="EI99" s="320" t="str">
        <f>IF(EH99="","",'RAPPORT-XYZ'!$E$9/'CALCUL-XYZ'!EH99)</f>
        <v/>
      </c>
    </row>
    <row r="100" spans="1:141" x14ac:dyDescent="0.15">
      <c r="A100" s="320" t="str">
        <f>IF(XYZ!B124="","",XYZ!B124)</f>
        <v/>
      </c>
      <c r="B100" s="320" t="str">
        <f>IF(XYZ!C124="","",IF(XYZ!C124='RAPPORT-XYZ'!$A$6,'RAPPORT-XYZ'!$A$6,IF(OR(XYZ!C124='RAPPORT-XYZ'!$A$7,XYZ!C124='RAPPORT-XYZ'!$B$7),'RAPPORT-XYZ'!$A$7)))</f>
        <v/>
      </c>
      <c r="C100" s="320" t="str">
        <f>IF(XYZ!D124="","",XYZ!D124)</f>
        <v/>
      </c>
      <c r="D100" s="320" t="str">
        <f>IF(XYZ!E124="","",XYZ!E124)</f>
        <v/>
      </c>
      <c r="E100" s="320" t="str">
        <f>IF(XYZ!F124="","",XYZ!F124)</f>
        <v/>
      </c>
      <c r="F100" s="322" t="str">
        <f>IF(XYZ!G124="","",MOD(XYZ!G124,CERCLE))</f>
        <v/>
      </c>
      <c r="G100" s="322" t="str">
        <f>IF(XYZ!H124="","",MOD(XYZ!H124,CERCLE))</f>
        <v/>
      </c>
      <c r="H100" s="320">
        <f>IFERROR(IF(ECHELLE3="",XYZ!I124*1,XYZ!I124*ECHELLE3),"")</f>
        <v>0</v>
      </c>
      <c r="I100" s="320" t="str">
        <f>IF(XYZ!J124="","",XYZ!J124)</f>
        <v/>
      </c>
      <c r="K100" s="320" t="str">
        <f t="shared" si="851"/>
        <v/>
      </c>
      <c r="L100" s="320" t="str">
        <f>IF(K100="","",COUNT($K$1:K100))</f>
        <v/>
      </c>
      <c r="M100" s="320" t="str">
        <f t="shared" si="1215"/>
        <v/>
      </c>
      <c r="N100" s="320" t="str">
        <f t="shared" si="1216"/>
        <v/>
      </c>
      <c r="O100" s="320" t="str">
        <f t="shared" si="1217"/>
        <v/>
      </c>
      <c r="P100" s="320" t="str">
        <f t="shared" si="1218"/>
        <v/>
      </c>
      <c r="Q100" s="322" t="str">
        <f t="shared" si="1219"/>
        <v/>
      </c>
      <c r="R100" s="322" t="str">
        <f t="shared" si="1220"/>
        <v/>
      </c>
      <c r="S100" s="320" t="str">
        <f t="shared" si="1221"/>
        <v/>
      </c>
      <c r="T100" s="320" t="str">
        <f t="shared" si="1222"/>
        <v/>
      </c>
      <c r="V100" s="322" t="str">
        <f t="shared" ref="V100" si="1277">IF(Q100="","",IF(M100="R",MOD(Q100-SUD,CERCLE),Q100))</f>
        <v/>
      </c>
      <c r="W100" s="331" t="str">
        <f t="shared" si="853"/>
        <v/>
      </c>
      <c r="X100" s="331" t="str">
        <f t="shared" si="854"/>
        <v/>
      </c>
      <c r="Y100" s="352"/>
      <c r="Z100" s="322" t="str">
        <f t="shared" ref="Z100" si="1278">IF(R100="","",IF(M100="R",MOD(CERCLE-R100,CERCLE),R100))</f>
        <v/>
      </c>
      <c r="AA100" s="320" t="str">
        <f t="shared" ref="AA100" si="1279">IF(S100="","",ABS(COS(RADIANS(Z100-EST)*24))*S100)</f>
        <v/>
      </c>
      <c r="AC100" s="320" t="str">
        <f t="shared" ref="AC100" si="1280">IF(S100="","",SIN(RADIANS(Z100-EST)*24)*S100)</f>
        <v/>
      </c>
      <c r="AD100" s="320" t="str">
        <f t="shared" si="810"/>
        <v/>
      </c>
      <c r="AF100" s="320" t="str">
        <f t="shared" si="1227"/>
        <v/>
      </c>
      <c r="AG100" s="320" t="str">
        <f t="shared" si="1227"/>
        <v/>
      </c>
      <c r="AH100" s="320" t="str">
        <f t="shared" si="812"/>
        <v/>
      </c>
      <c r="AI100" s="320" t="str">
        <f t="shared" si="813"/>
        <v/>
      </c>
      <c r="AJ100" s="320" t="str">
        <f>IF(AH100="","",IF(ISNA(MATCH(AH100,$AH$1:AH99,0)),"N","Y"))</f>
        <v/>
      </c>
      <c r="AK100" s="320" t="str">
        <f t="shared" si="814"/>
        <v/>
      </c>
      <c r="AL100" s="320" t="str">
        <f t="shared" si="815"/>
        <v/>
      </c>
      <c r="AM100" s="320" t="str">
        <f t="shared" si="816"/>
        <v/>
      </c>
      <c r="AN100" s="320" t="str">
        <f t="shared" si="817"/>
        <v/>
      </c>
      <c r="AO100" s="334" t="str">
        <f t="array" ref="AO100">IF(AM100="","",AVERAGE(IF(AH$1:AH$200=AM100,W$1:W$200)))</f>
        <v/>
      </c>
      <c r="AP100" s="334" t="str">
        <f t="array" ref="AP100">IF(AM100="","",AVERAGE(IF(AH$1:AH$200=AM100,X$1:X$200)))</f>
        <v/>
      </c>
      <c r="AQ100" s="334" t="str">
        <f t="shared" si="858"/>
        <v/>
      </c>
      <c r="AR100" s="335" t="str">
        <f t="array" ref="AR100">IF(AQ100="","",MOD(DEGREES(AQ100/24),CERCLE))</f>
        <v/>
      </c>
      <c r="AS100" s="336" t="str">
        <f t="array" ref="AS100">IF(AM100="","",AVERAGE(IF(AH$1:AH$200=AM100,AA$1:AA$200)))</f>
        <v/>
      </c>
      <c r="AT100" s="336" t="str">
        <f t="shared" si="1228"/>
        <v/>
      </c>
      <c r="AU100" s="336" t="str">
        <f t="shared" si="859"/>
        <v/>
      </c>
      <c r="AV100" s="337" t="str">
        <f t="array" ref="AV100">IF(AM100="","",AVERAGE(IF(AH$1:AH$200=AM100,AD$1:AD$200)))</f>
        <v/>
      </c>
      <c r="AW100" s="337" t="str">
        <f t="array" ref="AW100">IF(AN100="","",AVERAGE(IF(AH$1:AH$200=AN100,AD$1:AD$200)))</f>
        <v/>
      </c>
      <c r="AX100" s="337" t="str">
        <f t="shared" si="860"/>
        <v/>
      </c>
      <c r="AY100" s="320" t="str">
        <f t="shared" si="819"/>
        <v/>
      </c>
      <c r="AZ100" s="320" t="str">
        <f>IF(AY100="","",COUNT(AY$1:AY100))</f>
        <v/>
      </c>
      <c r="BB100" s="339" t="str">
        <f>IF(AF100="","",IF(ISNA(MATCH(AF100,$AF$1:AF99,0)),"N","Y"))</f>
        <v/>
      </c>
      <c r="BC100" s="339" t="str">
        <f t="shared" si="20"/>
        <v/>
      </c>
      <c r="BD100" s="339" t="str">
        <f>IF(BC100="","",COUNT($BC$1:BC100))</f>
        <v/>
      </c>
      <c r="BE100" s="339" t="str">
        <f t="shared" si="1229"/>
        <v/>
      </c>
      <c r="BF100" s="340" t="str">
        <f>IF(AR100="","",IF(ISNA(MATCH(AF100,$AF$1:AF99,0)),-AR100,AR100))</f>
        <v/>
      </c>
      <c r="BG100" s="341" t="str">
        <f t="array" ref="BG100">IF(BE100="","",SUM(IF(AK$1:AK$200=BE100,BF$1:BF$200)))</f>
        <v/>
      </c>
      <c r="BH100" s="341" t="str">
        <f t="shared" ref="BH100" si="1281">IF(BG100="","",MOD(BG100,CERCLE))</f>
        <v/>
      </c>
      <c r="BI100" s="342"/>
      <c r="BJ100" s="322"/>
      <c r="BK100" s="322"/>
      <c r="BL100" s="322"/>
      <c r="BM100" s="339" t="str">
        <f t="shared" si="862"/>
        <v/>
      </c>
      <c r="BN100" s="343" t="str">
        <f t="shared" si="1231"/>
        <v/>
      </c>
      <c r="BO100" s="341" t="str">
        <f t="shared" ref="BO100" si="1282">IF(BN100="","",CERCLE-BN100)</f>
        <v/>
      </c>
      <c r="BP100" s="341"/>
      <c r="BQ100" s="339" t="str">
        <f t="shared" si="1233"/>
        <v/>
      </c>
      <c r="BR100" s="341" t="str">
        <f t="shared" si="864"/>
        <v/>
      </c>
      <c r="BS100" s="341" t="str">
        <f t="shared" si="865"/>
        <v/>
      </c>
      <c r="BT100" s="343" t="str">
        <f t="shared" si="1234"/>
        <v/>
      </c>
      <c r="BU100" s="342"/>
      <c r="BV100" s="341" t="str">
        <f t="shared" si="1255"/>
        <v/>
      </c>
      <c r="BW100" s="345" t="str">
        <f t="shared" si="1256"/>
        <v/>
      </c>
      <c r="BX100" s="345" t="str">
        <f t="shared" si="1235"/>
        <v/>
      </c>
      <c r="BY100" s="346" t="str">
        <f t="shared" si="1236"/>
        <v/>
      </c>
      <c r="BZ100" s="346" t="str">
        <f t="shared" si="1237"/>
        <v/>
      </c>
      <c r="CA100" s="339" t="str">
        <f t="shared" si="868"/>
        <v/>
      </c>
      <c r="CE100" s="320" t="str">
        <f t="shared" si="1238"/>
        <v/>
      </c>
      <c r="CF100" s="320" t="str">
        <f t="shared" si="1239"/>
        <v/>
      </c>
      <c r="CG100" s="322" t="str">
        <f t="shared" si="1240"/>
        <v/>
      </c>
      <c r="CH100" s="322" t="str">
        <f t="shared" ref="CH100" si="1283">IF(CG100="","",MOD(CG100-BX100,CERCLE))</f>
        <v/>
      </c>
      <c r="CI100" s="322" t="str">
        <f t="shared" si="1242"/>
        <v/>
      </c>
      <c r="CJ100" s="349"/>
      <c r="CK100" s="350" t="str">
        <f t="shared" si="834"/>
        <v/>
      </c>
      <c r="CL100" s="350" t="str">
        <f t="shared" si="835"/>
        <v/>
      </c>
      <c r="CM100" s="320" t="str">
        <f t="shared" si="1272"/>
        <v/>
      </c>
      <c r="CN100" s="320" t="str">
        <f t="shared" si="1272"/>
        <v/>
      </c>
      <c r="CP100" s="322" t="str">
        <f>IF(BN100="","",MOD(BN100+'RAPPORT-XYZ'!$E$12,CERCLE))</f>
        <v/>
      </c>
      <c r="CQ100" s="345" t="str">
        <f t="shared" si="1258"/>
        <v/>
      </c>
      <c r="CR100" s="320" t="str">
        <f t="shared" si="871"/>
        <v/>
      </c>
      <c r="CS100" s="320" t="str">
        <f t="shared" si="836"/>
        <v/>
      </c>
      <c r="CU100" s="320" t="str">
        <f>IF(CR100="","",BY100/'RAPPORT-XYZ'!$E$9)</f>
        <v/>
      </c>
      <c r="CV100" s="320" t="str">
        <f>IF(CU100="","",-'RAPPORT-XYZ'!$E$27*CU100)</f>
        <v/>
      </c>
      <c r="CW100" s="320" t="str">
        <f>IF(CV100="","",-'RAPPORT-XYZ'!$E$29*CU100)</f>
        <v/>
      </c>
      <c r="CY100" s="320" t="str">
        <f t="shared" si="1243"/>
        <v/>
      </c>
      <c r="CZ100" s="320" t="str">
        <f t="shared" si="1243"/>
        <v/>
      </c>
      <c r="DB100" s="320" t="str">
        <f t="shared" si="872"/>
        <v/>
      </c>
      <c r="DD100" s="320" t="str">
        <f>IF(CA100="","",CA100+('RAPPORT-XYZ'!$E$37*ROW(100:100)))</f>
        <v/>
      </c>
      <c r="DF100" s="345" t="str">
        <f t="shared" ref="DF100" si="1284">IF(AND(CZ100=0,CY100=0),0,IF(AND(CZ100=0,CY100&gt;0),NORD,IF(AND(CZ100&gt;0,CY100=0),EST,IF(AND(CZ100=0,CY100&lt;0),SUD,IF(AND(CZ100&lt;0,CY100=0),OUEST,"")))))</f>
        <v/>
      </c>
      <c r="DG100" s="345" t="str">
        <f t="shared" ref="DG100" si="1285">IF(CY100="","",IF(DF100="",MOD(DEGREES(ATAN(ABS(CZ100)/(ABS(CY100))))/24,CERCLE),DF100))</f>
        <v/>
      </c>
      <c r="DH100" s="345" t="str">
        <f t="shared" ref="DH100" si="1286">IF(DG100="","",MOD(IF(AND(CZ100&gt;0,CY100&gt;0),DG100,IF(AND(CZ100&gt;0,CY100&lt;0),SUD-DG100,IF(AND(CZ100&lt;0,CY100&lt;0),SUD+DG100,IF(AND(CZ100&lt;0,CY100&gt;0),NORD-DG100,DG100)))),CERCLE))</f>
        <v/>
      </c>
      <c r="DI100" s="322" t="str">
        <f t="shared" ref="DI100" si="1287">IF(CG100="","",MOD(CG100-DH100,CERCLE))</f>
        <v/>
      </c>
      <c r="DJ100" s="322" t="str">
        <f t="shared" si="1248"/>
        <v/>
      </c>
      <c r="DK100" s="322" t="str">
        <f>IF(XYZ!$F$15=OUI,'CALCUL-XYZ'!DJ100,'CALCUL-XYZ'!DH100)</f>
        <v/>
      </c>
      <c r="DL100" s="345" t="str">
        <f t="shared" si="1263"/>
        <v/>
      </c>
      <c r="DN100" s="320" t="str">
        <f t="shared" si="843"/>
        <v/>
      </c>
      <c r="DO100" s="320" t="str">
        <f t="shared" si="844"/>
        <v/>
      </c>
      <c r="DP100" s="320" t="str">
        <f t="shared" si="1264"/>
        <v/>
      </c>
      <c r="DQ100" s="320" t="str">
        <f t="shared" si="1264"/>
        <v/>
      </c>
      <c r="DS100" s="320" t="str">
        <f t="shared" si="845"/>
        <v/>
      </c>
      <c r="DT100" s="320" t="str">
        <f ca="1">IF(XYZ!AJ124="","",IF(XYZ!$AO$23='CALCUL-XY'!$E$56," "&amp;SUBSTITUTE(XYZ!AJ124,",","."),","&amp;SUBSTITUTE(XYZ!AJ124,",",".")))</f>
        <v/>
      </c>
      <c r="DU100" s="320" t="str">
        <f ca="1">IF(XYZ!AK124="","",IF(XYZ!$AO$23='CALCUL-XY'!$E$56," "&amp;SUBSTITUTE(XYZ!AK124,",","."),","&amp;SUBSTITUTE(XYZ!AK124,",",".")))</f>
        <v/>
      </c>
      <c r="DV100" s="320" t="str">
        <f>IF(DD100="","",IF(XYZ!$AO$23='CALCUL-XY'!$E$56," "&amp;SUBSTITUTE(DD100,",","."),","&amp;SUBSTITUTE(DD100,",",".")))</f>
        <v/>
      </c>
      <c r="DW100" s="320" t="str">
        <f>IF(DS100="","",IF(XYZ!$AO$23='CALCUL-XY'!$E$56,IF(XYZ!AM124=""," ST"," "&amp;XYZ!AM124),IF(XYZ!AM124="",",ST",","&amp;XYZ!AM124)))</f>
        <v/>
      </c>
      <c r="DY100" s="319">
        <f t="shared" si="846"/>
        <v>100</v>
      </c>
      <c r="DZ100" s="320" t="str">
        <f t="shared" si="847"/>
        <v/>
      </c>
      <c r="EA100" s="322" t="str">
        <f t="shared" si="848"/>
        <v/>
      </c>
      <c r="EB100" s="345" t="str">
        <f t="shared" si="879"/>
        <v/>
      </c>
      <c r="EC100" s="320" t="str">
        <f t="shared" si="849"/>
        <v/>
      </c>
      <c r="ED100" s="320" t="str">
        <f t="shared" si="892"/>
        <v/>
      </c>
      <c r="EE100" s="320" t="str">
        <f t="shared" si="893"/>
        <v/>
      </c>
      <c r="EF100" s="320" t="str">
        <f ca="1">IF(EA100="","",IF(NC&lt;DY100,"",SUM(ED100:OFFSET(ED100,(NC-1),0))))</f>
        <v/>
      </c>
      <c r="EG100" s="320" t="str">
        <f ca="1">IF(EA100="","",IF(NC&lt;DY100,"",SUM(EE100:OFFSET(EE100,(NC-1),0))))</f>
        <v/>
      </c>
      <c r="EH100" s="320" t="str">
        <f t="shared" si="850"/>
        <v/>
      </c>
      <c r="EI100" s="320" t="str">
        <f>IF(EH100="","",'RAPPORT-XYZ'!$E$9/'CALCUL-XYZ'!EH100)</f>
        <v/>
      </c>
    </row>
    <row r="101" spans="1:141" s="323" customFormat="1" x14ac:dyDescent="0.15">
      <c r="A101" s="320" t="str">
        <f>IF(XYZ!C125="","",XYZ!C125)</f>
        <v/>
      </c>
      <c r="B101" s="320" t="str">
        <f>IF(XYZ!C125="","",IF(XYZ!C125='RAPPORT-XYZ'!$A$6,'RAPPORT-XYZ'!$A$6,IF(OR(XYZ!C125='RAPPORT-XYZ'!$A$7,XYZ!C125='RAPPORT-XYZ'!$B$7),'RAPPORT-XYZ'!$A$7)))</f>
        <v/>
      </c>
      <c r="C101" s="320" t="str">
        <f>IF(XYZ!E125="","",XYZ!E125)</f>
        <v/>
      </c>
      <c r="D101" s="320" t="str">
        <f>IF(XYZ!F125="","",XYZ!F125)</f>
        <v/>
      </c>
      <c r="E101" s="320" t="str">
        <f>IF(XYZ!G125="","",XYZ!G125)</f>
        <v/>
      </c>
      <c r="F101" s="322" t="str">
        <f>IF(XYZ!H125="","",MOD(XYZ!H125,CERCLE))</f>
        <v/>
      </c>
      <c r="G101" s="322" t="str">
        <f>IF(XYZ!I125="","",MOD(XYZ!I125,CERCLE))</f>
        <v/>
      </c>
      <c r="H101" s="320">
        <f>IFERROR(IF(ECHELLE3="",XYZ!I125*1,XYZ!I125*ECHELLE3),"")</f>
        <v>0</v>
      </c>
      <c r="I101" s="320" t="str">
        <f>IF(XYZ!J125="","",XYZ!J125)</f>
        <v/>
      </c>
      <c r="J101" s="320"/>
      <c r="K101" s="320" t="str">
        <f t="shared" si="851"/>
        <v/>
      </c>
      <c r="L101" s="320" t="str">
        <f>IF(K101="","",COUNT($K$1:K101))</f>
        <v/>
      </c>
      <c r="M101" s="320" t="str">
        <f t="shared" si="1215"/>
        <v/>
      </c>
      <c r="N101" s="320" t="str">
        <f t="shared" si="1216"/>
        <v/>
      </c>
      <c r="O101" s="320" t="str">
        <f t="shared" si="1217"/>
        <v/>
      </c>
      <c r="P101" s="320" t="str">
        <f t="shared" si="1218"/>
        <v/>
      </c>
      <c r="Q101" s="322" t="str">
        <f t="shared" si="1219"/>
        <v/>
      </c>
      <c r="R101" s="322" t="str">
        <f t="shared" si="1220"/>
        <v/>
      </c>
      <c r="S101" s="320" t="str">
        <f t="shared" si="1221"/>
        <v/>
      </c>
      <c r="T101" s="320" t="str">
        <f t="shared" si="1222"/>
        <v/>
      </c>
      <c r="U101" s="320"/>
      <c r="V101" s="322" t="str">
        <f t="shared" ref="V101" si="1288">IF(Q101="","",IF(M101="R",MOD(Q101-SUD,CERCLE),Q101))</f>
        <v/>
      </c>
      <c r="W101" s="331" t="str">
        <f t="shared" si="853"/>
        <v/>
      </c>
      <c r="X101" s="331" t="str">
        <f t="shared" si="854"/>
        <v/>
      </c>
      <c r="Y101" s="352"/>
      <c r="Z101" s="322" t="str">
        <f t="shared" ref="Z101" si="1289">IF(R101="","",IF(M101="R",MOD(CERCLE-R101,CERCLE),R101))</f>
        <v/>
      </c>
      <c r="AA101" s="320" t="str">
        <f t="shared" ref="AA101" si="1290">IF(S101="","",ABS(COS(RADIANS(Z101-EST)*24))*S101)</f>
        <v/>
      </c>
      <c r="AB101" s="320"/>
      <c r="AC101" s="320" t="str">
        <f t="shared" ref="AC101" si="1291">IF(S101="","",SIN(RADIANS(Z101-EST)*24)*S101)</f>
        <v/>
      </c>
      <c r="AD101" s="320" t="str">
        <f t="shared" si="810"/>
        <v/>
      </c>
      <c r="AE101" s="320"/>
      <c r="AF101" s="320" t="str">
        <f t="shared" si="1227"/>
        <v/>
      </c>
      <c r="AG101" s="320" t="str">
        <f t="shared" si="1227"/>
        <v/>
      </c>
      <c r="AH101" s="320" t="str">
        <f t="shared" si="812"/>
        <v/>
      </c>
      <c r="AI101" s="320" t="str">
        <f t="shared" si="813"/>
        <v/>
      </c>
      <c r="AJ101" s="320" t="str">
        <f>IF(AH101="","",IF(ISNA(MATCH(AH101,$AH$1:AH100,0)),"N","Y"))</f>
        <v/>
      </c>
      <c r="AK101" s="320" t="str">
        <f t="shared" si="814"/>
        <v/>
      </c>
      <c r="AL101" s="320" t="str">
        <f t="shared" si="815"/>
        <v/>
      </c>
      <c r="AM101" s="320" t="str">
        <f t="shared" si="816"/>
        <v/>
      </c>
      <c r="AN101" s="320" t="str">
        <f t="shared" si="817"/>
        <v/>
      </c>
      <c r="AO101" s="334" t="str">
        <f t="array" ref="AO101">IF(AM101="","",AVERAGE(IF(AH$1:AH$200=AM101,W$1:W$200)))</f>
        <v/>
      </c>
      <c r="AP101" s="334" t="str">
        <f t="array" ref="AP101">IF(AM101="","",AVERAGE(IF(AH$1:AH$200=AM101,X$1:X$200)))</f>
        <v/>
      </c>
      <c r="AQ101" s="334" t="str">
        <f t="shared" si="858"/>
        <v/>
      </c>
      <c r="AR101" s="335" t="str">
        <f t="array" ref="AR101">IF(AQ101="","",MOD(DEGREES(AQ101/24),CERCLE))</f>
        <v/>
      </c>
      <c r="AS101" s="336" t="str">
        <f t="array" ref="AS101">IF(AM101="","",AVERAGE(IF(AH$1:AH$200=AM101,AA$1:AA$200)))</f>
        <v/>
      </c>
      <c r="AT101" s="336" t="str">
        <f t="shared" si="1228"/>
        <v/>
      </c>
      <c r="AU101" s="336" t="str">
        <f t="shared" si="859"/>
        <v/>
      </c>
      <c r="AV101" s="337" t="str">
        <f t="array" ref="AV101">IF(AM101="","",AVERAGE(IF(AH$1:AH$200=AM101,AD$1:AD$200)))</f>
        <v/>
      </c>
      <c r="AW101" s="337" t="str">
        <f t="array" ref="AW101">IF(AN101="","",AVERAGE(IF(AH$1:AH$200=AN101,AD$1:AD$200)))</f>
        <v/>
      </c>
      <c r="AX101" s="337" t="str">
        <f t="shared" si="860"/>
        <v/>
      </c>
      <c r="AY101" s="320" t="str">
        <f t="shared" si="819"/>
        <v/>
      </c>
      <c r="AZ101" s="320" t="str">
        <f>IF(AY101="","",COUNT(AY$1:AY101))</f>
        <v/>
      </c>
      <c r="BB101" s="339" t="str">
        <f>IF(AF101="","",IF(ISNA(MATCH(AF101,$AF$1:AF100,0)),"N","Y"))</f>
        <v/>
      </c>
      <c r="BC101" s="339" t="str">
        <f t="shared" si="20"/>
        <v/>
      </c>
      <c r="BD101" s="339" t="str">
        <f>IF(BC101="","",COUNT($BC$1:BC101))</f>
        <v/>
      </c>
      <c r="BE101" s="339" t="str">
        <f t="shared" si="1229"/>
        <v/>
      </c>
      <c r="BF101" s="340" t="str">
        <f>IF(AR101="","",IF(ISNA(MATCH(AF101,$AF$1:AF100,0)),-AR101,AR101))</f>
        <v/>
      </c>
      <c r="BG101" s="341" t="str">
        <f t="array" ref="BG101">IF(BE101="","",SUM(IF(AK$1:AK$200=BE101,BF$1:BF$200)))</f>
        <v/>
      </c>
      <c r="BH101" s="341" t="str">
        <f t="shared" ref="BH101" si="1292">IF(BG101="","",MOD(BG101,CERCLE))</f>
        <v/>
      </c>
      <c r="BI101" s="342"/>
      <c r="BJ101" s="322"/>
      <c r="BK101" s="322"/>
      <c r="BL101" s="322"/>
      <c r="BM101" s="339" t="str">
        <f t="shared" si="862"/>
        <v/>
      </c>
      <c r="BN101" s="343" t="str">
        <f t="shared" si="1231"/>
        <v/>
      </c>
      <c r="BO101" s="341" t="str">
        <f t="shared" ref="BO101" si="1293">IF(BN101="","",CERCLE-BN101)</f>
        <v/>
      </c>
      <c r="BP101" s="341"/>
      <c r="BQ101" s="339" t="str">
        <f t="shared" si="1233"/>
        <v/>
      </c>
      <c r="BR101" s="341" t="str">
        <f t="shared" si="864"/>
        <v/>
      </c>
      <c r="BS101" s="341" t="str">
        <f t="shared" si="865"/>
        <v/>
      </c>
      <c r="BT101" s="343" t="str">
        <f t="shared" si="1234"/>
        <v/>
      </c>
      <c r="BU101" s="342"/>
      <c r="BV101" s="341" t="str">
        <f t="shared" si="1255"/>
        <v/>
      </c>
      <c r="BW101" s="345" t="str">
        <f t="shared" si="1256"/>
        <v/>
      </c>
      <c r="BX101" s="345" t="str">
        <f t="shared" si="1235"/>
        <v/>
      </c>
      <c r="BY101" s="346" t="str">
        <f t="shared" si="1236"/>
        <v/>
      </c>
      <c r="BZ101" s="346" t="str">
        <f t="shared" si="1237"/>
        <v/>
      </c>
      <c r="CA101" s="339" t="str">
        <f t="shared" si="868"/>
        <v/>
      </c>
      <c r="CB101" s="347"/>
      <c r="CE101" s="320" t="str">
        <f t="shared" si="1238"/>
        <v/>
      </c>
      <c r="CF101" s="320" t="str">
        <f t="shared" si="1239"/>
        <v/>
      </c>
      <c r="CG101" s="342" t="str">
        <f t="shared" si="1240"/>
        <v/>
      </c>
      <c r="CH101" s="322" t="str">
        <f t="shared" ref="CH101" si="1294">IF(CG101="","",MOD(CG101-BX101,CERCLE))</f>
        <v/>
      </c>
      <c r="CI101" s="322" t="str">
        <f t="shared" si="1242"/>
        <v/>
      </c>
      <c r="CJ101" s="349"/>
      <c r="CK101" s="350" t="str">
        <f t="shared" si="834"/>
        <v/>
      </c>
      <c r="CL101" s="350" t="str">
        <f t="shared" si="835"/>
        <v/>
      </c>
      <c r="CM101" s="323" t="str">
        <f t="shared" si="1272"/>
        <v/>
      </c>
      <c r="CN101" s="323" t="str">
        <f t="shared" si="1272"/>
        <v/>
      </c>
      <c r="CP101" s="322" t="str">
        <f>IF(BN101="","",MOD(BN101+'RAPPORT-XYZ'!$E$12,CERCLE))</f>
        <v/>
      </c>
      <c r="CQ101" s="345" t="str">
        <f t="shared" si="1258"/>
        <v/>
      </c>
      <c r="CR101" s="320" t="str">
        <f t="shared" si="871"/>
        <v/>
      </c>
      <c r="CS101" s="320" t="str">
        <f t="shared" si="836"/>
        <v/>
      </c>
      <c r="CU101" s="320" t="str">
        <f>IF(CR101="","",BY101/'RAPPORT-XYZ'!$E$9)</f>
        <v/>
      </c>
      <c r="CV101" s="320" t="str">
        <f>IF(CU101="","",-'RAPPORT-XYZ'!$E$27*CU101)</f>
        <v/>
      </c>
      <c r="CW101" s="323" t="str">
        <f>IF(CV101="","",-'RAPPORT-XYZ'!$E$29*CU101)</f>
        <v/>
      </c>
      <c r="CY101" s="323" t="str">
        <f t="shared" si="1243"/>
        <v/>
      </c>
      <c r="CZ101" s="323" t="str">
        <f t="shared" si="1243"/>
        <v/>
      </c>
      <c r="DB101" s="323" t="str">
        <f t="shared" si="872"/>
        <v/>
      </c>
      <c r="DD101" s="320" t="str">
        <f>IF(CA101="","",CA101+('RAPPORT-XYZ'!$E$37*ROW(101:101)))</f>
        <v/>
      </c>
      <c r="DF101" s="342" t="str">
        <f t="shared" ref="DF101" si="1295">IF(AND(CZ101=0,CY101=0),0,IF(AND(CZ101=0,CY101&gt;0),NORD,IF(AND(CZ101&gt;0,CY101=0),EST,IF(AND(CZ101=0,CY101&lt;0),SUD,IF(AND(CZ101&lt;0,CY101=0),OUEST,"")))))</f>
        <v/>
      </c>
      <c r="DG101" s="342" t="str">
        <f t="shared" ref="DG101" si="1296">IF(CY101="","",IF(DF101="",MOD(DEGREES(ATAN(ABS(CZ101)/(ABS(CY101))))/24,CERCLE),DF101))</f>
        <v/>
      </c>
      <c r="DH101" s="345" t="str">
        <f t="shared" ref="DH101" si="1297">IF(DG101="","",MOD(IF(AND(CZ101&gt;0,CY101&gt;0),DG101,IF(AND(CZ101&gt;0,CY101&lt;0),SUD-DG101,IF(AND(CZ101&lt;0,CY101&lt;0),SUD+DG101,IF(AND(CZ101&lt;0,CY101&gt;0),NORD-DG101,DG101)))),CERCLE))</f>
        <v/>
      </c>
      <c r="DI101" s="322" t="str">
        <f t="shared" ref="DI101" si="1298">IF(CG101="","",MOD(CG101-DH101,CERCLE))</f>
        <v/>
      </c>
      <c r="DJ101" s="322" t="str">
        <f t="shared" si="1248"/>
        <v/>
      </c>
      <c r="DK101" s="322" t="str">
        <f>IF(XYZ!$F$15=OUI,'CALCUL-XYZ'!DJ101,'CALCUL-XYZ'!DH101)</f>
        <v/>
      </c>
      <c r="DL101" s="345" t="str">
        <f t="shared" si="1263"/>
        <v/>
      </c>
      <c r="DN101" s="320" t="str">
        <f t="shared" si="843"/>
        <v/>
      </c>
      <c r="DO101" s="320" t="str">
        <f t="shared" si="844"/>
        <v/>
      </c>
      <c r="DP101" s="320" t="str">
        <f t="shared" si="1264"/>
        <v/>
      </c>
      <c r="DQ101" s="320" t="str">
        <f t="shared" si="1264"/>
        <v/>
      </c>
      <c r="DS101" s="320" t="str">
        <f t="shared" si="845"/>
        <v/>
      </c>
      <c r="DT101" s="320" t="str">
        <f>IF(XYZ!AJ125="","",IF(XYZ!$AO$23='CALCUL-XY'!$E$56," "&amp;SUBSTITUTE(XYZ!AJ125,",","."),","&amp;SUBSTITUTE(XYZ!AJ125,",",".")))</f>
        <v/>
      </c>
      <c r="DU101" s="320" t="str">
        <f>IF(XYZ!AK125="","",IF(XYZ!$AO$23='CALCUL-XY'!$E$56," "&amp;SUBSTITUTE(XYZ!AK125,",","."),","&amp;SUBSTITUTE(XYZ!AK125,",",".")))</f>
        <v/>
      </c>
      <c r="DV101" s="320" t="str">
        <f>IF(DD101="","",IF(XYZ!$AO$23='CALCUL-XY'!$E$56," "&amp;SUBSTITUTE(DD101,",","."),","&amp;SUBSTITUTE(DD101,",",".")))</f>
        <v/>
      </c>
      <c r="DW101" s="320" t="str">
        <f>IF(DS101="","",IF(XYZ!$AO$23='CALCUL-XY'!$E$56,IF(XYZ!AM125=""," ST"," "&amp;XYZ!AM125),IF(XYZ!AM125="",",ST",","&amp;XYZ!AM125)))</f>
        <v/>
      </c>
      <c r="DY101" s="319">
        <f t="shared" si="846"/>
        <v>101</v>
      </c>
      <c r="DZ101" s="320" t="str">
        <f t="shared" si="847"/>
        <v/>
      </c>
      <c r="EA101" s="322" t="str">
        <f t="shared" si="848"/>
        <v/>
      </c>
      <c r="EB101" s="345" t="str">
        <f t="shared" si="879"/>
        <v/>
      </c>
      <c r="EC101" s="320" t="str">
        <f t="shared" si="849"/>
        <v/>
      </c>
      <c r="ED101" s="320" t="str">
        <f t="shared" si="892"/>
        <v/>
      </c>
      <c r="EE101" s="320" t="str">
        <f t="shared" si="893"/>
        <v/>
      </c>
      <c r="EF101" s="320" t="str">
        <f ca="1">IF(EA101="","",IF(NC&lt;DY101,"",SUM(ED101:OFFSET(ED101,(NC-1),0))))</f>
        <v/>
      </c>
      <c r="EG101" s="320" t="str">
        <f ca="1">IF(EA101="","",IF(NC&lt;DY101,"",SUM(EE101:OFFSET(EE101,(NC-1),0))))</f>
        <v/>
      </c>
      <c r="EH101" s="320" t="str">
        <f t="shared" si="850"/>
        <v/>
      </c>
      <c r="EI101" s="320" t="str">
        <f>IF(EH101="","",'RAPPORT-XYZ'!$E$9/'CALCUL-XYZ'!EH101)</f>
        <v/>
      </c>
      <c r="EK101" s="351"/>
    </row>
    <row r="102" spans="1:141" x14ac:dyDescent="0.15">
      <c r="A102" s="320" t="str">
        <f>IF(XYZ!C126="","",XYZ!C126)</f>
        <v/>
      </c>
      <c r="B102" s="320" t="str">
        <f>IF(XYZ!C126="","",IF(XYZ!C126='RAPPORT-XYZ'!$A$6,'RAPPORT-XYZ'!$A$6,IF(OR(XYZ!C126='RAPPORT-XYZ'!$A$7,XYZ!C126='RAPPORT-XYZ'!$B$7),'RAPPORT-XYZ'!$A$7)))</f>
        <v/>
      </c>
      <c r="C102" s="320" t="str">
        <f>IF(XYZ!E126="","",XYZ!E126)</f>
        <v/>
      </c>
      <c r="D102" s="320" t="str">
        <f>IF(XYZ!F126="","",XYZ!F126)</f>
        <v/>
      </c>
      <c r="E102" s="320" t="str">
        <f>IF(XYZ!G126="","",XYZ!G126)</f>
        <v/>
      </c>
      <c r="F102" s="322" t="str">
        <f>IF(XYZ!H126="","",MOD(XYZ!H126,CERCLE))</f>
        <v/>
      </c>
      <c r="G102" s="322" t="str">
        <f>IF(XYZ!I126="","",MOD(XYZ!I126,CERCLE))</f>
        <v/>
      </c>
      <c r="H102" s="320">
        <f>IFERROR(IF(ECHELLE3="",XYZ!I126*1,XYZ!I126*ECHELLE3),"")</f>
        <v>0</v>
      </c>
      <c r="I102" s="320" t="str">
        <f>IF(XYZ!J126="","",XYZ!J126)</f>
        <v/>
      </c>
      <c r="K102" s="320" t="str">
        <f t="shared" si="851"/>
        <v/>
      </c>
      <c r="L102" s="320" t="str">
        <f>IF(K102="","",COUNT($K$1:K102))</f>
        <v/>
      </c>
      <c r="M102" s="320" t="str">
        <f t="shared" si="1215"/>
        <v/>
      </c>
      <c r="N102" s="320" t="str">
        <f t="shared" si="1216"/>
        <v/>
      </c>
      <c r="O102" s="320" t="str">
        <f t="shared" si="1217"/>
        <v/>
      </c>
      <c r="P102" s="320" t="str">
        <f t="shared" si="1218"/>
        <v/>
      </c>
      <c r="Q102" s="322" t="str">
        <f t="shared" si="1219"/>
        <v/>
      </c>
      <c r="R102" s="322" t="str">
        <f t="shared" si="1220"/>
        <v/>
      </c>
      <c r="S102" s="320" t="str">
        <f t="shared" si="1221"/>
        <v/>
      </c>
      <c r="T102" s="320" t="str">
        <f t="shared" si="1222"/>
        <v/>
      </c>
      <c r="V102" s="322" t="str">
        <f t="shared" ref="V102" si="1299">IF(Q102="","",IF(M102="R",MOD(Q102-SUD,CERCLE),Q102))</f>
        <v/>
      </c>
      <c r="W102" s="331" t="str">
        <f t="shared" si="853"/>
        <v/>
      </c>
      <c r="X102" s="331" t="str">
        <f t="shared" si="854"/>
        <v/>
      </c>
      <c r="Y102" s="352"/>
      <c r="Z102" s="322" t="str">
        <f t="shared" ref="Z102" si="1300">IF(R102="","",IF(M102="R",MOD(CERCLE-R102,CERCLE),R102))</f>
        <v/>
      </c>
      <c r="AA102" s="320" t="str">
        <f t="shared" ref="AA102" si="1301">IF(S102="","",ABS(COS(RADIANS(Z102-EST)*24))*S102)</f>
        <v/>
      </c>
      <c r="AC102" s="320" t="str">
        <f t="shared" ref="AC102" si="1302">IF(S102="","",SIN(RADIANS(Z102-EST)*24)*S102)</f>
        <v/>
      </c>
      <c r="AD102" s="320" t="str">
        <f t="shared" si="810"/>
        <v/>
      </c>
      <c r="AF102" s="320" t="str">
        <f t="shared" si="1227"/>
        <v/>
      </c>
      <c r="AG102" s="320" t="str">
        <f t="shared" si="1227"/>
        <v/>
      </c>
      <c r="AH102" s="320" t="str">
        <f t="shared" si="812"/>
        <v/>
      </c>
      <c r="AI102" s="320" t="str">
        <f t="shared" si="813"/>
        <v/>
      </c>
      <c r="AJ102" s="320" t="str">
        <f>IF(AH102="","",IF(ISNA(MATCH(AH102,$AH$1:AH101,0)),"N","Y"))</f>
        <v/>
      </c>
      <c r="AK102" s="320" t="str">
        <f t="shared" si="814"/>
        <v/>
      </c>
      <c r="AL102" s="320" t="str">
        <f t="shared" si="815"/>
        <v/>
      </c>
      <c r="AM102" s="320" t="str">
        <f t="shared" si="816"/>
        <v/>
      </c>
      <c r="AN102" s="320" t="str">
        <f t="shared" si="817"/>
        <v/>
      </c>
      <c r="AO102" s="334" t="str">
        <f t="array" ref="AO102">IF(AM102="","",AVERAGE(IF(AH$1:AH$200=AM102,W$1:W$200)))</f>
        <v/>
      </c>
      <c r="AP102" s="334" t="str">
        <f t="array" ref="AP102">IF(AM102="","",AVERAGE(IF(AH$1:AH$200=AM102,X$1:X$200)))</f>
        <v/>
      </c>
      <c r="AQ102" s="334" t="str">
        <f t="shared" si="858"/>
        <v/>
      </c>
      <c r="AR102" s="335" t="str">
        <f t="array" ref="AR102">IF(AQ102="","",MOD(DEGREES(AQ102/24),CERCLE))</f>
        <v/>
      </c>
      <c r="AS102" s="336" t="str">
        <f t="array" ref="AS102">IF(AM102="","",AVERAGE(IF(AH$1:AH$200=AM102,AA$1:AA$200)))</f>
        <v/>
      </c>
      <c r="AT102" s="336" t="str">
        <f t="shared" si="1228"/>
        <v/>
      </c>
      <c r="AU102" s="336" t="str">
        <f t="shared" si="859"/>
        <v/>
      </c>
      <c r="AV102" s="337" t="str">
        <f t="array" ref="AV102">IF(AM102="","",AVERAGE(IF(AH$1:AH$200=AM102,AD$1:AD$200)))</f>
        <v/>
      </c>
      <c r="AW102" s="337" t="str">
        <f t="array" ref="AW102">IF(AN102="","",AVERAGE(IF(AH$1:AH$200=AN102,AD$1:AD$200)))</f>
        <v/>
      </c>
      <c r="AX102" s="337" t="str">
        <f t="shared" si="860"/>
        <v/>
      </c>
      <c r="AY102" s="320" t="str">
        <f t="shared" si="819"/>
        <v/>
      </c>
      <c r="AZ102" s="320" t="str">
        <f>IF(AY102="","",COUNT(AY$1:AY102))</f>
        <v/>
      </c>
      <c r="BB102" s="339" t="str">
        <f>IF(AF102="","",IF(ISNA(MATCH(AF102,$AF$1:AF101,0)),"N","Y"))</f>
        <v/>
      </c>
      <c r="BC102" s="339" t="str">
        <f t="shared" si="20"/>
        <v/>
      </c>
      <c r="BD102" s="339" t="str">
        <f>IF(BC102="","",COUNT($BC$1:BC102))</f>
        <v/>
      </c>
      <c r="BE102" s="339" t="str">
        <f t="shared" si="1229"/>
        <v/>
      </c>
      <c r="BF102" s="340" t="str">
        <f>IF(AR102="","",IF(ISNA(MATCH(AF102,$AF$1:AF101,0)),-AR102,AR102))</f>
        <v/>
      </c>
      <c r="BG102" s="341" t="str">
        <f t="array" ref="BG102">IF(BE102="","",SUM(IF(AK$1:AK$200=BE102,BF$1:BF$200)))</f>
        <v/>
      </c>
      <c r="BH102" s="341" t="str">
        <f t="shared" ref="BH102" si="1303">IF(BG102="","",MOD(BG102,CERCLE))</f>
        <v/>
      </c>
      <c r="BI102" s="342"/>
      <c r="BJ102" s="322"/>
      <c r="BK102" s="322"/>
      <c r="BL102" s="322"/>
      <c r="BM102" s="339" t="str">
        <f t="shared" si="862"/>
        <v/>
      </c>
      <c r="BN102" s="343" t="str">
        <f t="shared" si="1231"/>
        <v/>
      </c>
      <c r="BO102" s="341" t="str">
        <f t="shared" ref="BO102" si="1304">IF(BN102="","",CERCLE-BN102)</f>
        <v/>
      </c>
      <c r="BP102" s="341"/>
      <c r="BQ102" s="339" t="str">
        <f t="shared" si="1233"/>
        <v/>
      </c>
      <c r="BR102" s="341" t="str">
        <f t="shared" si="864"/>
        <v/>
      </c>
      <c r="BS102" s="341" t="str">
        <f t="shared" si="865"/>
        <v/>
      </c>
      <c r="BT102" s="343" t="str">
        <f t="shared" si="1234"/>
        <v/>
      </c>
      <c r="BU102" s="342"/>
      <c r="BV102" s="341" t="str">
        <f t="shared" si="1255"/>
        <v/>
      </c>
      <c r="BW102" s="345" t="str">
        <f t="shared" si="1256"/>
        <v/>
      </c>
      <c r="BX102" s="345" t="str">
        <f t="shared" si="1235"/>
        <v/>
      </c>
      <c r="BY102" s="346" t="str">
        <f t="shared" si="1236"/>
        <v/>
      </c>
      <c r="BZ102" s="346" t="str">
        <f t="shared" si="1237"/>
        <v/>
      </c>
      <c r="CA102" s="339" t="str">
        <f t="shared" si="868"/>
        <v/>
      </c>
      <c r="CE102" s="320" t="str">
        <f t="shared" si="1238"/>
        <v/>
      </c>
      <c r="CF102" s="320" t="str">
        <f t="shared" si="1239"/>
        <v/>
      </c>
      <c r="CG102" s="322" t="str">
        <f t="shared" si="1240"/>
        <v/>
      </c>
      <c r="CH102" s="322" t="str">
        <f t="shared" ref="CH102" si="1305">IF(CG102="","",MOD(CG102-BX102,CERCLE))</f>
        <v/>
      </c>
      <c r="CI102" s="322" t="str">
        <f t="shared" si="1242"/>
        <v/>
      </c>
      <c r="CJ102" s="349"/>
      <c r="CK102" s="350" t="str">
        <f t="shared" si="834"/>
        <v/>
      </c>
      <c r="CL102" s="350" t="str">
        <f t="shared" si="835"/>
        <v/>
      </c>
      <c r="CM102" s="320" t="str">
        <f t="shared" si="1272"/>
        <v/>
      </c>
      <c r="CN102" s="320" t="str">
        <f t="shared" si="1272"/>
        <v/>
      </c>
      <c r="CP102" s="322" t="str">
        <f>IF(BN102="","",MOD(BN102+'RAPPORT-XYZ'!$E$12,CERCLE))</f>
        <v/>
      </c>
      <c r="CQ102" s="345" t="str">
        <f t="shared" si="1258"/>
        <v/>
      </c>
      <c r="CR102" s="320" t="str">
        <f t="shared" si="871"/>
        <v/>
      </c>
      <c r="CS102" s="320" t="str">
        <f t="shared" si="836"/>
        <v/>
      </c>
      <c r="CU102" s="320" t="str">
        <f>IF(CR102="","",BY102/'RAPPORT-XYZ'!$E$9)</f>
        <v/>
      </c>
      <c r="CV102" s="320" t="str">
        <f>IF(CU102="","",-'RAPPORT-XYZ'!$E$27*CU102)</f>
        <v/>
      </c>
      <c r="CW102" s="320" t="str">
        <f>IF(CV102="","",-'RAPPORT-XYZ'!$E$29*CU102)</f>
        <v/>
      </c>
      <c r="CY102" s="320" t="str">
        <f t="shared" si="1243"/>
        <v/>
      </c>
      <c r="CZ102" s="320" t="str">
        <f t="shared" si="1243"/>
        <v/>
      </c>
      <c r="DB102" s="320" t="str">
        <f t="shared" si="872"/>
        <v/>
      </c>
      <c r="DD102" s="320" t="str">
        <f>IF(CA102="","",CA102+('RAPPORT-XYZ'!$E$37*ROW(102:102)))</f>
        <v/>
      </c>
      <c r="DF102" s="345" t="str">
        <f t="shared" ref="DF102" si="1306">IF(AND(CZ102=0,CY102=0),0,IF(AND(CZ102=0,CY102&gt;0),NORD,IF(AND(CZ102&gt;0,CY102=0),EST,IF(AND(CZ102=0,CY102&lt;0),SUD,IF(AND(CZ102&lt;0,CY102=0),OUEST,"")))))</f>
        <v/>
      </c>
      <c r="DG102" s="345" t="str">
        <f t="shared" ref="DG102" si="1307">IF(CY102="","",IF(DF102="",MOD(DEGREES(ATAN(ABS(CZ102)/(ABS(CY102))))/24,CERCLE),DF102))</f>
        <v/>
      </c>
      <c r="DH102" s="345" t="str">
        <f t="shared" ref="DH102" si="1308">IF(DG102="","",MOD(IF(AND(CZ102&gt;0,CY102&gt;0),DG102,IF(AND(CZ102&gt;0,CY102&lt;0),SUD-DG102,IF(AND(CZ102&lt;0,CY102&lt;0),SUD+DG102,IF(AND(CZ102&lt;0,CY102&gt;0),NORD-DG102,DG102)))),CERCLE))</f>
        <v/>
      </c>
      <c r="DI102" s="322" t="str">
        <f t="shared" ref="DI102" si="1309">IF(CG102="","",MOD(CG102-DH102,CERCLE))</f>
        <v/>
      </c>
      <c r="DJ102" s="322" t="str">
        <f t="shared" si="1248"/>
        <v/>
      </c>
      <c r="DK102" s="322" t="str">
        <f>IF(XYZ!$F$15=OUI,'CALCUL-XYZ'!DJ102,'CALCUL-XYZ'!DH102)</f>
        <v/>
      </c>
      <c r="DL102" s="345" t="str">
        <f t="shared" si="1263"/>
        <v/>
      </c>
      <c r="DN102" s="320" t="str">
        <f t="shared" si="843"/>
        <v/>
      </c>
      <c r="DO102" s="320" t="str">
        <f t="shared" si="844"/>
        <v/>
      </c>
      <c r="DP102" s="320" t="str">
        <f t="shared" si="1264"/>
        <v/>
      </c>
      <c r="DQ102" s="320" t="str">
        <f t="shared" si="1264"/>
        <v/>
      </c>
      <c r="DS102" s="320" t="str">
        <f t="shared" si="845"/>
        <v/>
      </c>
      <c r="DT102" s="320" t="str">
        <f>IF(XYZ!AJ126="","",IF(XYZ!$AO$23='CALCUL-XY'!$E$56," "&amp;SUBSTITUTE(XYZ!AJ126,",","."),","&amp;SUBSTITUTE(XYZ!AJ126,",",".")))</f>
        <v/>
      </c>
      <c r="DU102" s="320" t="str">
        <f>IF(XYZ!AK126="","",IF(XYZ!$AO$23='CALCUL-XY'!$E$56," "&amp;SUBSTITUTE(XYZ!AK126,",","."),","&amp;SUBSTITUTE(XYZ!AK126,",",".")))</f>
        <v/>
      </c>
      <c r="DV102" s="320" t="str">
        <f>IF(DD102="","",IF(XYZ!$AO$23='CALCUL-XY'!$E$56," "&amp;SUBSTITUTE(DD102,",","."),","&amp;SUBSTITUTE(DD102,",",".")))</f>
        <v/>
      </c>
      <c r="DW102" s="320" t="str">
        <f>IF(DS102="","",IF(XYZ!$AO$23='CALCUL-XY'!$E$56,IF(XYZ!AM126=""," ST"," "&amp;XYZ!AM126),IF(XYZ!AM126="",",ST",","&amp;XYZ!AM126)))</f>
        <v/>
      </c>
      <c r="DY102" s="319">
        <f t="shared" si="846"/>
        <v>102</v>
      </c>
      <c r="DZ102" s="320" t="str">
        <f t="shared" si="847"/>
        <v/>
      </c>
      <c r="EA102" s="322" t="str">
        <f t="shared" si="848"/>
        <v/>
      </c>
      <c r="EB102" s="345" t="str">
        <f t="shared" si="879"/>
        <v/>
      </c>
      <c r="EC102" s="320" t="str">
        <f t="shared" si="849"/>
        <v/>
      </c>
      <c r="ED102" s="320" t="str">
        <f t="shared" si="892"/>
        <v/>
      </c>
      <c r="EE102" s="320" t="str">
        <f t="shared" si="893"/>
        <v/>
      </c>
      <c r="EF102" s="320" t="str">
        <f ca="1">IF(EA102="","",IF(NC&lt;DY102,"",SUM(ED102:OFFSET(ED102,(NC-1),0))))</f>
        <v/>
      </c>
      <c r="EG102" s="320" t="str">
        <f ca="1">IF(EA102="","",IF(NC&lt;DY102,"",SUM(EE102:OFFSET(EE102,(NC-1),0))))</f>
        <v/>
      </c>
      <c r="EH102" s="320" t="str">
        <f t="shared" si="850"/>
        <v/>
      </c>
      <c r="EI102" s="320" t="str">
        <f>IF(EH102="","",'RAPPORT-XYZ'!$E$9/'CALCUL-XYZ'!EH102)</f>
        <v/>
      </c>
    </row>
    <row r="103" spans="1:141" x14ac:dyDescent="0.15">
      <c r="A103" s="320" t="str">
        <f>IF(XYZ!C127="","",XYZ!C127)</f>
        <v/>
      </c>
      <c r="B103" s="320" t="str">
        <f>IF(XYZ!C127="","",IF(XYZ!C127='RAPPORT-XYZ'!$A$6,'RAPPORT-XYZ'!$A$6,IF(OR(XYZ!C127='RAPPORT-XYZ'!$A$7,XYZ!C127='RAPPORT-XYZ'!$B$7),'RAPPORT-XYZ'!$A$7)))</f>
        <v/>
      </c>
      <c r="C103" s="320" t="str">
        <f>IF(XYZ!E127="","",XYZ!E127)</f>
        <v/>
      </c>
      <c r="D103" s="320" t="str">
        <f>IF(XYZ!F127="","",XYZ!F127)</f>
        <v/>
      </c>
      <c r="E103" s="320" t="str">
        <f>IF(XYZ!G127="","",XYZ!G127)</f>
        <v/>
      </c>
      <c r="F103" s="322" t="str">
        <f>IF(XYZ!H127="","",MOD(XYZ!H127,CERCLE))</f>
        <v/>
      </c>
      <c r="G103" s="322" t="str">
        <f>IF(XYZ!I127="","",MOD(XYZ!I127,CERCLE))</f>
        <v/>
      </c>
      <c r="H103" s="320">
        <f>IFERROR(IF(ECHELLE3="",XYZ!I127*1,XYZ!I127*ECHELLE3),"")</f>
        <v>0</v>
      </c>
      <c r="I103" s="320" t="str">
        <f>IF(XYZ!J127="","",XYZ!J127)</f>
        <v/>
      </c>
      <c r="K103" s="320" t="str">
        <f t="shared" si="851"/>
        <v/>
      </c>
      <c r="L103" s="320" t="str">
        <f>IF(K103="","",COUNT($K$1:K103))</f>
        <v/>
      </c>
      <c r="M103" s="320" t="str">
        <f t="shared" si="1215"/>
        <v/>
      </c>
      <c r="N103" s="320" t="str">
        <f t="shared" si="1216"/>
        <v/>
      </c>
      <c r="O103" s="320" t="str">
        <f t="shared" si="1217"/>
        <v/>
      </c>
      <c r="P103" s="320" t="str">
        <f t="shared" si="1218"/>
        <v/>
      </c>
      <c r="Q103" s="322" t="str">
        <f t="shared" si="1219"/>
        <v/>
      </c>
      <c r="R103" s="322" t="str">
        <f t="shared" si="1220"/>
        <v/>
      </c>
      <c r="S103" s="320" t="str">
        <f t="shared" si="1221"/>
        <v/>
      </c>
      <c r="T103" s="320" t="str">
        <f t="shared" si="1222"/>
        <v/>
      </c>
      <c r="V103" s="322" t="str">
        <f t="shared" ref="V103" si="1310">IF(Q103="","",IF(M103="R",MOD(Q103-SUD,CERCLE),Q103))</f>
        <v/>
      </c>
      <c r="W103" s="331" t="str">
        <f t="shared" si="853"/>
        <v/>
      </c>
      <c r="X103" s="331" t="str">
        <f t="shared" si="854"/>
        <v/>
      </c>
      <c r="Y103" s="352"/>
      <c r="Z103" s="322" t="str">
        <f t="shared" ref="Z103" si="1311">IF(R103="","",IF(M103="R",MOD(CERCLE-R103,CERCLE),R103))</f>
        <v/>
      </c>
      <c r="AA103" s="320" t="str">
        <f t="shared" ref="AA103" si="1312">IF(S103="","",ABS(COS(RADIANS(Z103-EST)*24))*S103)</f>
        <v/>
      </c>
      <c r="AC103" s="320" t="str">
        <f t="shared" ref="AC103" si="1313">IF(S103="","",SIN(RADIANS(Z103-EST)*24)*S103)</f>
        <v/>
      </c>
      <c r="AD103" s="320" t="str">
        <f t="shared" si="810"/>
        <v/>
      </c>
      <c r="AF103" s="320" t="str">
        <f t="shared" si="1227"/>
        <v/>
      </c>
      <c r="AG103" s="320" t="str">
        <f t="shared" si="1227"/>
        <v/>
      </c>
      <c r="AH103" s="320" t="str">
        <f t="shared" si="812"/>
        <v/>
      </c>
      <c r="AI103" s="320" t="str">
        <f t="shared" si="813"/>
        <v/>
      </c>
      <c r="AJ103" s="320" t="str">
        <f>IF(AH103="","",IF(ISNA(MATCH(AH103,$AH$1:AH102,0)),"N","Y"))</f>
        <v/>
      </c>
      <c r="AK103" s="320" t="str">
        <f t="shared" si="814"/>
        <v/>
      </c>
      <c r="AL103" s="320" t="str">
        <f t="shared" si="815"/>
        <v/>
      </c>
      <c r="AM103" s="320" t="str">
        <f t="shared" si="816"/>
        <v/>
      </c>
      <c r="AN103" s="320" t="str">
        <f t="shared" si="817"/>
        <v/>
      </c>
      <c r="AO103" s="334" t="str">
        <f t="array" ref="AO103">IF(AM103="","",AVERAGE(IF(AH$1:AH$200=AM103,W$1:W$200)))</f>
        <v/>
      </c>
      <c r="AP103" s="334" t="str">
        <f t="array" ref="AP103">IF(AM103="","",AVERAGE(IF(AH$1:AH$200=AM103,X$1:X$200)))</f>
        <v/>
      </c>
      <c r="AQ103" s="334" t="str">
        <f t="shared" si="858"/>
        <v/>
      </c>
      <c r="AR103" s="335" t="str">
        <f t="array" ref="AR103">IF(AQ103="","",MOD(DEGREES(AQ103/24),CERCLE))</f>
        <v/>
      </c>
      <c r="AS103" s="336" t="str">
        <f t="array" ref="AS103">IF(AM103="","",AVERAGE(IF(AH$1:AH$200=AM103,AA$1:AA$200)))</f>
        <v/>
      </c>
      <c r="AT103" s="336" t="str">
        <f t="shared" si="1228"/>
        <v/>
      </c>
      <c r="AU103" s="336" t="str">
        <f t="shared" si="859"/>
        <v/>
      </c>
      <c r="AV103" s="337" t="str">
        <f t="array" ref="AV103">IF(AM103="","",AVERAGE(IF(AH$1:AH$200=AM103,AD$1:AD$200)))</f>
        <v/>
      </c>
      <c r="AW103" s="337" t="str">
        <f t="array" ref="AW103">IF(AN103="","",AVERAGE(IF(AH$1:AH$200=AN103,AD$1:AD$200)))</f>
        <v/>
      </c>
      <c r="AX103" s="337" t="str">
        <f t="shared" si="860"/>
        <v/>
      </c>
      <c r="AY103" s="320" t="str">
        <f t="shared" si="819"/>
        <v/>
      </c>
      <c r="AZ103" s="320" t="str">
        <f>IF(AY103="","",COUNT(AY$1:AY103))</f>
        <v/>
      </c>
      <c r="BB103" s="339" t="str">
        <f>IF(AF103="","",IF(ISNA(MATCH(AF103,$AF$1:AF102,0)),"N","Y"))</f>
        <v/>
      </c>
      <c r="BC103" s="339" t="str">
        <f t="shared" si="20"/>
        <v/>
      </c>
      <c r="BD103" s="339" t="str">
        <f>IF(BC103="","",COUNT($BC$1:BC103))</f>
        <v/>
      </c>
      <c r="BE103" s="339" t="str">
        <f t="shared" si="1229"/>
        <v/>
      </c>
      <c r="BF103" s="340" t="str">
        <f>IF(AR103="","",IF(ISNA(MATCH(AF103,$AF$1:AF102,0)),-AR103,AR103))</f>
        <v/>
      </c>
      <c r="BG103" s="341" t="str">
        <f t="array" ref="BG103">IF(BE103="","",SUM(IF(AK$1:AK$200=BE103,BF$1:BF$200)))</f>
        <v/>
      </c>
      <c r="BH103" s="341" t="str">
        <f t="shared" ref="BH103" si="1314">IF(BG103="","",MOD(BG103,CERCLE))</f>
        <v/>
      </c>
      <c r="BI103" s="342"/>
      <c r="BJ103" s="322"/>
      <c r="BK103" s="322"/>
      <c r="BL103" s="322"/>
      <c r="BM103" s="339" t="str">
        <f t="shared" si="862"/>
        <v/>
      </c>
      <c r="BN103" s="343" t="str">
        <f t="shared" si="1231"/>
        <v/>
      </c>
      <c r="BO103" s="341" t="str">
        <f t="shared" ref="BO103" si="1315">IF(BN103="","",CERCLE-BN103)</f>
        <v/>
      </c>
      <c r="BP103" s="341"/>
      <c r="BQ103" s="339" t="str">
        <f t="shared" si="1233"/>
        <v/>
      </c>
      <c r="BR103" s="341" t="str">
        <f t="shared" si="864"/>
        <v/>
      </c>
      <c r="BS103" s="341" t="str">
        <f t="shared" si="865"/>
        <v/>
      </c>
      <c r="BT103" s="343" t="str">
        <f t="shared" si="1234"/>
        <v/>
      </c>
      <c r="BU103" s="342"/>
      <c r="BV103" s="341" t="str">
        <f t="shared" si="1255"/>
        <v/>
      </c>
      <c r="BW103" s="345" t="str">
        <f t="shared" si="1256"/>
        <v/>
      </c>
      <c r="BX103" s="345" t="str">
        <f t="shared" si="1235"/>
        <v/>
      </c>
      <c r="BY103" s="346" t="str">
        <f t="shared" si="1236"/>
        <v/>
      </c>
      <c r="BZ103" s="346" t="str">
        <f t="shared" si="1237"/>
        <v/>
      </c>
      <c r="CA103" s="339" t="str">
        <f t="shared" si="868"/>
        <v/>
      </c>
      <c r="CE103" s="320" t="str">
        <f t="shared" si="1238"/>
        <v/>
      </c>
      <c r="CF103" s="320" t="str">
        <f t="shared" si="1239"/>
        <v/>
      </c>
      <c r="CG103" s="322" t="str">
        <f t="shared" si="1240"/>
        <v/>
      </c>
      <c r="CH103" s="322" t="str">
        <f t="shared" ref="CH103" si="1316">IF(CG103="","",MOD(CG103-BX103,CERCLE))</f>
        <v/>
      </c>
      <c r="CI103" s="322" t="str">
        <f t="shared" si="1242"/>
        <v/>
      </c>
      <c r="CJ103" s="349"/>
      <c r="CK103" s="350" t="str">
        <f t="shared" si="834"/>
        <v/>
      </c>
      <c r="CL103" s="350" t="str">
        <f t="shared" si="835"/>
        <v/>
      </c>
      <c r="CM103" s="320" t="str">
        <f t="shared" si="1272"/>
        <v/>
      </c>
      <c r="CN103" s="320" t="str">
        <f t="shared" si="1272"/>
        <v/>
      </c>
      <c r="CP103" s="322" t="str">
        <f>IF(BN103="","",MOD(BN103+'RAPPORT-XYZ'!$E$12,CERCLE))</f>
        <v/>
      </c>
      <c r="CQ103" s="345" t="str">
        <f t="shared" si="1258"/>
        <v/>
      </c>
      <c r="CR103" s="320" t="str">
        <f t="shared" si="871"/>
        <v/>
      </c>
      <c r="CS103" s="320" t="str">
        <f t="shared" si="836"/>
        <v/>
      </c>
      <c r="CU103" s="320" t="str">
        <f>IF(CR103="","",BY103/'RAPPORT-XYZ'!$E$9)</f>
        <v/>
      </c>
      <c r="CV103" s="320" t="str">
        <f>IF(CU103="","",-'RAPPORT-XYZ'!$E$27*CU103)</f>
        <v/>
      </c>
      <c r="CW103" s="320" t="str">
        <f>IF(CV103="","",-'RAPPORT-XYZ'!$E$29*CU103)</f>
        <v/>
      </c>
      <c r="CY103" s="320" t="str">
        <f t="shared" si="1243"/>
        <v/>
      </c>
      <c r="CZ103" s="320" t="str">
        <f t="shared" si="1243"/>
        <v/>
      </c>
      <c r="DB103" s="320" t="str">
        <f t="shared" si="872"/>
        <v/>
      </c>
      <c r="DD103" s="320" t="str">
        <f>IF(CA103="","",CA103+('RAPPORT-XYZ'!$E$37*ROW(103:103)))</f>
        <v/>
      </c>
      <c r="DF103" s="345" t="str">
        <f t="shared" ref="DF103" si="1317">IF(AND(CZ103=0,CY103=0),0,IF(AND(CZ103=0,CY103&gt;0),NORD,IF(AND(CZ103&gt;0,CY103=0),EST,IF(AND(CZ103=0,CY103&lt;0),SUD,IF(AND(CZ103&lt;0,CY103=0),OUEST,"")))))</f>
        <v/>
      </c>
      <c r="DG103" s="345" t="str">
        <f t="shared" ref="DG103" si="1318">IF(CY103="","",IF(DF103="",MOD(DEGREES(ATAN(ABS(CZ103)/(ABS(CY103))))/24,CERCLE),DF103))</f>
        <v/>
      </c>
      <c r="DH103" s="345" t="str">
        <f t="shared" ref="DH103" si="1319">IF(DG103="","",MOD(IF(AND(CZ103&gt;0,CY103&gt;0),DG103,IF(AND(CZ103&gt;0,CY103&lt;0),SUD-DG103,IF(AND(CZ103&lt;0,CY103&lt;0),SUD+DG103,IF(AND(CZ103&lt;0,CY103&gt;0),NORD-DG103,DG103)))),CERCLE))</f>
        <v/>
      </c>
      <c r="DI103" s="322" t="str">
        <f t="shared" ref="DI103" si="1320">IF(CG103="","",MOD(CG103-DH103,CERCLE))</f>
        <v/>
      </c>
      <c r="DJ103" s="322" t="str">
        <f t="shared" si="1248"/>
        <v/>
      </c>
      <c r="DK103" s="322" t="str">
        <f>IF(XYZ!$F$15=OUI,'CALCUL-XYZ'!DJ103,'CALCUL-XYZ'!DH103)</f>
        <v/>
      </c>
      <c r="DL103" s="345" t="str">
        <f t="shared" si="1263"/>
        <v/>
      </c>
      <c r="DN103" s="320" t="str">
        <f t="shared" si="843"/>
        <v/>
      </c>
      <c r="DO103" s="320" t="str">
        <f t="shared" si="844"/>
        <v/>
      </c>
      <c r="DP103" s="320" t="str">
        <f t="shared" si="1264"/>
        <v/>
      </c>
      <c r="DQ103" s="320" t="str">
        <f t="shared" si="1264"/>
        <v/>
      </c>
      <c r="DS103" s="320" t="str">
        <f t="shared" si="845"/>
        <v/>
      </c>
      <c r="DT103" s="320" t="str">
        <f>IF(XYZ!AJ127="","",IF(XYZ!$AO$23='CALCUL-XY'!$E$56," "&amp;SUBSTITUTE(XYZ!AJ127,",","."),","&amp;SUBSTITUTE(XYZ!AJ127,",",".")))</f>
        <v/>
      </c>
      <c r="DU103" s="320" t="str">
        <f>IF(XYZ!AK127="","",IF(XYZ!$AO$23='CALCUL-XY'!$E$56," "&amp;SUBSTITUTE(XYZ!AK127,",","."),","&amp;SUBSTITUTE(XYZ!AK127,",",".")))</f>
        <v/>
      </c>
      <c r="DV103" s="320" t="str">
        <f>IF(DD103="","",IF(XYZ!$AO$23='CALCUL-XY'!$E$56," "&amp;SUBSTITUTE(DD103,",","."),","&amp;SUBSTITUTE(DD103,",",".")))</f>
        <v/>
      </c>
      <c r="DW103" s="320" t="str">
        <f>IF(DS103="","",IF(XYZ!$AO$23='CALCUL-XY'!$E$56,IF(XYZ!AM127=""," ST"," "&amp;XYZ!AM127),IF(XYZ!AM127="",",ST",","&amp;XYZ!AM127)))</f>
        <v/>
      </c>
      <c r="DY103" s="319">
        <f t="shared" si="846"/>
        <v>103</v>
      </c>
      <c r="DZ103" s="320" t="str">
        <f t="shared" si="847"/>
        <v/>
      </c>
      <c r="EA103" s="322" t="str">
        <f t="shared" si="848"/>
        <v/>
      </c>
      <c r="EB103" s="345" t="str">
        <f t="shared" si="879"/>
        <v/>
      </c>
      <c r="EC103" s="320" t="str">
        <f t="shared" si="849"/>
        <v/>
      </c>
      <c r="ED103" s="320" t="str">
        <f t="shared" si="892"/>
        <v/>
      </c>
      <c r="EE103" s="320" t="str">
        <f t="shared" si="893"/>
        <v/>
      </c>
      <c r="EF103" s="320" t="str">
        <f ca="1">IF(EA103="","",IF(NC&lt;DY103,"",SUM(ED103:OFFSET(ED103,(NC-1),0))))</f>
        <v/>
      </c>
      <c r="EG103" s="320" t="str">
        <f ca="1">IF(EA103="","",IF(NC&lt;DY103,"",SUM(EE103:OFFSET(EE103,(NC-1),0))))</f>
        <v/>
      </c>
      <c r="EH103" s="320" t="str">
        <f t="shared" si="850"/>
        <v/>
      </c>
      <c r="EI103" s="320" t="str">
        <f>IF(EH103="","",'RAPPORT-XYZ'!$E$9/'CALCUL-XYZ'!EH103)</f>
        <v/>
      </c>
    </row>
    <row r="104" spans="1:141" x14ac:dyDescent="0.15">
      <c r="A104" s="320" t="str">
        <f>IF(XYZ!C128="","",XYZ!C128)</f>
        <v/>
      </c>
      <c r="B104" s="320" t="str">
        <f>IF(XYZ!C128="","",IF(XYZ!C128='RAPPORT-XYZ'!$A$6,'RAPPORT-XYZ'!$A$6,IF(OR(XYZ!C128='RAPPORT-XYZ'!$A$7,XYZ!C128='RAPPORT-XYZ'!$B$7),'RAPPORT-XYZ'!$A$7)))</f>
        <v/>
      </c>
      <c r="C104" s="320" t="str">
        <f>IF(XYZ!E128="","",XYZ!E128)</f>
        <v/>
      </c>
      <c r="D104" s="320" t="str">
        <f>IF(XYZ!F128="","",XYZ!F128)</f>
        <v/>
      </c>
      <c r="E104" s="320" t="str">
        <f>IF(XYZ!G128="","",XYZ!G128)</f>
        <v/>
      </c>
      <c r="F104" s="322" t="str">
        <f>IF(XYZ!H128="","",MOD(XYZ!H128,CERCLE))</f>
        <v/>
      </c>
      <c r="G104" s="322" t="str">
        <f>IF(XYZ!I128="","",MOD(XYZ!I128,CERCLE))</f>
        <v/>
      </c>
      <c r="H104" s="320">
        <f>IFERROR(IF(ECHELLE3="",XYZ!I128*1,XYZ!I128*ECHELLE3),"")</f>
        <v>0</v>
      </c>
      <c r="I104" s="320" t="str">
        <f>IF(XYZ!J128="","",XYZ!J128)</f>
        <v/>
      </c>
      <c r="K104" s="320" t="str">
        <f t="shared" si="851"/>
        <v/>
      </c>
      <c r="L104" s="320" t="str">
        <f>IF(K104="","",COUNT($K$1:K104))</f>
        <v/>
      </c>
      <c r="M104" s="320" t="str">
        <f t="shared" si="1215"/>
        <v/>
      </c>
      <c r="N104" s="320" t="str">
        <f t="shared" si="1216"/>
        <v/>
      </c>
      <c r="O104" s="320" t="str">
        <f t="shared" si="1217"/>
        <v/>
      </c>
      <c r="P104" s="320" t="str">
        <f t="shared" si="1218"/>
        <v/>
      </c>
      <c r="Q104" s="322" t="str">
        <f t="shared" si="1219"/>
        <v/>
      </c>
      <c r="R104" s="322" t="str">
        <f t="shared" si="1220"/>
        <v/>
      </c>
      <c r="S104" s="320" t="str">
        <f t="shared" si="1221"/>
        <v/>
      </c>
      <c r="T104" s="320" t="str">
        <f t="shared" si="1222"/>
        <v/>
      </c>
      <c r="V104" s="322" t="str">
        <f t="shared" ref="V104" si="1321">IF(Q104="","",IF(M104="R",MOD(Q104-SUD,CERCLE),Q104))</f>
        <v/>
      </c>
      <c r="W104" s="331" t="str">
        <f t="shared" si="853"/>
        <v/>
      </c>
      <c r="X104" s="331" t="str">
        <f t="shared" si="854"/>
        <v/>
      </c>
      <c r="Y104" s="352"/>
      <c r="Z104" s="322" t="str">
        <f t="shared" ref="Z104" si="1322">IF(R104="","",IF(M104="R",MOD(CERCLE-R104,CERCLE),R104))</f>
        <v/>
      </c>
      <c r="AA104" s="320" t="str">
        <f t="shared" ref="AA104" si="1323">IF(S104="","",ABS(COS(RADIANS(Z104-EST)*24))*S104)</f>
        <v/>
      </c>
      <c r="AC104" s="320" t="str">
        <f t="shared" ref="AC104" si="1324">IF(S104="","",SIN(RADIANS(Z104-EST)*24)*S104)</f>
        <v/>
      </c>
      <c r="AD104" s="320" t="str">
        <f t="shared" si="810"/>
        <v/>
      </c>
      <c r="AF104" s="320" t="str">
        <f t="shared" si="1227"/>
        <v/>
      </c>
      <c r="AG104" s="320" t="str">
        <f t="shared" si="1227"/>
        <v/>
      </c>
      <c r="AH104" s="320" t="str">
        <f t="shared" si="812"/>
        <v/>
      </c>
      <c r="AI104" s="320" t="str">
        <f t="shared" si="813"/>
        <v/>
      </c>
      <c r="AJ104" s="320" t="str">
        <f>IF(AH104="","",IF(ISNA(MATCH(AH104,$AH$1:AH103,0)),"N","Y"))</f>
        <v/>
      </c>
      <c r="AK104" s="320" t="str">
        <f t="shared" si="814"/>
        <v/>
      </c>
      <c r="AL104" s="320" t="str">
        <f t="shared" si="815"/>
        <v/>
      </c>
      <c r="AM104" s="320" t="str">
        <f t="shared" si="816"/>
        <v/>
      </c>
      <c r="AN104" s="320" t="str">
        <f t="shared" si="817"/>
        <v/>
      </c>
      <c r="AO104" s="334" t="str">
        <f t="array" ref="AO104">IF(AM104="","",AVERAGE(IF(AH$1:AH$200=AM104,W$1:W$200)))</f>
        <v/>
      </c>
      <c r="AP104" s="334" t="str">
        <f t="array" ref="AP104">IF(AM104="","",AVERAGE(IF(AH$1:AH$200=AM104,X$1:X$200)))</f>
        <v/>
      </c>
      <c r="AQ104" s="334" t="str">
        <f t="shared" si="858"/>
        <v/>
      </c>
      <c r="AR104" s="335" t="str">
        <f t="array" ref="AR104">IF(AQ104="","",MOD(DEGREES(AQ104/24),CERCLE))</f>
        <v/>
      </c>
      <c r="AS104" s="336" t="str">
        <f t="array" ref="AS104">IF(AM104="","",AVERAGE(IF(AH$1:AH$200=AM104,AA$1:AA$200)))</f>
        <v/>
      </c>
      <c r="AT104" s="336" t="str">
        <f t="shared" si="1228"/>
        <v/>
      </c>
      <c r="AU104" s="336" t="str">
        <f t="shared" si="859"/>
        <v/>
      </c>
      <c r="AV104" s="337" t="str">
        <f t="array" ref="AV104">IF(AM104="","",AVERAGE(IF(AH$1:AH$200=AM104,AD$1:AD$200)))</f>
        <v/>
      </c>
      <c r="AW104" s="337" t="str">
        <f t="array" ref="AW104">IF(AN104="","",AVERAGE(IF(AH$1:AH$200=AN104,AD$1:AD$200)))</f>
        <v/>
      </c>
      <c r="AX104" s="337" t="str">
        <f t="shared" si="860"/>
        <v/>
      </c>
      <c r="AY104" s="320" t="str">
        <f t="shared" si="819"/>
        <v/>
      </c>
      <c r="AZ104" s="320" t="str">
        <f>IF(AY104="","",COUNT(AY$1:AY104))</f>
        <v/>
      </c>
      <c r="BB104" s="339" t="str">
        <f>IF(AF104="","",IF(ISNA(MATCH(AF104,$AF$1:AF103,0)),"N","Y"))</f>
        <v/>
      </c>
      <c r="BC104" s="339" t="str">
        <f t="shared" si="20"/>
        <v/>
      </c>
      <c r="BD104" s="339" t="str">
        <f>IF(BC104="","",COUNT($BC$1:BC104))</f>
        <v/>
      </c>
      <c r="BE104" s="339" t="str">
        <f t="shared" si="1229"/>
        <v/>
      </c>
      <c r="BF104" s="340" t="str">
        <f>IF(AR104="","",IF(ISNA(MATCH(AF104,$AF$1:AF103,0)),-AR104,AR104))</f>
        <v/>
      </c>
      <c r="BG104" s="341" t="str">
        <f t="array" ref="BG104">IF(BE104="","",SUM(IF(AK$1:AK$200=BE104,BF$1:BF$200)))</f>
        <v/>
      </c>
      <c r="BH104" s="341" t="str">
        <f t="shared" ref="BH104" si="1325">IF(BG104="","",MOD(BG104,CERCLE))</f>
        <v/>
      </c>
      <c r="BI104" s="342"/>
      <c r="BJ104" s="322"/>
      <c r="BK104" s="322"/>
      <c r="BL104" s="322"/>
      <c r="BM104" s="339" t="str">
        <f t="shared" si="862"/>
        <v/>
      </c>
      <c r="BN104" s="343" t="str">
        <f t="shared" si="1231"/>
        <v/>
      </c>
      <c r="BO104" s="341" t="str">
        <f t="shared" ref="BO104" si="1326">IF(BN104="","",CERCLE-BN104)</f>
        <v/>
      </c>
      <c r="BP104" s="341"/>
      <c r="BQ104" s="339" t="str">
        <f t="shared" si="1233"/>
        <v/>
      </c>
      <c r="BR104" s="341" t="str">
        <f t="shared" si="864"/>
        <v/>
      </c>
      <c r="BS104" s="341" t="str">
        <f t="shared" si="865"/>
        <v/>
      </c>
      <c r="BT104" s="343" t="str">
        <f t="shared" si="1234"/>
        <v/>
      </c>
      <c r="BU104" s="342"/>
      <c r="BV104" s="341" t="str">
        <f t="shared" si="1255"/>
        <v/>
      </c>
      <c r="BW104" s="345" t="str">
        <f t="shared" si="1256"/>
        <v/>
      </c>
      <c r="BX104" s="345" t="str">
        <f t="shared" si="1235"/>
        <v/>
      </c>
      <c r="BY104" s="346" t="str">
        <f t="shared" si="1236"/>
        <v/>
      </c>
      <c r="BZ104" s="346" t="str">
        <f t="shared" si="1237"/>
        <v/>
      </c>
      <c r="CA104" s="339" t="str">
        <f t="shared" si="868"/>
        <v/>
      </c>
      <c r="CE104" s="320" t="str">
        <f t="shared" si="1238"/>
        <v/>
      </c>
      <c r="CF104" s="320" t="str">
        <f t="shared" si="1239"/>
        <v/>
      </c>
      <c r="CG104" s="322" t="str">
        <f t="shared" si="1240"/>
        <v/>
      </c>
      <c r="CH104" s="322" t="str">
        <f t="shared" ref="CH104" si="1327">IF(CG104="","",MOD(CG104-BX104,CERCLE))</f>
        <v/>
      </c>
      <c r="CI104" s="322" t="str">
        <f t="shared" si="1242"/>
        <v/>
      </c>
      <c r="CJ104" s="349"/>
      <c r="CK104" s="350" t="str">
        <f t="shared" si="834"/>
        <v/>
      </c>
      <c r="CL104" s="350" t="str">
        <f t="shared" si="835"/>
        <v/>
      </c>
      <c r="CM104" s="320" t="str">
        <f t="shared" si="1272"/>
        <v/>
      </c>
      <c r="CN104" s="320" t="str">
        <f t="shared" si="1272"/>
        <v/>
      </c>
      <c r="CP104" s="322" t="str">
        <f>IF(BN104="","",MOD(BN104+'RAPPORT-XYZ'!$E$12,CERCLE))</f>
        <v/>
      </c>
      <c r="CQ104" s="345" t="str">
        <f t="shared" si="1258"/>
        <v/>
      </c>
      <c r="CR104" s="320" t="str">
        <f t="shared" si="871"/>
        <v/>
      </c>
      <c r="CS104" s="320" t="str">
        <f t="shared" si="836"/>
        <v/>
      </c>
      <c r="CU104" s="320" t="str">
        <f>IF(CR104="","",BY104/'RAPPORT-XYZ'!$E$9)</f>
        <v/>
      </c>
      <c r="CV104" s="320" t="str">
        <f>IF(CU104="","",-'RAPPORT-XYZ'!$E$27*CU104)</f>
        <v/>
      </c>
      <c r="CW104" s="320" t="str">
        <f>IF(CV104="","",-'RAPPORT-XYZ'!$E$29*CU104)</f>
        <v/>
      </c>
      <c r="CY104" s="320" t="str">
        <f t="shared" si="1243"/>
        <v/>
      </c>
      <c r="CZ104" s="320" t="str">
        <f t="shared" si="1243"/>
        <v/>
      </c>
      <c r="DB104" s="320" t="str">
        <f t="shared" si="872"/>
        <v/>
      </c>
      <c r="DD104" s="320" t="str">
        <f>IF(CA104="","",CA104+('RAPPORT-XYZ'!$E$37*ROW(104:104)))</f>
        <v/>
      </c>
      <c r="DF104" s="345" t="str">
        <f t="shared" ref="DF104" si="1328">IF(AND(CZ104=0,CY104=0),0,IF(AND(CZ104=0,CY104&gt;0),NORD,IF(AND(CZ104&gt;0,CY104=0),EST,IF(AND(CZ104=0,CY104&lt;0),SUD,IF(AND(CZ104&lt;0,CY104=0),OUEST,"")))))</f>
        <v/>
      </c>
      <c r="DG104" s="345" t="str">
        <f t="shared" ref="DG104" si="1329">IF(CY104="","",IF(DF104="",MOD(DEGREES(ATAN(ABS(CZ104)/(ABS(CY104))))/24,CERCLE),DF104))</f>
        <v/>
      </c>
      <c r="DH104" s="345" t="str">
        <f t="shared" ref="DH104" si="1330">IF(DG104="","",MOD(IF(AND(CZ104&gt;0,CY104&gt;0),DG104,IF(AND(CZ104&gt;0,CY104&lt;0),SUD-DG104,IF(AND(CZ104&lt;0,CY104&lt;0),SUD+DG104,IF(AND(CZ104&lt;0,CY104&gt;0),NORD-DG104,DG104)))),CERCLE))</f>
        <v/>
      </c>
      <c r="DI104" s="322" t="str">
        <f t="shared" ref="DI104" si="1331">IF(CG104="","",MOD(CG104-DH104,CERCLE))</f>
        <v/>
      </c>
      <c r="DJ104" s="322" t="str">
        <f t="shared" si="1248"/>
        <v/>
      </c>
      <c r="DK104" s="322" t="str">
        <f>IF(XYZ!$F$15=OUI,'CALCUL-XYZ'!DJ104,'CALCUL-XYZ'!DH104)</f>
        <v/>
      </c>
      <c r="DL104" s="345" t="str">
        <f t="shared" si="1263"/>
        <v/>
      </c>
      <c r="DN104" s="320" t="str">
        <f t="shared" si="843"/>
        <v/>
      </c>
      <c r="DO104" s="320" t="str">
        <f t="shared" si="844"/>
        <v/>
      </c>
      <c r="DP104" s="320" t="str">
        <f t="shared" si="1264"/>
        <v/>
      </c>
      <c r="DQ104" s="320" t="str">
        <f t="shared" si="1264"/>
        <v/>
      </c>
      <c r="DS104" s="320" t="str">
        <f t="shared" si="845"/>
        <v/>
      </c>
      <c r="DT104" s="320" t="str">
        <f>IF(XYZ!AJ128="","",IF(XYZ!$AO$23='CALCUL-XY'!$E$56," "&amp;SUBSTITUTE(XYZ!AJ128,",","."),","&amp;SUBSTITUTE(XYZ!AJ128,",",".")))</f>
        <v/>
      </c>
      <c r="DU104" s="320" t="str">
        <f>IF(XYZ!AK128="","",IF(XYZ!$AO$23='CALCUL-XY'!$E$56," "&amp;SUBSTITUTE(XYZ!AK128,",","."),","&amp;SUBSTITUTE(XYZ!AK128,",",".")))</f>
        <v/>
      </c>
      <c r="DV104" s="320" t="str">
        <f>IF(DD104="","",IF(XYZ!$AO$23='CALCUL-XY'!$E$56," "&amp;SUBSTITUTE(DD104,",","."),","&amp;SUBSTITUTE(DD104,",",".")))</f>
        <v/>
      </c>
      <c r="DW104" s="320" t="str">
        <f>IF(DS104="","",IF(XYZ!$AO$23='CALCUL-XY'!$E$56,IF(XYZ!AM128=""," ST"," "&amp;XYZ!AM128),IF(XYZ!AM128="",",ST",","&amp;XYZ!AM128)))</f>
        <v/>
      </c>
      <c r="DY104" s="319">
        <f t="shared" si="846"/>
        <v>104</v>
      </c>
      <c r="DZ104" s="320" t="str">
        <f t="shared" si="847"/>
        <v/>
      </c>
      <c r="EA104" s="322" t="str">
        <f t="shared" si="848"/>
        <v/>
      </c>
      <c r="EB104" s="345" t="str">
        <f t="shared" si="879"/>
        <v/>
      </c>
      <c r="EC104" s="320" t="str">
        <f t="shared" si="849"/>
        <v/>
      </c>
      <c r="ED104" s="320" t="str">
        <f t="shared" si="892"/>
        <v/>
      </c>
      <c r="EE104" s="320" t="str">
        <f t="shared" si="893"/>
        <v/>
      </c>
      <c r="EF104" s="320" t="str">
        <f ca="1">IF(EA104="","",IF(NC&lt;DY104,"",SUM(ED104:OFFSET(ED104,(NC-1),0))))</f>
        <v/>
      </c>
      <c r="EG104" s="320" t="str">
        <f ca="1">IF(EA104="","",IF(NC&lt;DY104,"",SUM(EE104:OFFSET(EE104,(NC-1),0))))</f>
        <v/>
      </c>
      <c r="EH104" s="320" t="str">
        <f t="shared" si="850"/>
        <v/>
      </c>
      <c r="EI104" s="320" t="str">
        <f>IF(EH104="","",'RAPPORT-XYZ'!$E$9/'CALCUL-XYZ'!EH104)</f>
        <v/>
      </c>
    </row>
    <row r="105" spans="1:141" x14ac:dyDescent="0.15">
      <c r="A105" s="320" t="str">
        <f>IF(XYZ!C129="","",XYZ!C129)</f>
        <v/>
      </c>
      <c r="B105" s="320" t="str">
        <f>IF(XYZ!C129="","",IF(XYZ!C129='RAPPORT-XYZ'!$A$6,'RAPPORT-XYZ'!$A$6,IF(OR(XYZ!C129='RAPPORT-XYZ'!$A$7,XYZ!C129='RAPPORT-XYZ'!$B$7),'RAPPORT-XYZ'!$A$7)))</f>
        <v/>
      </c>
      <c r="C105" s="320" t="str">
        <f>IF(XYZ!E129="","",XYZ!E129)</f>
        <v/>
      </c>
      <c r="D105" s="320" t="str">
        <f>IF(XYZ!F129="","",XYZ!F129)</f>
        <v/>
      </c>
      <c r="E105" s="320" t="str">
        <f>IF(XYZ!G129="","",XYZ!G129)</f>
        <v/>
      </c>
      <c r="F105" s="322" t="str">
        <f>IF(XYZ!H129="","",MOD(XYZ!H129,CERCLE))</f>
        <v/>
      </c>
      <c r="G105" s="322" t="str">
        <f>IF(XYZ!I129="","",MOD(XYZ!I129,CERCLE))</f>
        <v/>
      </c>
      <c r="H105" s="320">
        <f>IFERROR(IF(ECHELLE3="",XYZ!I129*1,XYZ!I129*ECHELLE3),"")</f>
        <v>0</v>
      </c>
      <c r="I105" s="320" t="str">
        <f>IF(XYZ!J129="","",XYZ!J129)</f>
        <v/>
      </c>
      <c r="K105" s="320" t="str">
        <f t="shared" si="851"/>
        <v/>
      </c>
      <c r="L105" s="320" t="str">
        <f>IF(K105="","",COUNT($K$1:K105))</f>
        <v/>
      </c>
      <c r="M105" s="320" t="str">
        <f t="shared" si="1215"/>
        <v/>
      </c>
      <c r="N105" s="320" t="str">
        <f t="shared" si="1216"/>
        <v/>
      </c>
      <c r="O105" s="320" t="str">
        <f t="shared" si="1217"/>
        <v/>
      </c>
      <c r="P105" s="320" t="str">
        <f t="shared" si="1218"/>
        <v/>
      </c>
      <c r="Q105" s="322" t="str">
        <f t="shared" si="1219"/>
        <v/>
      </c>
      <c r="R105" s="322" t="str">
        <f t="shared" si="1220"/>
        <v/>
      </c>
      <c r="S105" s="320" t="str">
        <f t="shared" si="1221"/>
        <v/>
      </c>
      <c r="T105" s="320" t="str">
        <f t="shared" si="1222"/>
        <v/>
      </c>
      <c r="V105" s="322" t="str">
        <f t="shared" ref="V105" si="1332">IF(Q105="","",IF(M105="R",MOD(Q105-SUD,CERCLE),Q105))</f>
        <v/>
      </c>
      <c r="W105" s="331" t="str">
        <f t="shared" si="853"/>
        <v/>
      </c>
      <c r="X105" s="331" t="str">
        <f t="shared" si="854"/>
        <v/>
      </c>
      <c r="Y105" s="352"/>
      <c r="Z105" s="322" t="str">
        <f t="shared" ref="Z105" si="1333">IF(R105="","",IF(M105="R",MOD(CERCLE-R105,CERCLE),R105))</f>
        <v/>
      </c>
      <c r="AA105" s="320" t="str">
        <f t="shared" ref="AA105" si="1334">IF(S105="","",ABS(COS(RADIANS(Z105-EST)*24))*S105)</f>
        <v/>
      </c>
      <c r="AC105" s="320" t="str">
        <f t="shared" ref="AC105" si="1335">IF(S105="","",SIN(RADIANS(Z105-EST)*24)*S105)</f>
        <v/>
      </c>
      <c r="AD105" s="320" t="str">
        <f t="shared" si="810"/>
        <v/>
      </c>
      <c r="AF105" s="320" t="str">
        <f t="shared" si="1227"/>
        <v/>
      </c>
      <c r="AG105" s="320" t="str">
        <f t="shared" si="1227"/>
        <v/>
      </c>
      <c r="AH105" s="320" t="str">
        <f t="shared" si="812"/>
        <v/>
      </c>
      <c r="AI105" s="320" t="str">
        <f t="shared" si="813"/>
        <v/>
      </c>
      <c r="AJ105" s="320" t="str">
        <f>IF(AH105="","",IF(ISNA(MATCH(AH105,$AH$1:AH104,0)),"N","Y"))</f>
        <v/>
      </c>
      <c r="AK105" s="320" t="str">
        <f t="shared" si="814"/>
        <v/>
      </c>
      <c r="AL105" s="320" t="str">
        <f t="shared" si="815"/>
        <v/>
      </c>
      <c r="AM105" s="320" t="str">
        <f t="shared" si="816"/>
        <v/>
      </c>
      <c r="AN105" s="320" t="str">
        <f t="shared" si="817"/>
        <v/>
      </c>
      <c r="AO105" s="334" t="str">
        <f t="array" ref="AO105">IF(AM105="","",AVERAGE(IF(AH$1:AH$200=AM105,W$1:W$200)))</f>
        <v/>
      </c>
      <c r="AP105" s="334" t="str">
        <f t="array" ref="AP105">IF(AM105="","",AVERAGE(IF(AH$1:AH$200=AM105,X$1:X$200)))</f>
        <v/>
      </c>
      <c r="AQ105" s="334" t="str">
        <f t="shared" si="858"/>
        <v/>
      </c>
      <c r="AR105" s="335" t="str">
        <f t="array" ref="AR105">IF(AQ105="","",MOD(DEGREES(AQ105/24),CERCLE))</f>
        <v/>
      </c>
      <c r="AS105" s="336" t="str">
        <f t="array" ref="AS105">IF(AM105="","",AVERAGE(IF(AH$1:AH$200=AM105,AA$1:AA$200)))</f>
        <v/>
      </c>
      <c r="AT105" s="336" t="str">
        <f t="shared" si="1228"/>
        <v/>
      </c>
      <c r="AU105" s="336" t="str">
        <f t="shared" si="859"/>
        <v/>
      </c>
      <c r="AV105" s="337" t="str">
        <f t="array" ref="AV105">IF(AM105="","",AVERAGE(IF(AH$1:AH$200=AM105,AD$1:AD$200)))</f>
        <v/>
      </c>
      <c r="AW105" s="337" t="str">
        <f t="array" ref="AW105">IF(AN105="","",AVERAGE(IF(AH$1:AH$200=AN105,AD$1:AD$200)))</f>
        <v/>
      </c>
      <c r="AX105" s="337" t="str">
        <f t="shared" si="860"/>
        <v/>
      </c>
      <c r="AY105" s="320" t="str">
        <f t="shared" si="819"/>
        <v/>
      </c>
      <c r="AZ105" s="320" t="str">
        <f>IF(AY105="","",COUNT(AY$1:AY105))</f>
        <v/>
      </c>
      <c r="BB105" s="339" t="str">
        <f>IF(AF105="","",IF(ISNA(MATCH(AF105,$AF$1:AF104,0)),"N","Y"))</f>
        <v/>
      </c>
      <c r="BC105" s="339" t="str">
        <f t="shared" si="20"/>
        <v/>
      </c>
      <c r="BD105" s="339" t="str">
        <f>IF(BC105="","",COUNT($BC$1:BC105))</f>
        <v/>
      </c>
      <c r="BE105" s="339" t="str">
        <f t="shared" si="1229"/>
        <v/>
      </c>
      <c r="BF105" s="340" t="str">
        <f>IF(AR105="","",IF(ISNA(MATCH(AF105,$AF$1:AF104,0)),-AR105,AR105))</f>
        <v/>
      </c>
      <c r="BG105" s="341" t="str">
        <f t="array" ref="BG105">IF(BE105="","",SUM(IF(AK$1:AK$200=BE105,BF$1:BF$200)))</f>
        <v/>
      </c>
      <c r="BH105" s="341" t="str">
        <f t="shared" ref="BH105" si="1336">IF(BG105="","",MOD(BG105,CERCLE))</f>
        <v/>
      </c>
      <c r="BI105" s="342"/>
      <c r="BJ105" s="322"/>
      <c r="BK105" s="322"/>
      <c r="BL105" s="322"/>
      <c r="BM105" s="339" t="str">
        <f t="shared" si="862"/>
        <v/>
      </c>
      <c r="BN105" s="343" t="str">
        <f t="shared" si="1231"/>
        <v/>
      </c>
      <c r="BO105" s="341" t="str">
        <f t="shared" ref="BO105" si="1337">IF(BN105="","",CERCLE-BN105)</f>
        <v/>
      </c>
      <c r="BP105" s="341"/>
      <c r="BQ105" s="339" t="str">
        <f t="shared" si="1233"/>
        <v/>
      </c>
      <c r="BR105" s="341" t="str">
        <f t="shared" si="864"/>
        <v/>
      </c>
      <c r="BS105" s="341" t="str">
        <f t="shared" si="865"/>
        <v/>
      </c>
      <c r="BT105" s="343" t="str">
        <f t="shared" si="1234"/>
        <v/>
      </c>
      <c r="BU105" s="342"/>
      <c r="BV105" s="341" t="str">
        <f t="shared" si="1255"/>
        <v/>
      </c>
      <c r="BW105" s="345" t="str">
        <f t="shared" si="1256"/>
        <v/>
      </c>
      <c r="BX105" s="345" t="str">
        <f t="shared" si="1235"/>
        <v/>
      </c>
      <c r="BY105" s="346" t="str">
        <f t="shared" si="1236"/>
        <v/>
      </c>
      <c r="BZ105" s="346" t="str">
        <f t="shared" si="1237"/>
        <v/>
      </c>
      <c r="CA105" s="339" t="str">
        <f t="shared" si="868"/>
        <v/>
      </c>
      <c r="CE105" s="320" t="str">
        <f t="shared" si="1238"/>
        <v/>
      </c>
      <c r="CF105" s="320" t="str">
        <f t="shared" si="1239"/>
        <v/>
      </c>
      <c r="CG105" s="322" t="str">
        <f t="shared" si="1240"/>
        <v/>
      </c>
      <c r="CH105" s="322" t="str">
        <f t="shared" ref="CH105" si="1338">IF(CG105="","",MOD(CG105-BX105,CERCLE))</f>
        <v/>
      </c>
      <c r="CI105" s="322" t="str">
        <f t="shared" si="1242"/>
        <v/>
      </c>
      <c r="CJ105" s="349"/>
      <c r="CK105" s="350" t="str">
        <f t="shared" si="834"/>
        <v/>
      </c>
      <c r="CL105" s="350" t="str">
        <f t="shared" si="835"/>
        <v/>
      </c>
      <c r="CM105" s="320" t="str">
        <f t="shared" si="1272"/>
        <v/>
      </c>
      <c r="CN105" s="320" t="str">
        <f t="shared" si="1272"/>
        <v/>
      </c>
      <c r="CP105" s="322" t="str">
        <f>IF(BN105="","",MOD(BN105+'RAPPORT-XYZ'!$E$12,CERCLE))</f>
        <v/>
      </c>
      <c r="CQ105" s="345" t="str">
        <f t="shared" si="1258"/>
        <v/>
      </c>
      <c r="CR105" s="320" t="str">
        <f t="shared" si="871"/>
        <v/>
      </c>
      <c r="CS105" s="320" t="str">
        <f t="shared" si="836"/>
        <v/>
      </c>
      <c r="CU105" s="320" t="str">
        <f>IF(CR105="","",BY105/'RAPPORT-XYZ'!$E$9)</f>
        <v/>
      </c>
      <c r="CV105" s="320" t="str">
        <f>IF(CU105="","",-'RAPPORT-XYZ'!$E$27*CU105)</f>
        <v/>
      </c>
      <c r="CW105" s="320" t="str">
        <f>IF(CV105="","",-'RAPPORT-XYZ'!$E$29*CU105)</f>
        <v/>
      </c>
      <c r="CY105" s="320" t="str">
        <f t="shared" si="1243"/>
        <v/>
      </c>
      <c r="CZ105" s="320" t="str">
        <f t="shared" si="1243"/>
        <v/>
      </c>
      <c r="DB105" s="320" t="str">
        <f t="shared" si="872"/>
        <v/>
      </c>
      <c r="DD105" s="320" t="str">
        <f>IF(CA105="","",CA105+('RAPPORT-XYZ'!$E$37*ROW(105:105)))</f>
        <v/>
      </c>
      <c r="DF105" s="345" t="str">
        <f t="shared" ref="DF105" si="1339">IF(AND(CZ105=0,CY105=0),0,IF(AND(CZ105=0,CY105&gt;0),NORD,IF(AND(CZ105&gt;0,CY105=0),EST,IF(AND(CZ105=0,CY105&lt;0),SUD,IF(AND(CZ105&lt;0,CY105=0),OUEST,"")))))</f>
        <v/>
      </c>
      <c r="DG105" s="345" t="str">
        <f t="shared" ref="DG105" si="1340">IF(CY105="","",IF(DF105="",MOD(DEGREES(ATAN(ABS(CZ105)/(ABS(CY105))))/24,CERCLE),DF105))</f>
        <v/>
      </c>
      <c r="DH105" s="345" t="str">
        <f t="shared" ref="DH105" si="1341">IF(DG105="","",MOD(IF(AND(CZ105&gt;0,CY105&gt;0),DG105,IF(AND(CZ105&gt;0,CY105&lt;0),SUD-DG105,IF(AND(CZ105&lt;0,CY105&lt;0),SUD+DG105,IF(AND(CZ105&lt;0,CY105&gt;0),NORD-DG105,DG105)))),CERCLE))</f>
        <v/>
      </c>
      <c r="DI105" s="322" t="str">
        <f t="shared" ref="DI105" si="1342">IF(CG105="","",MOD(CG105-DH105,CERCLE))</f>
        <v/>
      </c>
      <c r="DJ105" s="322" t="str">
        <f t="shared" si="1248"/>
        <v/>
      </c>
      <c r="DK105" s="322" t="str">
        <f>IF(XYZ!$F$15=OUI,'CALCUL-XYZ'!DJ105,'CALCUL-XYZ'!DH105)</f>
        <v/>
      </c>
      <c r="DL105" s="345" t="str">
        <f t="shared" si="1263"/>
        <v/>
      </c>
      <c r="DN105" s="320" t="str">
        <f t="shared" si="843"/>
        <v/>
      </c>
      <c r="DO105" s="320" t="str">
        <f t="shared" si="844"/>
        <v/>
      </c>
      <c r="DP105" s="320" t="str">
        <f t="shared" si="1264"/>
        <v/>
      </c>
      <c r="DQ105" s="320" t="str">
        <f t="shared" si="1264"/>
        <v/>
      </c>
      <c r="DS105" s="320" t="str">
        <f t="shared" si="845"/>
        <v/>
      </c>
      <c r="DT105" s="320" t="str">
        <f>IF(XYZ!AJ129="","",IF(XYZ!$AO$23='CALCUL-XY'!$E$56," "&amp;SUBSTITUTE(XYZ!AJ129,",","."),","&amp;SUBSTITUTE(XYZ!AJ129,",",".")))</f>
        <v/>
      </c>
      <c r="DU105" s="320" t="str">
        <f>IF(XYZ!AK129="","",IF(XYZ!$AO$23='CALCUL-XY'!$E$56," "&amp;SUBSTITUTE(XYZ!AK129,",","."),","&amp;SUBSTITUTE(XYZ!AK129,",",".")))</f>
        <v/>
      </c>
      <c r="DV105" s="320" t="str">
        <f>IF(DD105="","",IF(XYZ!$AO$23='CALCUL-XY'!$E$56," "&amp;SUBSTITUTE(DD105,",","."),","&amp;SUBSTITUTE(DD105,",",".")))</f>
        <v/>
      </c>
      <c r="DW105" s="320" t="str">
        <f>IF(DS105="","",IF(XYZ!$AO$23='CALCUL-XY'!$E$56,IF(XYZ!AM129=""," ST"," "&amp;XYZ!AM129),IF(XYZ!AM129="",",ST",","&amp;XYZ!AM129)))</f>
        <v/>
      </c>
      <c r="DY105" s="319">
        <f t="shared" si="846"/>
        <v>105</v>
      </c>
      <c r="DZ105" s="320" t="str">
        <f t="shared" si="847"/>
        <v/>
      </c>
      <c r="EA105" s="322" t="str">
        <f t="shared" si="848"/>
        <v/>
      </c>
      <c r="EB105" s="345" t="str">
        <f t="shared" si="879"/>
        <v/>
      </c>
      <c r="EC105" s="320" t="str">
        <f t="shared" si="849"/>
        <v/>
      </c>
      <c r="ED105" s="320" t="str">
        <f t="shared" si="892"/>
        <v/>
      </c>
      <c r="EE105" s="320" t="str">
        <f t="shared" si="893"/>
        <v/>
      </c>
      <c r="EF105" s="320" t="str">
        <f ca="1">IF(EA105="","",IF(NC&lt;DY105,"",SUM(ED105:OFFSET(ED105,(NC-1),0))))</f>
        <v/>
      </c>
      <c r="EG105" s="320" t="str">
        <f ca="1">IF(EA105="","",IF(NC&lt;DY105,"",SUM(EE105:OFFSET(EE105,(NC-1),0))))</f>
        <v/>
      </c>
      <c r="EH105" s="320" t="str">
        <f t="shared" si="850"/>
        <v/>
      </c>
      <c r="EI105" s="320" t="str">
        <f>IF(EH105="","",'RAPPORT-XYZ'!$E$9/'CALCUL-XYZ'!EH105)</f>
        <v/>
      </c>
    </row>
    <row r="106" spans="1:141" x14ac:dyDescent="0.15">
      <c r="A106" s="320" t="str">
        <f>IF(XYZ!C130="","",XYZ!C130)</f>
        <v/>
      </c>
      <c r="B106" s="320" t="str">
        <f>IF(XYZ!C130="","",IF(XYZ!C130='RAPPORT-XYZ'!$A$6,'RAPPORT-XYZ'!$A$6,IF(OR(XYZ!C130='RAPPORT-XYZ'!$A$7,XYZ!C130='RAPPORT-XYZ'!$B$7),'RAPPORT-XYZ'!$A$7)))</f>
        <v/>
      </c>
      <c r="C106" s="320" t="str">
        <f>IF(XYZ!E130="","",XYZ!E130)</f>
        <v/>
      </c>
      <c r="D106" s="320" t="str">
        <f>IF(XYZ!F130="","",XYZ!F130)</f>
        <v/>
      </c>
      <c r="E106" s="320" t="str">
        <f>IF(XYZ!G130="","",XYZ!G130)</f>
        <v/>
      </c>
      <c r="F106" s="322" t="str">
        <f>IF(XYZ!H130="","",MOD(XYZ!H130,CERCLE))</f>
        <v/>
      </c>
      <c r="G106" s="322" t="str">
        <f>IF(XYZ!I130="","",MOD(XYZ!I130,CERCLE))</f>
        <v/>
      </c>
      <c r="H106" s="320">
        <f>IFERROR(IF(ECHELLE3="",XYZ!I130*1,XYZ!I130*ECHELLE3),"")</f>
        <v>0</v>
      </c>
      <c r="I106" s="320" t="str">
        <f>IF(XYZ!J130="","",XYZ!J130)</f>
        <v/>
      </c>
      <c r="K106" s="320" t="str">
        <f t="shared" si="851"/>
        <v/>
      </c>
      <c r="L106" s="320" t="str">
        <f>IF(K106="","",COUNT($K$1:K106))</f>
        <v/>
      </c>
      <c r="M106" s="320" t="str">
        <f t="shared" si="1215"/>
        <v/>
      </c>
      <c r="N106" s="320" t="str">
        <f t="shared" si="1216"/>
        <v/>
      </c>
      <c r="O106" s="320" t="str">
        <f t="shared" si="1217"/>
        <v/>
      </c>
      <c r="P106" s="320" t="str">
        <f t="shared" si="1218"/>
        <v/>
      </c>
      <c r="Q106" s="322" t="str">
        <f t="shared" si="1219"/>
        <v/>
      </c>
      <c r="R106" s="322" t="str">
        <f t="shared" si="1220"/>
        <v/>
      </c>
      <c r="S106" s="320" t="str">
        <f t="shared" si="1221"/>
        <v/>
      </c>
      <c r="T106" s="320" t="str">
        <f t="shared" si="1222"/>
        <v/>
      </c>
      <c r="V106" s="322" t="str">
        <f t="shared" ref="V106" si="1343">IF(Q106="","",IF(M106="R",MOD(Q106-SUD,CERCLE),Q106))</f>
        <v/>
      </c>
      <c r="W106" s="331" t="str">
        <f t="shared" si="853"/>
        <v/>
      </c>
      <c r="X106" s="331" t="str">
        <f t="shared" si="854"/>
        <v/>
      </c>
      <c r="Y106" s="352"/>
      <c r="Z106" s="322" t="str">
        <f t="shared" ref="Z106" si="1344">IF(R106="","",IF(M106="R",MOD(CERCLE-R106,CERCLE),R106))</f>
        <v/>
      </c>
      <c r="AA106" s="320" t="str">
        <f t="shared" ref="AA106" si="1345">IF(S106="","",ABS(COS(RADIANS(Z106-EST)*24))*S106)</f>
        <v/>
      </c>
      <c r="AC106" s="320" t="str">
        <f t="shared" ref="AC106" si="1346">IF(S106="","",SIN(RADIANS(Z106-EST)*24)*S106)</f>
        <v/>
      </c>
      <c r="AD106" s="320" t="str">
        <f t="shared" si="810"/>
        <v/>
      </c>
      <c r="AF106" s="320" t="str">
        <f t="shared" si="1227"/>
        <v/>
      </c>
      <c r="AG106" s="320" t="str">
        <f t="shared" si="1227"/>
        <v/>
      </c>
      <c r="AH106" s="320" t="str">
        <f t="shared" si="812"/>
        <v/>
      </c>
      <c r="AI106" s="320" t="str">
        <f t="shared" si="813"/>
        <v/>
      </c>
      <c r="AJ106" s="320" t="str">
        <f>IF(AH106="","",IF(ISNA(MATCH(AH106,$AH$1:AH105,0)),"N","Y"))</f>
        <v/>
      </c>
      <c r="AK106" s="320" t="str">
        <f t="shared" si="814"/>
        <v/>
      </c>
      <c r="AL106" s="320" t="str">
        <f t="shared" si="815"/>
        <v/>
      </c>
      <c r="AM106" s="320" t="str">
        <f t="shared" si="816"/>
        <v/>
      </c>
      <c r="AN106" s="320" t="str">
        <f t="shared" si="817"/>
        <v/>
      </c>
      <c r="AO106" s="334" t="str">
        <f t="array" ref="AO106">IF(AM106="","",AVERAGE(IF(AH$1:AH$200=AM106,W$1:W$200)))</f>
        <v/>
      </c>
      <c r="AP106" s="334" t="str">
        <f t="array" ref="AP106">IF(AM106="","",AVERAGE(IF(AH$1:AH$200=AM106,X$1:X$200)))</f>
        <v/>
      </c>
      <c r="AQ106" s="334" t="str">
        <f t="shared" si="858"/>
        <v/>
      </c>
      <c r="AR106" s="335" t="str">
        <f t="array" ref="AR106">IF(AQ106="","",MOD(DEGREES(AQ106/24),CERCLE))</f>
        <v/>
      </c>
      <c r="AS106" s="336" t="str">
        <f t="array" ref="AS106">IF(AM106="","",AVERAGE(IF(AH$1:AH$200=AM106,AA$1:AA$200)))</f>
        <v/>
      </c>
      <c r="AT106" s="336" t="str">
        <f t="shared" si="1228"/>
        <v/>
      </c>
      <c r="AU106" s="336" t="str">
        <f t="shared" si="859"/>
        <v/>
      </c>
      <c r="AV106" s="337" t="str">
        <f t="array" ref="AV106">IF(AM106="","",AVERAGE(IF(AH$1:AH$200=AM106,AD$1:AD$200)))</f>
        <v/>
      </c>
      <c r="AW106" s="337" t="str">
        <f t="array" ref="AW106">IF(AN106="","",AVERAGE(IF(AH$1:AH$200=AN106,AD$1:AD$200)))</f>
        <v/>
      </c>
      <c r="AX106" s="337" t="str">
        <f t="shared" si="860"/>
        <v/>
      </c>
      <c r="AY106" s="320" t="str">
        <f t="shared" si="819"/>
        <v/>
      </c>
      <c r="AZ106" s="320" t="str">
        <f>IF(AY106="","",COUNT(AY$1:AY106))</f>
        <v/>
      </c>
      <c r="BB106" s="339" t="str">
        <f>IF(AF106="","",IF(ISNA(MATCH(AF106,$AF$1:AF105,0)),"N","Y"))</f>
        <v/>
      </c>
      <c r="BC106" s="339" t="str">
        <f t="shared" si="20"/>
        <v/>
      </c>
      <c r="BD106" s="339" t="str">
        <f>IF(BC106="","",COUNT($BC$1:BC106))</f>
        <v/>
      </c>
      <c r="BE106" s="339" t="str">
        <f t="shared" si="1229"/>
        <v/>
      </c>
      <c r="BF106" s="340" t="str">
        <f>IF(AR106="","",IF(ISNA(MATCH(AF106,$AF$1:AF105,0)),-AR106,AR106))</f>
        <v/>
      </c>
      <c r="BG106" s="341" t="str">
        <f t="array" ref="BG106">IF(BE106="","",SUM(IF(AK$1:AK$200=BE106,BF$1:BF$200)))</f>
        <v/>
      </c>
      <c r="BH106" s="341" t="str">
        <f t="shared" ref="BH106" si="1347">IF(BG106="","",MOD(BG106,CERCLE))</f>
        <v/>
      </c>
      <c r="BI106" s="342"/>
      <c r="BJ106" s="322"/>
      <c r="BK106" s="322"/>
      <c r="BL106" s="322"/>
      <c r="BM106" s="339" t="str">
        <f t="shared" si="862"/>
        <v/>
      </c>
      <c r="BN106" s="343" t="str">
        <f t="shared" si="1231"/>
        <v/>
      </c>
      <c r="BO106" s="341" t="str">
        <f t="shared" ref="BO106" si="1348">IF(BN106="","",CERCLE-BN106)</f>
        <v/>
      </c>
      <c r="BP106" s="341"/>
      <c r="BQ106" s="339" t="str">
        <f t="shared" si="1233"/>
        <v/>
      </c>
      <c r="BR106" s="341" t="str">
        <f t="shared" si="864"/>
        <v/>
      </c>
      <c r="BS106" s="341" t="str">
        <f t="shared" si="865"/>
        <v/>
      </c>
      <c r="BT106" s="343" t="str">
        <f t="shared" si="1234"/>
        <v/>
      </c>
      <c r="BU106" s="342"/>
      <c r="BV106" s="341" t="str">
        <f t="shared" si="1255"/>
        <v/>
      </c>
      <c r="BW106" s="345" t="str">
        <f t="shared" si="1256"/>
        <v/>
      </c>
      <c r="BX106" s="345" t="str">
        <f t="shared" si="1235"/>
        <v/>
      </c>
      <c r="BY106" s="346" t="str">
        <f t="shared" si="1236"/>
        <v/>
      </c>
      <c r="BZ106" s="346" t="str">
        <f t="shared" si="1237"/>
        <v/>
      </c>
      <c r="CA106" s="339" t="str">
        <f t="shared" si="868"/>
        <v/>
      </c>
      <c r="CE106" s="320" t="str">
        <f t="shared" si="1238"/>
        <v/>
      </c>
      <c r="CF106" s="320" t="str">
        <f t="shared" si="1239"/>
        <v/>
      </c>
      <c r="CG106" s="322" t="str">
        <f t="shared" si="1240"/>
        <v/>
      </c>
      <c r="CH106" s="322" t="str">
        <f t="shared" ref="CH106" si="1349">IF(CG106="","",MOD(CG106-BX106,CERCLE))</f>
        <v/>
      </c>
      <c r="CI106" s="322" t="str">
        <f t="shared" si="1242"/>
        <v/>
      </c>
      <c r="CJ106" s="349"/>
      <c r="CK106" s="350" t="str">
        <f t="shared" si="834"/>
        <v/>
      </c>
      <c r="CL106" s="350" t="str">
        <f t="shared" si="835"/>
        <v/>
      </c>
      <c r="CM106" s="320" t="str">
        <f t="shared" si="1272"/>
        <v/>
      </c>
      <c r="CN106" s="320" t="str">
        <f t="shared" si="1272"/>
        <v/>
      </c>
      <c r="CP106" s="322" t="str">
        <f>IF(BN106="","",MOD(BN106+'RAPPORT-XYZ'!$E$12,CERCLE))</f>
        <v/>
      </c>
      <c r="CQ106" s="345" t="str">
        <f t="shared" si="1258"/>
        <v/>
      </c>
      <c r="CR106" s="320" t="str">
        <f t="shared" si="871"/>
        <v/>
      </c>
      <c r="CS106" s="320" t="str">
        <f t="shared" si="836"/>
        <v/>
      </c>
      <c r="CU106" s="320" t="str">
        <f>IF(CR106="","",BY106/'RAPPORT-XYZ'!$E$9)</f>
        <v/>
      </c>
      <c r="CV106" s="320" t="str">
        <f>IF(CU106="","",-'RAPPORT-XYZ'!$E$27*CU106)</f>
        <v/>
      </c>
      <c r="CW106" s="320" t="str">
        <f>IF(CV106="","",-'RAPPORT-XYZ'!$E$29*CU106)</f>
        <v/>
      </c>
      <c r="CY106" s="320" t="str">
        <f t="shared" si="1243"/>
        <v/>
      </c>
      <c r="CZ106" s="320" t="str">
        <f t="shared" si="1243"/>
        <v/>
      </c>
      <c r="DB106" s="320" t="str">
        <f t="shared" si="872"/>
        <v/>
      </c>
      <c r="DD106" s="320" t="str">
        <f>IF(CA106="","",CA106+('RAPPORT-XYZ'!$E$37*ROW(106:106)))</f>
        <v/>
      </c>
      <c r="DF106" s="345" t="str">
        <f t="shared" ref="DF106" si="1350">IF(AND(CZ106=0,CY106=0),0,IF(AND(CZ106=0,CY106&gt;0),NORD,IF(AND(CZ106&gt;0,CY106=0),EST,IF(AND(CZ106=0,CY106&lt;0),SUD,IF(AND(CZ106&lt;0,CY106=0),OUEST,"")))))</f>
        <v/>
      </c>
      <c r="DG106" s="345" t="str">
        <f t="shared" ref="DG106" si="1351">IF(CY106="","",IF(DF106="",MOD(DEGREES(ATAN(ABS(CZ106)/(ABS(CY106))))/24,CERCLE),DF106))</f>
        <v/>
      </c>
      <c r="DH106" s="345" t="str">
        <f t="shared" ref="DH106" si="1352">IF(DG106="","",MOD(IF(AND(CZ106&gt;0,CY106&gt;0),DG106,IF(AND(CZ106&gt;0,CY106&lt;0),SUD-DG106,IF(AND(CZ106&lt;0,CY106&lt;0),SUD+DG106,IF(AND(CZ106&lt;0,CY106&gt;0),NORD-DG106,DG106)))),CERCLE))</f>
        <v/>
      </c>
      <c r="DI106" s="322" t="str">
        <f t="shared" ref="DI106" si="1353">IF(CG106="","",MOD(CG106-DH106,CERCLE))</f>
        <v/>
      </c>
      <c r="DJ106" s="322" t="str">
        <f t="shared" si="1248"/>
        <v/>
      </c>
      <c r="DK106" s="322" t="str">
        <f>IF(XYZ!$F$15=OUI,'CALCUL-XYZ'!DJ106,'CALCUL-XYZ'!DH106)</f>
        <v/>
      </c>
      <c r="DL106" s="345" t="str">
        <f t="shared" si="1263"/>
        <v/>
      </c>
      <c r="DN106" s="320" t="str">
        <f t="shared" si="843"/>
        <v/>
      </c>
      <c r="DO106" s="320" t="str">
        <f t="shared" si="844"/>
        <v/>
      </c>
      <c r="DP106" s="320" t="str">
        <f t="shared" si="1264"/>
        <v/>
      </c>
      <c r="DQ106" s="320" t="str">
        <f t="shared" si="1264"/>
        <v/>
      </c>
      <c r="DS106" s="320" t="str">
        <f t="shared" si="845"/>
        <v/>
      </c>
      <c r="DT106" s="320" t="str">
        <f>IF(XYZ!AJ130="","",IF(XYZ!$AO$23='CALCUL-XY'!$E$56," "&amp;SUBSTITUTE(XYZ!AJ130,",","."),","&amp;SUBSTITUTE(XYZ!AJ130,",",".")))</f>
        <v/>
      </c>
      <c r="DU106" s="320" t="str">
        <f>IF(XYZ!AK130="","",IF(XYZ!$AO$23='CALCUL-XY'!$E$56," "&amp;SUBSTITUTE(XYZ!AK130,",","."),","&amp;SUBSTITUTE(XYZ!AK130,",",".")))</f>
        <v/>
      </c>
      <c r="DV106" s="320" t="str">
        <f>IF(DD106="","",IF(XYZ!$AO$23='CALCUL-XY'!$E$56," "&amp;SUBSTITUTE(DD106,",","."),","&amp;SUBSTITUTE(DD106,",",".")))</f>
        <v/>
      </c>
      <c r="DW106" s="320" t="str">
        <f>IF(DS106="","",IF(XYZ!$AO$23='CALCUL-XY'!$E$56,IF(XYZ!AM130=""," ST"," "&amp;XYZ!AM130),IF(XYZ!AM130="",",ST",","&amp;XYZ!AM130)))</f>
        <v/>
      </c>
      <c r="DY106" s="319">
        <f t="shared" si="846"/>
        <v>106</v>
      </c>
      <c r="DZ106" s="320" t="str">
        <f t="shared" si="847"/>
        <v/>
      </c>
      <c r="EA106" s="322" t="str">
        <f t="shared" si="848"/>
        <v/>
      </c>
      <c r="EB106" s="345" t="str">
        <f t="shared" si="879"/>
        <v/>
      </c>
      <c r="EC106" s="320" t="str">
        <f t="shared" si="849"/>
        <v/>
      </c>
      <c r="ED106" s="320" t="str">
        <f t="shared" si="892"/>
        <v/>
      </c>
      <c r="EE106" s="320" t="str">
        <f t="shared" si="893"/>
        <v/>
      </c>
      <c r="EF106" s="320" t="str">
        <f ca="1">IF(EA106="","",IF(NC&lt;DY106,"",SUM(ED106:OFFSET(ED106,(NC-1),0))))</f>
        <v/>
      </c>
      <c r="EG106" s="320" t="str">
        <f ca="1">IF(EA106="","",IF(NC&lt;DY106,"",SUM(EE106:OFFSET(EE106,(NC-1),0))))</f>
        <v/>
      </c>
      <c r="EH106" s="320" t="str">
        <f t="shared" si="850"/>
        <v/>
      </c>
      <c r="EI106" s="320" t="str">
        <f>IF(EH106="","",'RAPPORT-XYZ'!$E$9/'CALCUL-XYZ'!EH106)</f>
        <v/>
      </c>
    </row>
    <row r="107" spans="1:141" x14ac:dyDescent="0.15">
      <c r="A107" s="320" t="str">
        <f>IF(XYZ!C131="","",XYZ!C131)</f>
        <v/>
      </c>
      <c r="B107" s="320" t="str">
        <f>IF(XYZ!C131="","",IF(XYZ!C131='RAPPORT-XYZ'!$A$6,'RAPPORT-XYZ'!$A$6,IF(OR(XYZ!C131='RAPPORT-XYZ'!$A$7,XYZ!C131='RAPPORT-XYZ'!$B$7),'RAPPORT-XYZ'!$A$7)))</f>
        <v/>
      </c>
      <c r="C107" s="320" t="str">
        <f>IF(XYZ!E131="","",XYZ!E131)</f>
        <v/>
      </c>
      <c r="D107" s="320" t="str">
        <f>IF(XYZ!F131="","",XYZ!F131)</f>
        <v/>
      </c>
      <c r="E107" s="320" t="str">
        <f>IF(XYZ!G131="","",XYZ!G131)</f>
        <v/>
      </c>
      <c r="F107" s="322" t="str">
        <f>IF(XYZ!H131="","",MOD(XYZ!H131,CERCLE))</f>
        <v/>
      </c>
      <c r="G107" s="322" t="str">
        <f>IF(XYZ!I131="","",MOD(XYZ!I131,CERCLE))</f>
        <v/>
      </c>
      <c r="H107" s="320">
        <f>IFERROR(IF(ECHELLE3="",XYZ!I131*1,XYZ!I131*ECHELLE3),"")</f>
        <v>0</v>
      </c>
      <c r="I107" s="320" t="str">
        <f>IF(XYZ!J131="","",XYZ!J131)</f>
        <v/>
      </c>
      <c r="K107" s="320" t="str">
        <f t="shared" si="851"/>
        <v/>
      </c>
      <c r="L107" s="320" t="str">
        <f>IF(K107="","",COUNT($K$1:K107))</f>
        <v/>
      </c>
      <c r="M107" s="320" t="str">
        <f t="shared" si="1215"/>
        <v/>
      </c>
      <c r="N107" s="320" t="str">
        <f t="shared" si="1216"/>
        <v/>
      </c>
      <c r="O107" s="320" t="str">
        <f t="shared" si="1217"/>
        <v/>
      </c>
      <c r="P107" s="320" t="str">
        <f t="shared" si="1218"/>
        <v/>
      </c>
      <c r="Q107" s="322" t="str">
        <f t="shared" si="1219"/>
        <v/>
      </c>
      <c r="R107" s="322" t="str">
        <f t="shared" si="1220"/>
        <v/>
      </c>
      <c r="S107" s="320" t="str">
        <f t="shared" si="1221"/>
        <v/>
      </c>
      <c r="T107" s="320" t="str">
        <f t="shared" si="1222"/>
        <v/>
      </c>
      <c r="V107" s="322" t="str">
        <f t="shared" ref="V107" si="1354">IF(Q107="","",IF(M107="R",MOD(Q107-SUD,CERCLE),Q107))</f>
        <v/>
      </c>
      <c r="W107" s="331" t="str">
        <f t="shared" si="853"/>
        <v/>
      </c>
      <c r="X107" s="331" t="str">
        <f t="shared" si="854"/>
        <v/>
      </c>
      <c r="Y107" s="352"/>
      <c r="Z107" s="322" t="str">
        <f t="shared" ref="Z107" si="1355">IF(R107="","",IF(M107="R",MOD(CERCLE-R107,CERCLE),R107))</f>
        <v/>
      </c>
      <c r="AA107" s="320" t="str">
        <f t="shared" ref="AA107" si="1356">IF(S107="","",ABS(COS(RADIANS(Z107-EST)*24))*S107)</f>
        <v/>
      </c>
      <c r="AC107" s="320" t="str">
        <f t="shared" ref="AC107" si="1357">IF(S107="","",SIN(RADIANS(Z107-EST)*24)*S107)</f>
        <v/>
      </c>
      <c r="AD107" s="320" t="str">
        <f t="shared" si="810"/>
        <v/>
      </c>
      <c r="AF107" s="320" t="str">
        <f t="shared" si="1227"/>
        <v/>
      </c>
      <c r="AG107" s="320" t="str">
        <f t="shared" si="1227"/>
        <v/>
      </c>
      <c r="AH107" s="320" t="str">
        <f t="shared" si="812"/>
        <v/>
      </c>
      <c r="AI107" s="320" t="str">
        <f t="shared" si="813"/>
        <v/>
      </c>
      <c r="AJ107" s="320" t="str">
        <f>IF(AH107="","",IF(ISNA(MATCH(AH107,$AH$1:AH106,0)),"N","Y"))</f>
        <v/>
      </c>
      <c r="AK107" s="320" t="str">
        <f t="shared" si="814"/>
        <v/>
      </c>
      <c r="AL107" s="320" t="str">
        <f t="shared" si="815"/>
        <v/>
      </c>
      <c r="AM107" s="320" t="str">
        <f t="shared" si="816"/>
        <v/>
      </c>
      <c r="AN107" s="320" t="str">
        <f t="shared" si="817"/>
        <v/>
      </c>
      <c r="AO107" s="334" t="str">
        <f t="array" ref="AO107">IF(AM107="","",AVERAGE(IF(AH$1:AH$200=AM107,W$1:W$200)))</f>
        <v/>
      </c>
      <c r="AP107" s="334" t="str">
        <f t="array" ref="AP107">IF(AM107="","",AVERAGE(IF(AH$1:AH$200=AM107,X$1:X$200)))</f>
        <v/>
      </c>
      <c r="AQ107" s="334" t="str">
        <f t="shared" si="858"/>
        <v/>
      </c>
      <c r="AR107" s="335" t="str">
        <f t="array" ref="AR107">IF(AQ107="","",MOD(DEGREES(AQ107/24),CERCLE))</f>
        <v/>
      </c>
      <c r="AS107" s="336" t="str">
        <f t="array" ref="AS107">IF(AM107="","",AVERAGE(IF(AH$1:AH$200=AM107,AA$1:AA$200)))</f>
        <v/>
      </c>
      <c r="AT107" s="336" t="str">
        <f t="shared" si="1228"/>
        <v/>
      </c>
      <c r="AU107" s="336" t="str">
        <f t="shared" si="859"/>
        <v/>
      </c>
      <c r="AV107" s="337" t="str">
        <f t="array" ref="AV107">IF(AM107="","",AVERAGE(IF(AH$1:AH$200=AM107,AD$1:AD$200)))</f>
        <v/>
      </c>
      <c r="AW107" s="337" t="str">
        <f t="array" ref="AW107">IF(AN107="","",AVERAGE(IF(AH$1:AH$200=AN107,AD$1:AD$200)))</f>
        <v/>
      </c>
      <c r="AX107" s="337" t="str">
        <f t="shared" si="860"/>
        <v/>
      </c>
      <c r="AY107" s="320" t="str">
        <f t="shared" si="819"/>
        <v/>
      </c>
      <c r="AZ107" s="320" t="str">
        <f>IF(AY107="","",COUNT(AY$1:AY107))</f>
        <v/>
      </c>
      <c r="BB107" s="339" t="str">
        <f>IF(AF107="","",IF(ISNA(MATCH(AF107,$AF$1:AF106,0)),"N","Y"))</f>
        <v/>
      </c>
      <c r="BC107" s="339" t="str">
        <f t="shared" si="20"/>
        <v/>
      </c>
      <c r="BD107" s="339" t="str">
        <f>IF(BC107="","",COUNT($BC$1:BC107))</f>
        <v/>
      </c>
      <c r="BE107" s="339" t="str">
        <f t="shared" si="1229"/>
        <v/>
      </c>
      <c r="BF107" s="340" t="str">
        <f>IF(AR107="","",IF(ISNA(MATCH(AF107,$AF$1:AF106,0)),-AR107,AR107))</f>
        <v/>
      </c>
      <c r="BG107" s="341" t="str">
        <f t="array" ref="BG107">IF(BE107="","",SUM(IF(AK$1:AK$200=BE107,BF$1:BF$200)))</f>
        <v/>
      </c>
      <c r="BH107" s="341" t="str">
        <f t="shared" ref="BH107" si="1358">IF(BG107="","",MOD(BG107,CERCLE))</f>
        <v/>
      </c>
      <c r="BI107" s="342"/>
      <c r="BJ107" s="322"/>
      <c r="BK107" s="322"/>
      <c r="BL107" s="322"/>
      <c r="BM107" s="339" t="str">
        <f t="shared" si="862"/>
        <v/>
      </c>
      <c r="BN107" s="343" t="str">
        <f t="shared" si="1231"/>
        <v/>
      </c>
      <c r="BO107" s="341" t="str">
        <f t="shared" ref="BO107" si="1359">IF(BN107="","",CERCLE-BN107)</f>
        <v/>
      </c>
      <c r="BP107" s="341"/>
      <c r="BQ107" s="339" t="str">
        <f t="shared" si="1233"/>
        <v/>
      </c>
      <c r="BR107" s="341" t="str">
        <f t="shared" si="864"/>
        <v/>
      </c>
      <c r="BS107" s="341" t="str">
        <f t="shared" si="865"/>
        <v/>
      </c>
      <c r="BT107" s="343" t="str">
        <f t="shared" si="1234"/>
        <v/>
      </c>
      <c r="BU107" s="342"/>
      <c r="BV107" s="341" t="str">
        <f t="shared" si="1255"/>
        <v/>
      </c>
      <c r="BW107" s="345" t="str">
        <f t="shared" si="1256"/>
        <v/>
      </c>
      <c r="BX107" s="345" t="str">
        <f t="shared" si="1235"/>
        <v/>
      </c>
      <c r="BY107" s="346" t="str">
        <f t="shared" si="1236"/>
        <v/>
      </c>
      <c r="BZ107" s="346" t="str">
        <f t="shared" si="1237"/>
        <v/>
      </c>
      <c r="CA107" s="339" t="str">
        <f t="shared" si="868"/>
        <v/>
      </c>
      <c r="CE107" s="320" t="str">
        <f t="shared" si="1238"/>
        <v/>
      </c>
      <c r="CF107" s="320" t="str">
        <f t="shared" si="1239"/>
        <v/>
      </c>
      <c r="CG107" s="322" t="str">
        <f t="shared" si="1240"/>
        <v/>
      </c>
      <c r="CH107" s="322" t="str">
        <f t="shared" ref="CH107" si="1360">IF(CG107="","",MOD(CG107-BX107,CERCLE))</f>
        <v/>
      </c>
      <c r="CI107" s="322" t="str">
        <f t="shared" si="1242"/>
        <v/>
      </c>
      <c r="CJ107" s="349"/>
      <c r="CK107" s="350" t="str">
        <f t="shared" si="834"/>
        <v/>
      </c>
      <c r="CL107" s="350" t="str">
        <f t="shared" si="835"/>
        <v/>
      </c>
      <c r="CM107" s="320" t="str">
        <f t="shared" si="1272"/>
        <v/>
      </c>
      <c r="CN107" s="320" t="str">
        <f t="shared" si="1272"/>
        <v/>
      </c>
      <c r="CP107" s="322" t="str">
        <f>IF(BN107="","",MOD(BN107+'RAPPORT-XYZ'!$E$12,CERCLE))</f>
        <v/>
      </c>
      <c r="CQ107" s="345" t="str">
        <f t="shared" si="1258"/>
        <v/>
      </c>
      <c r="CR107" s="320" t="str">
        <f t="shared" si="871"/>
        <v/>
      </c>
      <c r="CS107" s="320" t="str">
        <f t="shared" si="836"/>
        <v/>
      </c>
      <c r="CU107" s="320" t="str">
        <f>IF(CR107="","",BY107/'RAPPORT-XYZ'!$E$9)</f>
        <v/>
      </c>
      <c r="CV107" s="320" t="str">
        <f>IF(CU107="","",-'RAPPORT-XYZ'!$E$27*CU107)</f>
        <v/>
      </c>
      <c r="CW107" s="320" t="str">
        <f>IF(CV107="","",-'RAPPORT-XYZ'!$E$29*CU107)</f>
        <v/>
      </c>
      <c r="CY107" s="320" t="str">
        <f t="shared" si="1243"/>
        <v/>
      </c>
      <c r="CZ107" s="320" t="str">
        <f t="shared" si="1243"/>
        <v/>
      </c>
      <c r="DB107" s="320" t="str">
        <f t="shared" si="872"/>
        <v/>
      </c>
      <c r="DD107" s="320" t="str">
        <f>IF(CA107="","",CA107+('RAPPORT-XYZ'!$E$37*ROW(107:107)))</f>
        <v/>
      </c>
      <c r="DF107" s="345" t="str">
        <f t="shared" ref="DF107" si="1361">IF(AND(CZ107=0,CY107=0),0,IF(AND(CZ107=0,CY107&gt;0),NORD,IF(AND(CZ107&gt;0,CY107=0),EST,IF(AND(CZ107=0,CY107&lt;0),SUD,IF(AND(CZ107&lt;0,CY107=0),OUEST,"")))))</f>
        <v/>
      </c>
      <c r="DG107" s="345" t="str">
        <f t="shared" ref="DG107" si="1362">IF(CY107="","",IF(DF107="",MOD(DEGREES(ATAN(ABS(CZ107)/(ABS(CY107))))/24,CERCLE),DF107))</f>
        <v/>
      </c>
      <c r="DH107" s="345" t="str">
        <f t="shared" ref="DH107" si="1363">IF(DG107="","",MOD(IF(AND(CZ107&gt;0,CY107&gt;0),DG107,IF(AND(CZ107&gt;0,CY107&lt;0),SUD-DG107,IF(AND(CZ107&lt;0,CY107&lt;0),SUD+DG107,IF(AND(CZ107&lt;0,CY107&gt;0),NORD-DG107,DG107)))),CERCLE))</f>
        <v/>
      </c>
      <c r="DI107" s="322" t="str">
        <f t="shared" ref="DI107" si="1364">IF(CG107="","",MOD(CG107-DH107,CERCLE))</f>
        <v/>
      </c>
      <c r="DJ107" s="322" t="str">
        <f t="shared" si="1248"/>
        <v/>
      </c>
      <c r="DK107" s="322" t="str">
        <f>IF(XYZ!$F$15=OUI,'CALCUL-XYZ'!DJ107,'CALCUL-XYZ'!DH107)</f>
        <v/>
      </c>
      <c r="DL107" s="345" t="str">
        <f t="shared" si="1263"/>
        <v/>
      </c>
      <c r="DN107" s="320" t="str">
        <f t="shared" si="843"/>
        <v/>
      </c>
      <c r="DO107" s="320" t="str">
        <f t="shared" si="844"/>
        <v/>
      </c>
      <c r="DP107" s="320" t="str">
        <f t="shared" si="1264"/>
        <v/>
      </c>
      <c r="DQ107" s="320" t="str">
        <f t="shared" si="1264"/>
        <v/>
      </c>
      <c r="DS107" s="320" t="str">
        <f t="shared" si="845"/>
        <v/>
      </c>
      <c r="DT107" s="320" t="str">
        <f>IF(XYZ!AJ131="","",IF(XYZ!$AO$23='CALCUL-XY'!$E$56," "&amp;SUBSTITUTE(XYZ!AJ131,",","."),","&amp;SUBSTITUTE(XYZ!AJ131,",",".")))</f>
        <v/>
      </c>
      <c r="DU107" s="320" t="str">
        <f>IF(XYZ!AK131="","",IF(XYZ!$AO$23='CALCUL-XY'!$E$56," "&amp;SUBSTITUTE(XYZ!AK131,",","."),","&amp;SUBSTITUTE(XYZ!AK131,",",".")))</f>
        <v/>
      </c>
      <c r="DV107" s="320" t="str">
        <f>IF(DD107="","",IF(XYZ!$AO$23='CALCUL-XY'!$E$56," "&amp;SUBSTITUTE(DD107,",","."),","&amp;SUBSTITUTE(DD107,",",".")))</f>
        <v/>
      </c>
      <c r="DW107" s="320" t="str">
        <f>IF(DS107="","",IF(XYZ!$AO$23='CALCUL-XY'!$E$56,IF(XYZ!AM131=""," ST"," "&amp;XYZ!AM131),IF(XYZ!AM131="",",ST",","&amp;XYZ!AM131)))</f>
        <v/>
      </c>
      <c r="DY107" s="319">
        <f t="shared" si="846"/>
        <v>107</v>
      </c>
      <c r="DZ107" s="320" t="str">
        <f t="shared" si="847"/>
        <v/>
      </c>
      <c r="EA107" s="322" t="str">
        <f t="shared" si="848"/>
        <v/>
      </c>
      <c r="EB107" s="345" t="str">
        <f t="shared" si="879"/>
        <v/>
      </c>
      <c r="EC107" s="320" t="str">
        <f t="shared" si="849"/>
        <v/>
      </c>
      <c r="ED107" s="320" t="str">
        <f t="shared" si="892"/>
        <v/>
      </c>
      <c r="EE107" s="320" t="str">
        <f t="shared" si="893"/>
        <v/>
      </c>
      <c r="EF107" s="320" t="str">
        <f ca="1">IF(EA107="","",IF(NC&lt;DY107,"",SUM(ED107:OFFSET(ED107,(NC-1),0))))</f>
        <v/>
      </c>
      <c r="EG107" s="320" t="str">
        <f ca="1">IF(EA107="","",IF(NC&lt;DY107,"",SUM(EE107:OFFSET(EE107,(NC-1),0))))</f>
        <v/>
      </c>
      <c r="EH107" s="320" t="str">
        <f t="shared" si="850"/>
        <v/>
      </c>
      <c r="EI107" s="320" t="str">
        <f>IF(EH107="","",'RAPPORT-XYZ'!$E$9/'CALCUL-XYZ'!EH107)</f>
        <v/>
      </c>
    </row>
    <row r="108" spans="1:141" x14ac:dyDescent="0.15">
      <c r="A108" s="320" t="str">
        <f>IF(XYZ!C132="","",XYZ!C132)</f>
        <v/>
      </c>
      <c r="B108" s="320" t="str">
        <f>IF(XYZ!C132="","",IF(XYZ!C132='RAPPORT-XYZ'!$A$6,'RAPPORT-XYZ'!$A$6,IF(OR(XYZ!C132='RAPPORT-XYZ'!$A$7,XYZ!C132='RAPPORT-XYZ'!$B$7),'RAPPORT-XYZ'!$A$7)))</f>
        <v/>
      </c>
      <c r="C108" s="320" t="str">
        <f>IF(XYZ!E132="","",XYZ!E132)</f>
        <v/>
      </c>
      <c r="D108" s="320" t="str">
        <f>IF(XYZ!F132="","",XYZ!F132)</f>
        <v/>
      </c>
      <c r="E108" s="320" t="str">
        <f>IF(XYZ!G132="","",XYZ!G132)</f>
        <v/>
      </c>
      <c r="F108" s="322" t="str">
        <f>IF(XYZ!H132="","",MOD(XYZ!H132,CERCLE))</f>
        <v/>
      </c>
      <c r="G108" s="322" t="str">
        <f>IF(XYZ!I132="","",MOD(XYZ!I132,CERCLE))</f>
        <v/>
      </c>
      <c r="H108" s="320">
        <f>IFERROR(IF(ECHELLE3="",XYZ!I132*1,XYZ!I132*ECHELLE3),"")</f>
        <v>0</v>
      </c>
      <c r="I108" s="320" t="str">
        <f>IF(XYZ!J132="","",XYZ!J132)</f>
        <v/>
      </c>
      <c r="K108" s="320" t="str">
        <f t="shared" si="851"/>
        <v/>
      </c>
      <c r="L108" s="320" t="str">
        <f>IF(K108="","",COUNT($K$1:K108))</f>
        <v/>
      </c>
      <c r="M108" s="320" t="str">
        <f t="shared" si="1215"/>
        <v/>
      </c>
      <c r="N108" s="320" t="str">
        <f t="shared" si="1216"/>
        <v/>
      </c>
      <c r="O108" s="320" t="str">
        <f t="shared" si="1217"/>
        <v/>
      </c>
      <c r="P108" s="320" t="str">
        <f t="shared" si="1218"/>
        <v/>
      </c>
      <c r="Q108" s="322" t="str">
        <f t="shared" si="1219"/>
        <v/>
      </c>
      <c r="R108" s="322" t="str">
        <f t="shared" si="1220"/>
        <v/>
      </c>
      <c r="S108" s="320" t="str">
        <f t="shared" si="1221"/>
        <v/>
      </c>
      <c r="T108" s="320" t="str">
        <f t="shared" si="1222"/>
        <v/>
      </c>
      <c r="V108" s="322" t="str">
        <f t="shared" ref="V108" si="1365">IF(Q108="","",IF(M108="R",MOD(Q108-SUD,CERCLE),Q108))</f>
        <v/>
      </c>
      <c r="W108" s="331" t="str">
        <f t="shared" si="853"/>
        <v/>
      </c>
      <c r="X108" s="331" t="str">
        <f t="shared" si="854"/>
        <v/>
      </c>
      <c r="Y108" s="352"/>
      <c r="Z108" s="322" t="str">
        <f t="shared" ref="Z108" si="1366">IF(R108="","",IF(M108="R",MOD(CERCLE-R108,CERCLE),R108))</f>
        <v/>
      </c>
      <c r="AA108" s="320" t="str">
        <f t="shared" ref="AA108" si="1367">IF(S108="","",ABS(COS(RADIANS(Z108-EST)*24))*S108)</f>
        <v/>
      </c>
      <c r="AC108" s="320" t="str">
        <f t="shared" ref="AC108" si="1368">IF(S108="","",SIN(RADIANS(Z108-EST)*24)*S108)</f>
        <v/>
      </c>
      <c r="AD108" s="320" t="str">
        <f t="shared" si="810"/>
        <v/>
      </c>
      <c r="AF108" s="320" t="str">
        <f t="shared" si="1227"/>
        <v/>
      </c>
      <c r="AG108" s="320" t="str">
        <f t="shared" si="1227"/>
        <v/>
      </c>
      <c r="AH108" s="320" t="str">
        <f t="shared" si="812"/>
        <v/>
      </c>
      <c r="AI108" s="320" t="str">
        <f t="shared" si="813"/>
        <v/>
      </c>
      <c r="AJ108" s="320" t="str">
        <f>IF(AH108="","",IF(ISNA(MATCH(AH108,$AH$1:AH107,0)),"N","Y"))</f>
        <v/>
      </c>
      <c r="AK108" s="320" t="str">
        <f t="shared" si="814"/>
        <v/>
      </c>
      <c r="AL108" s="320" t="str">
        <f t="shared" si="815"/>
        <v/>
      </c>
      <c r="AM108" s="320" t="str">
        <f t="shared" si="816"/>
        <v/>
      </c>
      <c r="AN108" s="320" t="str">
        <f t="shared" si="817"/>
        <v/>
      </c>
      <c r="AO108" s="334" t="str">
        <f t="array" ref="AO108">IF(AM108="","",AVERAGE(IF(AH$1:AH$200=AM108,W$1:W$200)))</f>
        <v/>
      </c>
      <c r="AP108" s="334" t="str">
        <f t="array" ref="AP108">IF(AM108="","",AVERAGE(IF(AH$1:AH$200=AM108,X$1:X$200)))</f>
        <v/>
      </c>
      <c r="AQ108" s="334" t="str">
        <f t="shared" si="858"/>
        <v/>
      </c>
      <c r="AR108" s="335" t="str">
        <f t="array" ref="AR108">IF(AQ108="","",MOD(DEGREES(AQ108/24),CERCLE))</f>
        <v/>
      </c>
      <c r="AS108" s="336" t="str">
        <f t="array" ref="AS108">IF(AM108="","",AVERAGE(IF(AH$1:AH$200=AM108,AA$1:AA$200)))</f>
        <v/>
      </c>
      <c r="AT108" s="336" t="str">
        <f t="shared" si="1228"/>
        <v/>
      </c>
      <c r="AU108" s="336" t="str">
        <f t="shared" si="859"/>
        <v/>
      </c>
      <c r="AV108" s="337" t="str">
        <f t="array" ref="AV108">IF(AM108="","",AVERAGE(IF(AH$1:AH$200=AM108,AD$1:AD$200)))</f>
        <v/>
      </c>
      <c r="AW108" s="337" t="str">
        <f t="array" ref="AW108">IF(AN108="","",AVERAGE(IF(AH$1:AH$200=AN108,AD$1:AD$200)))</f>
        <v/>
      </c>
      <c r="AX108" s="337" t="str">
        <f t="shared" si="860"/>
        <v/>
      </c>
      <c r="AY108" s="320" t="str">
        <f t="shared" si="819"/>
        <v/>
      </c>
      <c r="AZ108" s="320" t="str">
        <f>IF(AY108="","",COUNT(AY$1:AY108))</f>
        <v/>
      </c>
      <c r="BB108" s="339" t="str">
        <f>IF(AF108="","",IF(ISNA(MATCH(AF108,$AF$1:AF107,0)),"N","Y"))</f>
        <v/>
      </c>
      <c r="BC108" s="339" t="str">
        <f t="shared" si="20"/>
        <v/>
      </c>
      <c r="BD108" s="339" t="str">
        <f>IF(BC108="","",COUNT($BC$1:BC108))</f>
        <v/>
      </c>
      <c r="BE108" s="339" t="str">
        <f t="shared" si="1229"/>
        <v/>
      </c>
      <c r="BF108" s="340" t="str">
        <f>IF(AR108="","",IF(ISNA(MATCH(AF108,$AF$1:AF107,0)),-AR108,AR108))</f>
        <v/>
      </c>
      <c r="BG108" s="341" t="str">
        <f t="array" ref="BG108">IF(BE108="","",SUM(IF(AK$1:AK$200=BE108,BF$1:BF$200)))</f>
        <v/>
      </c>
      <c r="BH108" s="341" t="str">
        <f t="shared" ref="BH108" si="1369">IF(BG108="","",MOD(BG108,CERCLE))</f>
        <v/>
      </c>
      <c r="BI108" s="342"/>
      <c r="BJ108" s="322"/>
      <c r="BK108" s="322"/>
      <c r="BL108" s="322"/>
      <c r="BM108" s="339" t="str">
        <f t="shared" si="862"/>
        <v/>
      </c>
      <c r="BN108" s="343" t="str">
        <f t="shared" si="1231"/>
        <v/>
      </c>
      <c r="BO108" s="341" t="str">
        <f t="shared" ref="BO108" si="1370">IF(BN108="","",CERCLE-BN108)</f>
        <v/>
      </c>
      <c r="BP108" s="341"/>
      <c r="BQ108" s="339" t="str">
        <f t="shared" si="1233"/>
        <v/>
      </c>
      <c r="BR108" s="341" t="str">
        <f t="shared" si="864"/>
        <v/>
      </c>
      <c r="BS108" s="341" t="str">
        <f t="shared" si="865"/>
        <v/>
      </c>
      <c r="BT108" s="343" t="str">
        <f t="shared" si="1234"/>
        <v/>
      </c>
      <c r="BU108" s="342"/>
      <c r="BV108" s="341" t="str">
        <f t="shared" si="1255"/>
        <v/>
      </c>
      <c r="BW108" s="345" t="str">
        <f t="shared" si="1256"/>
        <v/>
      </c>
      <c r="BX108" s="345" t="str">
        <f t="shared" si="1235"/>
        <v/>
      </c>
      <c r="BY108" s="346" t="str">
        <f t="shared" si="1236"/>
        <v/>
      </c>
      <c r="BZ108" s="346" t="str">
        <f t="shared" si="1237"/>
        <v/>
      </c>
      <c r="CA108" s="339" t="str">
        <f t="shared" si="868"/>
        <v/>
      </c>
      <c r="CE108" s="320" t="str">
        <f t="shared" si="1238"/>
        <v/>
      </c>
      <c r="CF108" s="320" t="str">
        <f t="shared" si="1239"/>
        <v/>
      </c>
      <c r="CG108" s="322" t="str">
        <f t="shared" si="1240"/>
        <v/>
      </c>
      <c r="CH108" s="322" t="str">
        <f t="shared" ref="CH108" si="1371">IF(CG108="","",MOD(CG108-BX108,CERCLE))</f>
        <v/>
      </c>
      <c r="CI108" s="322" t="str">
        <f t="shared" si="1242"/>
        <v/>
      </c>
      <c r="CJ108" s="349"/>
      <c r="CK108" s="350" t="str">
        <f t="shared" si="834"/>
        <v/>
      </c>
      <c r="CL108" s="350" t="str">
        <f t="shared" si="835"/>
        <v/>
      </c>
      <c r="CM108" s="320" t="str">
        <f t="shared" si="1272"/>
        <v/>
      </c>
      <c r="CN108" s="320" t="str">
        <f t="shared" si="1272"/>
        <v/>
      </c>
      <c r="CP108" s="322" t="str">
        <f>IF(BN108="","",MOD(BN108+'RAPPORT-XYZ'!$E$12,CERCLE))</f>
        <v/>
      </c>
      <c r="CQ108" s="345" t="str">
        <f t="shared" si="1258"/>
        <v/>
      </c>
      <c r="CR108" s="320" t="str">
        <f t="shared" si="871"/>
        <v/>
      </c>
      <c r="CS108" s="320" t="str">
        <f t="shared" si="836"/>
        <v/>
      </c>
      <c r="CU108" s="320" t="str">
        <f>IF(CR108="","",BY108/'RAPPORT-XYZ'!$E$9)</f>
        <v/>
      </c>
      <c r="CV108" s="320" t="str">
        <f>IF(CU108="","",-'RAPPORT-XYZ'!$E$27*CU108)</f>
        <v/>
      </c>
      <c r="CW108" s="320" t="str">
        <f>IF(CV108="","",-'RAPPORT-XYZ'!$E$29*CU108)</f>
        <v/>
      </c>
      <c r="CY108" s="320" t="str">
        <f t="shared" si="1243"/>
        <v/>
      </c>
      <c r="CZ108" s="320" t="str">
        <f t="shared" si="1243"/>
        <v/>
      </c>
      <c r="DB108" s="320" t="str">
        <f t="shared" si="872"/>
        <v/>
      </c>
      <c r="DD108" s="320" t="str">
        <f>IF(CA108="","",CA108+('RAPPORT-XYZ'!$E$37*ROW(108:108)))</f>
        <v/>
      </c>
      <c r="DF108" s="345" t="str">
        <f t="shared" ref="DF108" si="1372">IF(AND(CZ108=0,CY108=0),0,IF(AND(CZ108=0,CY108&gt;0),NORD,IF(AND(CZ108&gt;0,CY108=0),EST,IF(AND(CZ108=0,CY108&lt;0),SUD,IF(AND(CZ108&lt;0,CY108=0),OUEST,"")))))</f>
        <v/>
      </c>
      <c r="DG108" s="345" t="str">
        <f t="shared" ref="DG108" si="1373">IF(CY108="","",IF(DF108="",MOD(DEGREES(ATAN(ABS(CZ108)/(ABS(CY108))))/24,CERCLE),DF108))</f>
        <v/>
      </c>
      <c r="DH108" s="345" t="str">
        <f t="shared" ref="DH108" si="1374">IF(DG108="","",MOD(IF(AND(CZ108&gt;0,CY108&gt;0),DG108,IF(AND(CZ108&gt;0,CY108&lt;0),SUD-DG108,IF(AND(CZ108&lt;0,CY108&lt;0),SUD+DG108,IF(AND(CZ108&lt;0,CY108&gt;0),NORD-DG108,DG108)))),CERCLE))</f>
        <v/>
      </c>
      <c r="DI108" s="322" t="str">
        <f t="shared" ref="DI108" si="1375">IF(CG108="","",MOD(CG108-DH108,CERCLE))</f>
        <v/>
      </c>
      <c r="DJ108" s="322" t="str">
        <f t="shared" si="1248"/>
        <v/>
      </c>
      <c r="DK108" s="322" t="str">
        <f>IF(XYZ!$F$15=OUI,'CALCUL-XYZ'!DJ108,'CALCUL-XYZ'!DH108)</f>
        <v/>
      </c>
      <c r="DL108" s="345" t="str">
        <f t="shared" si="1263"/>
        <v/>
      </c>
      <c r="DN108" s="320" t="str">
        <f t="shared" si="843"/>
        <v/>
      </c>
      <c r="DO108" s="320" t="str">
        <f t="shared" si="844"/>
        <v/>
      </c>
      <c r="DP108" s="320" t="str">
        <f t="shared" si="1264"/>
        <v/>
      </c>
      <c r="DQ108" s="320" t="str">
        <f t="shared" si="1264"/>
        <v/>
      </c>
      <c r="DS108" s="320" t="str">
        <f t="shared" si="845"/>
        <v/>
      </c>
      <c r="DT108" s="320" t="str">
        <f>IF(XYZ!AJ132="","",IF(XYZ!$AO$23='CALCUL-XY'!$E$56," "&amp;SUBSTITUTE(XYZ!AJ132,",","."),","&amp;SUBSTITUTE(XYZ!AJ132,",",".")))</f>
        <v/>
      </c>
      <c r="DU108" s="320" t="str">
        <f>IF(XYZ!AK132="","",IF(XYZ!$AO$23='CALCUL-XY'!$E$56," "&amp;SUBSTITUTE(XYZ!AK132,",","."),","&amp;SUBSTITUTE(XYZ!AK132,",",".")))</f>
        <v/>
      </c>
      <c r="DV108" s="320" t="str">
        <f>IF(DD108="","",IF(XYZ!$AO$23='CALCUL-XY'!$E$56," "&amp;SUBSTITUTE(DD108,",","."),","&amp;SUBSTITUTE(DD108,",",".")))</f>
        <v/>
      </c>
      <c r="DW108" s="320" t="str">
        <f>IF(DS108="","",IF(XYZ!$AO$23='CALCUL-XY'!$E$56,IF(XYZ!AM132=""," ST"," "&amp;XYZ!AM132),IF(XYZ!AM132="",",ST",","&amp;XYZ!AM132)))</f>
        <v/>
      </c>
      <c r="DY108" s="319">
        <f t="shared" si="846"/>
        <v>108</v>
      </c>
      <c r="DZ108" s="320" t="str">
        <f t="shared" si="847"/>
        <v/>
      </c>
      <c r="EA108" s="322" t="str">
        <f t="shared" si="848"/>
        <v/>
      </c>
      <c r="EB108" s="345" t="str">
        <f t="shared" si="879"/>
        <v/>
      </c>
      <c r="EC108" s="320" t="str">
        <f t="shared" si="849"/>
        <v/>
      </c>
      <c r="ED108" s="320" t="str">
        <f t="shared" si="892"/>
        <v/>
      </c>
      <c r="EE108" s="320" t="str">
        <f t="shared" si="893"/>
        <v/>
      </c>
      <c r="EF108" s="320" t="str">
        <f ca="1">IF(EA108="","",IF(NC&lt;DY108,"",SUM(ED108:OFFSET(ED108,(NC-1),0))))</f>
        <v/>
      </c>
      <c r="EG108" s="320" t="str">
        <f ca="1">IF(EA108="","",IF(NC&lt;DY108,"",SUM(EE108:OFFSET(EE108,(NC-1),0))))</f>
        <v/>
      </c>
      <c r="EH108" s="320" t="str">
        <f t="shared" si="850"/>
        <v/>
      </c>
      <c r="EI108" s="320" t="str">
        <f>IF(EH108="","",'RAPPORT-XYZ'!$E$9/'CALCUL-XYZ'!EH108)</f>
        <v/>
      </c>
    </row>
    <row r="109" spans="1:141" x14ac:dyDescent="0.15">
      <c r="A109" s="320" t="str">
        <f>IF(XYZ!C133="","",XYZ!C133)</f>
        <v/>
      </c>
      <c r="B109" s="320" t="str">
        <f>IF(XYZ!C133="","",IF(XYZ!C133='RAPPORT-XYZ'!$A$6,'RAPPORT-XYZ'!$A$6,IF(OR(XYZ!C133='RAPPORT-XYZ'!$A$7,XYZ!C133='RAPPORT-XYZ'!$B$7),'RAPPORT-XYZ'!$A$7)))</f>
        <v/>
      </c>
      <c r="C109" s="320" t="str">
        <f>IF(XYZ!E133="","",XYZ!E133)</f>
        <v/>
      </c>
      <c r="D109" s="320" t="str">
        <f>IF(XYZ!F133="","",XYZ!F133)</f>
        <v/>
      </c>
      <c r="E109" s="320" t="str">
        <f>IF(XYZ!G133="","",XYZ!G133)</f>
        <v/>
      </c>
      <c r="F109" s="322" t="str">
        <f>IF(XYZ!H133="","",MOD(XYZ!H133,CERCLE))</f>
        <v/>
      </c>
      <c r="G109" s="322" t="str">
        <f>IF(XYZ!I133="","",MOD(XYZ!I133,CERCLE))</f>
        <v/>
      </c>
      <c r="H109" s="320">
        <f>IFERROR(IF(ECHELLE3="",XYZ!I133*1,XYZ!I133*ECHELLE3),"")</f>
        <v>0</v>
      </c>
      <c r="I109" s="320" t="str">
        <f>IF(XYZ!J133="","",XYZ!J133)</f>
        <v/>
      </c>
      <c r="K109" s="320" t="str">
        <f t="shared" si="851"/>
        <v/>
      </c>
      <c r="L109" s="320" t="str">
        <f>IF(K109="","",COUNT($K$1:K109))</f>
        <v/>
      </c>
      <c r="M109" s="320" t="str">
        <f t="shared" si="1215"/>
        <v/>
      </c>
      <c r="N109" s="320" t="str">
        <f t="shared" si="1216"/>
        <v/>
      </c>
      <c r="O109" s="320" t="str">
        <f t="shared" si="1217"/>
        <v/>
      </c>
      <c r="P109" s="320" t="str">
        <f t="shared" si="1218"/>
        <v/>
      </c>
      <c r="Q109" s="322" t="str">
        <f t="shared" si="1219"/>
        <v/>
      </c>
      <c r="R109" s="322" t="str">
        <f t="shared" si="1220"/>
        <v/>
      </c>
      <c r="S109" s="320" t="str">
        <f t="shared" si="1221"/>
        <v/>
      </c>
      <c r="T109" s="320" t="str">
        <f t="shared" si="1222"/>
        <v/>
      </c>
      <c r="V109" s="322" t="str">
        <f t="shared" ref="V109" si="1376">IF(Q109="","",IF(M109="R",MOD(Q109-SUD,CERCLE),Q109))</f>
        <v/>
      </c>
      <c r="W109" s="331" t="str">
        <f t="shared" si="853"/>
        <v/>
      </c>
      <c r="X109" s="331" t="str">
        <f t="shared" si="854"/>
        <v/>
      </c>
      <c r="Y109" s="352"/>
      <c r="Z109" s="322" t="str">
        <f t="shared" ref="Z109" si="1377">IF(R109="","",IF(M109="R",MOD(CERCLE-R109,CERCLE),R109))</f>
        <v/>
      </c>
      <c r="AA109" s="320" t="str">
        <f t="shared" ref="AA109" si="1378">IF(S109="","",ABS(COS(RADIANS(Z109-EST)*24))*S109)</f>
        <v/>
      </c>
      <c r="AC109" s="320" t="str">
        <f t="shared" ref="AC109" si="1379">IF(S109="","",SIN(RADIANS(Z109-EST)*24)*S109)</f>
        <v/>
      </c>
      <c r="AD109" s="320" t="str">
        <f t="shared" si="810"/>
        <v/>
      </c>
      <c r="AF109" s="320" t="str">
        <f t="shared" si="1227"/>
        <v/>
      </c>
      <c r="AG109" s="320" t="str">
        <f t="shared" si="1227"/>
        <v/>
      </c>
      <c r="AH109" s="320" t="str">
        <f t="shared" si="812"/>
        <v/>
      </c>
      <c r="AI109" s="320" t="str">
        <f t="shared" si="813"/>
        <v/>
      </c>
      <c r="AJ109" s="320" t="str">
        <f>IF(AH109="","",IF(ISNA(MATCH(AH109,$AH$1:AH108,0)),"N","Y"))</f>
        <v/>
      </c>
      <c r="AK109" s="320" t="str">
        <f t="shared" si="814"/>
        <v/>
      </c>
      <c r="AL109" s="320" t="str">
        <f t="shared" si="815"/>
        <v/>
      </c>
      <c r="AM109" s="320" t="str">
        <f t="shared" si="816"/>
        <v/>
      </c>
      <c r="AN109" s="320" t="str">
        <f t="shared" si="817"/>
        <v/>
      </c>
      <c r="AO109" s="334" t="str">
        <f t="array" ref="AO109">IF(AM109="","",AVERAGE(IF(AH$1:AH$200=AM109,W$1:W$200)))</f>
        <v/>
      </c>
      <c r="AP109" s="334" t="str">
        <f t="array" ref="AP109">IF(AM109="","",AVERAGE(IF(AH$1:AH$200=AM109,X$1:X$200)))</f>
        <v/>
      </c>
      <c r="AQ109" s="334" t="str">
        <f t="shared" si="858"/>
        <v/>
      </c>
      <c r="AR109" s="335" t="str">
        <f t="array" ref="AR109">IF(AQ109="","",MOD(DEGREES(AQ109/24),CERCLE))</f>
        <v/>
      </c>
      <c r="AS109" s="336" t="str">
        <f t="array" ref="AS109">IF(AM109="","",AVERAGE(IF(AH$1:AH$200=AM109,AA$1:AA$200)))</f>
        <v/>
      </c>
      <c r="AT109" s="336" t="str">
        <f t="shared" si="1228"/>
        <v/>
      </c>
      <c r="AU109" s="336" t="str">
        <f t="shared" si="859"/>
        <v/>
      </c>
      <c r="AV109" s="337" t="str">
        <f t="array" ref="AV109">IF(AM109="","",AVERAGE(IF(AH$1:AH$200=AM109,AD$1:AD$200)))</f>
        <v/>
      </c>
      <c r="AW109" s="337" t="str">
        <f t="array" ref="AW109">IF(AN109="","",AVERAGE(IF(AH$1:AH$200=AN109,AD$1:AD$200)))</f>
        <v/>
      </c>
      <c r="AX109" s="337" t="str">
        <f t="shared" si="860"/>
        <v/>
      </c>
      <c r="AY109" s="320" t="str">
        <f t="shared" si="819"/>
        <v/>
      </c>
      <c r="AZ109" s="320" t="str">
        <f>IF(AY109="","",COUNT(AY$1:AY109))</f>
        <v/>
      </c>
      <c r="BB109" s="339" t="str">
        <f>IF(AF109="","",IF(ISNA(MATCH(AF109,$AF$1:AF108,0)),"N","Y"))</f>
        <v/>
      </c>
      <c r="BC109" s="339" t="str">
        <f t="shared" si="20"/>
        <v/>
      </c>
      <c r="BD109" s="339" t="str">
        <f>IF(BC109="","",COUNT($BC$1:BC109))</f>
        <v/>
      </c>
      <c r="BE109" s="339" t="str">
        <f t="shared" si="1229"/>
        <v/>
      </c>
      <c r="BF109" s="340" t="str">
        <f>IF(AR109="","",IF(ISNA(MATCH(AF109,$AF$1:AF108,0)),-AR109,AR109))</f>
        <v/>
      </c>
      <c r="BG109" s="341" t="str">
        <f t="array" ref="BG109">IF(BE109="","",SUM(IF(AK$1:AK$200=BE109,BF$1:BF$200)))</f>
        <v/>
      </c>
      <c r="BH109" s="341" t="str">
        <f t="shared" ref="BH109" si="1380">IF(BG109="","",MOD(BG109,CERCLE))</f>
        <v/>
      </c>
      <c r="BI109" s="342"/>
      <c r="BJ109" s="322"/>
      <c r="BK109" s="322"/>
      <c r="BL109" s="322"/>
      <c r="BM109" s="339" t="str">
        <f t="shared" si="862"/>
        <v/>
      </c>
      <c r="BN109" s="343" t="str">
        <f t="shared" si="1231"/>
        <v/>
      </c>
      <c r="BO109" s="341" t="str">
        <f t="shared" ref="BO109" si="1381">IF(BN109="","",CERCLE-BN109)</f>
        <v/>
      </c>
      <c r="BP109" s="341"/>
      <c r="BQ109" s="339" t="str">
        <f t="shared" si="1233"/>
        <v/>
      </c>
      <c r="BR109" s="341" t="str">
        <f t="shared" si="864"/>
        <v/>
      </c>
      <c r="BS109" s="341" t="str">
        <f t="shared" si="865"/>
        <v/>
      </c>
      <c r="BT109" s="343" t="str">
        <f t="shared" si="1234"/>
        <v/>
      </c>
      <c r="BU109" s="342"/>
      <c r="BV109" s="341" t="str">
        <f t="shared" si="1255"/>
        <v/>
      </c>
      <c r="BW109" s="345" t="str">
        <f t="shared" si="1256"/>
        <v/>
      </c>
      <c r="BX109" s="345" t="str">
        <f t="shared" si="1235"/>
        <v/>
      </c>
      <c r="BY109" s="346" t="str">
        <f t="shared" si="1236"/>
        <v/>
      </c>
      <c r="BZ109" s="346" t="str">
        <f t="shared" si="1237"/>
        <v/>
      </c>
      <c r="CA109" s="339" t="str">
        <f t="shared" si="868"/>
        <v/>
      </c>
      <c r="CE109" s="320" t="str">
        <f t="shared" si="1238"/>
        <v/>
      </c>
      <c r="CF109" s="320" t="str">
        <f t="shared" si="1239"/>
        <v/>
      </c>
      <c r="CG109" s="322" t="str">
        <f t="shared" si="1240"/>
        <v/>
      </c>
      <c r="CH109" s="322" t="str">
        <f t="shared" ref="CH109" si="1382">IF(CG109="","",MOD(CG109-BX109,CERCLE))</f>
        <v/>
      </c>
      <c r="CI109" s="322" t="str">
        <f t="shared" si="1242"/>
        <v/>
      </c>
      <c r="CJ109" s="349"/>
      <c r="CK109" s="350" t="str">
        <f t="shared" si="834"/>
        <v/>
      </c>
      <c r="CL109" s="350" t="str">
        <f t="shared" si="835"/>
        <v/>
      </c>
      <c r="CM109" s="320" t="str">
        <f t="shared" si="1272"/>
        <v/>
      </c>
      <c r="CN109" s="320" t="str">
        <f t="shared" si="1272"/>
        <v/>
      </c>
      <c r="CP109" s="322" t="str">
        <f>IF(BN109="","",MOD(BN109+'RAPPORT-XYZ'!$E$12,CERCLE))</f>
        <v/>
      </c>
      <c r="CQ109" s="345" t="str">
        <f t="shared" si="1258"/>
        <v/>
      </c>
      <c r="CR109" s="320" t="str">
        <f t="shared" si="871"/>
        <v/>
      </c>
      <c r="CS109" s="320" t="str">
        <f t="shared" si="836"/>
        <v/>
      </c>
      <c r="CU109" s="320" t="str">
        <f>IF(CR109="","",BY109/'RAPPORT-XYZ'!$E$9)</f>
        <v/>
      </c>
      <c r="CV109" s="320" t="str">
        <f>IF(CU109="","",-'RAPPORT-XYZ'!$E$27*CU109)</f>
        <v/>
      </c>
      <c r="CW109" s="320" t="str">
        <f>IF(CV109="","",-'RAPPORT-XYZ'!$E$29*CU109)</f>
        <v/>
      </c>
      <c r="CY109" s="320" t="str">
        <f t="shared" si="1243"/>
        <v/>
      </c>
      <c r="CZ109" s="320" t="str">
        <f t="shared" si="1243"/>
        <v/>
      </c>
      <c r="DB109" s="320" t="str">
        <f t="shared" si="872"/>
        <v/>
      </c>
      <c r="DD109" s="320" t="str">
        <f>IF(CA109="","",CA109+('RAPPORT-XYZ'!$E$37*ROW(109:109)))</f>
        <v/>
      </c>
      <c r="DF109" s="345" t="str">
        <f t="shared" ref="DF109" si="1383">IF(AND(CZ109=0,CY109=0),0,IF(AND(CZ109=0,CY109&gt;0),NORD,IF(AND(CZ109&gt;0,CY109=0),EST,IF(AND(CZ109=0,CY109&lt;0),SUD,IF(AND(CZ109&lt;0,CY109=0),OUEST,"")))))</f>
        <v/>
      </c>
      <c r="DG109" s="345" t="str">
        <f t="shared" ref="DG109" si="1384">IF(CY109="","",IF(DF109="",MOD(DEGREES(ATAN(ABS(CZ109)/(ABS(CY109))))/24,CERCLE),DF109))</f>
        <v/>
      </c>
      <c r="DH109" s="345" t="str">
        <f t="shared" ref="DH109" si="1385">IF(DG109="","",MOD(IF(AND(CZ109&gt;0,CY109&gt;0),DG109,IF(AND(CZ109&gt;0,CY109&lt;0),SUD-DG109,IF(AND(CZ109&lt;0,CY109&lt;0),SUD+DG109,IF(AND(CZ109&lt;0,CY109&gt;0),NORD-DG109,DG109)))),CERCLE))</f>
        <v/>
      </c>
      <c r="DI109" s="322" t="str">
        <f t="shared" ref="DI109" si="1386">IF(CG109="","",MOD(CG109-DH109,CERCLE))</f>
        <v/>
      </c>
      <c r="DJ109" s="322" t="str">
        <f t="shared" si="1248"/>
        <v/>
      </c>
      <c r="DK109" s="322" t="str">
        <f>IF(XYZ!$F$15=OUI,'CALCUL-XYZ'!DJ109,'CALCUL-XYZ'!DH109)</f>
        <v/>
      </c>
      <c r="DL109" s="345" t="str">
        <f t="shared" si="1263"/>
        <v/>
      </c>
      <c r="DN109" s="320" t="str">
        <f t="shared" si="843"/>
        <v/>
      </c>
      <c r="DO109" s="320" t="str">
        <f t="shared" si="844"/>
        <v/>
      </c>
      <c r="DP109" s="320" t="str">
        <f t="shared" si="1264"/>
        <v/>
      </c>
      <c r="DQ109" s="320" t="str">
        <f t="shared" si="1264"/>
        <v/>
      </c>
      <c r="DS109" s="320" t="str">
        <f t="shared" si="845"/>
        <v/>
      </c>
      <c r="DT109" s="320" t="str">
        <f>IF(XYZ!AJ133="","",IF(XYZ!$AO$23='CALCUL-XY'!$E$56," "&amp;SUBSTITUTE(XYZ!AJ133,",","."),","&amp;SUBSTITUTE(XYZ!AJ133,",",".")))</f>
        <v/>
      </c>
      <c r="DU109" s="320" t="str">
        <f>IF(XYZ!AK133="","",IF(XYZ!$AO$23='CALCUL-XY'!$E$56," "&amp;SUBSTITUTE(XYZ!AK133,",","."),","&amp;SUBSTITUTE(XYZ!AK133,",",".")))</f>
        <v/>
      </c>
      <c r="DV109" s="320" t="str">
        <f>IF(DD109="","",IF(XYZ!$AO$23='CALCUL-XY'!$E$56," "&amp;SUBSTITUTE(DD109,",","."),","&amp;SUBSTITUTE(DD109,",",".")))</f>
        <v/>
      </c>
      <c r="DW109" s="320" t="str">
        <f>IF(DS109="","",IF(XYZ!$AO$23='CALCUL-XY'!$E$56,IF(XYZ!AM133=""," ST"," "&amp;XYZ!AM133),IF(XYZ!AM133="",",ST",","&amp;XYZ!AM133)))</f>
        <v/>
      </c>
      <c r="DY109" s="319">
        <f t="shared" si="846"/>
        <v>109</v>
      </c>
      <c r="DZ109" s="320" t="str">
        <f t="shared" si="847"/>
        <v/>
      </c>
      <c r="EA109" s="322" t="str">
        <f t="shared" si="848"/>
        <v/>
      </c>
      <c r="EB109" s="345" t="str">
        <f t="shared" si="879"/>
        <v/>
      </c>
      <c r="EC109" s="320" t="str">
        <f t="shared" si="849"/>
        <v/>
      </c>
      <c r="ED109" s="320" t="str">
        <f t="shared" si="892"/>
        <v/>
      </c>
      <c r="EE109" s="320" t="str">
        <f t="shared" si="893"/>
        <v/>
      </c>
      <c r="EF109" s="320" t="str">
        <f ca="1">IF(EA109="","",IF(NC&lt;DY109,"",SUM(ED109:OFFSET(ED109,(NC-1),0))))</f>
        <v/>
      </c>
      <c r="EG109" s="320" t="str">
        <f ca="1">IF(EA109="","",IF(NC&lt;DY109,"",SUM(EE109:OFFSET(EE109,(NC-1),0))))</f>
        <v/>
      </c>
      <c r="EH109" s="320" t="str">
        <f t="shared" si="850"/>
        <v/>
      </c>
      <c r="EI109" s="320" t="str">
        <f>IF(EH109="","",'RAPPORT-XYZ'!$E$9/'CALCUL-XYZ'!EH109)</f>
        <v/>
      </c>
    </row>
    <row r="110" spans="1:141" x14ac:dyDescent="0.15">
      <c r="A110" s="320" t="str">
        <f>IF(XYZ!C134="","",XYZ!C134)</f>
        <v/>
      </c>
      <c r="B110" s="320" t="str">
        <f>IF(XYZ!C134="","",IF(XYZ!C134='RAPPORT-XYZ'!$A$6,'RAPPORT-XYZ'!$A$6,IF(OR(XYZ!C134='RAPPORT-XYZ'!$A$7,XYZ!C134='RAPPORT-XYZ'!$B$7),'RAPPORT-XYZ'!$A$7)))</f>
        <v/>
      </c>
      <c r="C110" s="320" t="str">
        <f>IF(XYZ!E134="","",XYZ!E134)</f>
        <v/>
      </c>
      <c r="D110" s="320" t="str">
        <f>IF(XYZ!F134="","",XYZ!F134)</f>
        <v/>
      </c>
      <c r="E110" s="320" t="str">
        <f>IF(XYZ!G134="","",XYZ!G134)</f>
        <v/>
      </c>
      <c r="F110" s="322" t="str">
        <f>IF(XYZ!H134="","",MOD(XYZ!H134,CERCLE))</f>
        <v/>
      </c>
      <c r="G110" s="322" t="str">
        <f>IF(XYZ!I134="","",MOD(XYZ!I134,CERCLE))</f>
        <v/>
      </c>
      <c r="H110" s="320">
        <f>IFERROR(IF(ECHELLE3="",XYZ!I134*1,XYZ!I134*ECHELLE3),"")</f>
        <v>0</v>
      </c>
      <c r="I110" s="320" t="str">
        <f>IF(XYZ!J134="","",XYZ!J134)</f>
        <v/>
      </c>
      <c r="K110" s="320" t="str">
        <f t="shared" si="851"/>
        <v/>
      </c>
      <c r="L110" s="320" t="str">
        <f>IF(K110="","",COUNT($K$1:K110))</f>
        <v/>
      </c>
      <c r="M110" s="320" t="str">
        <f t="shared" si="1215"/>
        <v/>
      </c>
      <c r="N110" s="320" t="str">
        <f t="shared" si="1216"/>
        <v/>
      </c>
      <c r="O110" s="320" t="str">
        <f t="shared" si="1217"/>
        <v/>
      </c>
      <c r="P110" s="320" t="str">
        <f t="shared" si="1218"/>
        <v/>
      </c>
      <c r="Q110" s="322" t="str">
        <f t="shared" si="1219"/>
        <v/>
      </c>
      <c r="R110" s="322" t="str">
        <f t="shared" si="1220"/>
        <v/>
      </c>
      <c r="S110" s="320" t="str">
        <f t="shared" si="1221"/>
        <v/>
      </c>
      <c r="T110" s="320" t="str">
        <f t="shared" si="1222"/>
        <v/>
      </c>
      <c r="V110" s="322" t="str">
        <f t="shared" ref="V110" si="1387">IF(Q110="","",IF(M110="R",MOD(Q110-SUD,CERCLE),Q110))</f>
        <v/>
      </c>
      <c r="W110" s="331" t="str">
        <f t="shared" si="853"/>
        <v/>
      </c>
      <c r="X110" s="331" t="str">
        <f t="shared" si="854"/>
        <v/>
      </c>
      <c r="Y110" s="352"/>
      <c r="Z110" s="322" t="str">
        <f t="shared" ref="Z110" si="1388">IF(R110="","",IF(M110="R",MOD(CERCLE-R110,CERCLE),R110))</f>
        <v/>
      </c>
      <c r="AA110" s="320" t="str">
        <f t="shared" ref="AA110" si="1389">IF(S110="","",ABS(COS(RADIANS(Z110-EST)*24))*S110)</f>
        <v/>
      </c>
      <c r="AC110" s="320" t="str">
        <f t="shared" ref="AC110" si="1390">IF(S110="","",SIN(RADIANS(Z110-EST)*24)*S110)</f>
        <v/>
      </c>
      <c r="AD110" s="320" t="str">
        <f t="shared" si="810"/>
        <v/>
      </c>
      <c r="AF110" s="320" t="str">
        <f t="shared" si="1227"/>
        <v/>
      </c>
      <c r="AG110" s="320" t="str">
        <f t="shared" si="1227"/>
        <v/>
      </c>
      <c r="AH110" s="320" t="str">
        <f t="shared" si="812"/>
        <v/>
      </c>
      <c r="AI110" s="320" t="str">
        <f t="shared" si="813"/>
        <v/>
      </c>
      <c r="AJ110" s="320" t="str">
        <f>IF(AH110="","",IF(ISNA(MATCH(AH110,$AH$1:AH109,0)),"N","Y"))</f>
        <v/>
      </c>
      <c r="AK110" s="320" t="str">
        <f t="shared" si="814"/>
        <v/>
      </c>
      <c r="AL110" s="320" t="str">
        <f t="shared" si="815"/>
        <v/>
      </c>
      <c r="AM110" s="320" t="str">
        <f t="shared" si="816"/>
        <v/>
      </c>
      <c r="AN110" s="320" t="str">
        <f t="shared" si="817"/>
        <v/>
      </c>
      <c r="AO110" s="334" t="str">
        <f t="array" ref="AO110">IF(AM110="","",AVERAGE(IF(AH$1:AH$200=AM110,W$1:W$200)))</f>
        <v/>
      </c>
      <c r="AP110" s="334" t="str">
        <f t="array" ref="AP110">IF(AM110="","",AVERAGE(IF(AH$1:AH$200=AM110,X$1:X$200)))</f>
        <v/>
      </c>
      <c r="AQ110" s="334" t="str">
        <f t="shared" si="858"/>
        <v/>
      </c>
      <c r="AR110" s="335" t="str">
        <f t="array" ref="AR110">IF(AQ110="","",MOD(DEGREES(AQ110/24),CERCLE))</f>
        <v/>
      </c>
      <c r="AS110" s="336" t="str">
        <f t="array" ref="AS110">IF(AM110="","",AVERAGE(IF(AH$1:AH$200=AM110,AA$1:AA$200)))</f>
        <v/>
      </c>
      <c r="AT110" s="336" t="str">
        <f t="shared" si="1228"/>
        <v/>
      </c>
      <c r="AU110" s="336" t="str">
        <f t="shared" si="859"/>
        <v/>
      </c>
      <c r="AV110" s="337" t="str">
        <f t="array" ref="AV110">IF(AM110="","",AVERAGE(IF(AH$1:AH$200=AM110,AD$1:AD$200)))</f>
        <v/>
      </c>
      <c r="AW110" s="337" t="str">
        <f t="array" ref="AW110">IF(AN110="","",AVERAGE(IF(AH$1:AH$200=AN110,AD$1:AD$200)))</f>
        <v/>
      </c>
      <c r="AX110" s="337" t="str">
        <f t="shared" si="860"/>
        <v/>
      </c>
      <c r="AY110" s="320" t="str">
        <f t="shared" si="819"/>
        <v/>
      </c>
      <c r="AZ110" s="320" t="str">
        <f>IF(AY110="","",COUNT(AY$1:AY110))</f>
        <v/>
      </c>
      <c r="BB110" s="339" t="str">
        <f>IF(AF110="","",IF(ISNA(MATCH(AF110,$AF$1:AF109,0)),"N","Y"))</f>
        <v/>
      </c>
      <c r="BC110" s="339" t="str">
        <f t="shared" si="20"/>
        <v/>
      </c>
      <c r="BD110" s="339" t="str">
        <f>IF(BC110="","",COUNT($BC$1:BC110))</f>
        <v/>
      </c>
      <c r="BE110" s="339" t="str">
        <f t="shared" si="1229"/>
        <v/>
      </c>
      <c r="BF110" s="340" t="str">
        <f>IF(AR110="","",IF(ISNA(MATCH(AF110,$AF$1:AF109,0)),-AR110,AR110))</f>
        <v/>
      </c>
      <c r="BG110" s="341" t="str">
        <f t="array" ref="BG110">IF(BE110="","",SUM(IF(AK$1:AK$200=BE110,BF$1:BF$200)))</f>
        <v/>
      </c>
      <c r="BH110" s="341" t="str">
        <f t="shared" ref="BH110" si="1391">IF(BG110="","",MOD(BG110,CERCLE))</f>
        <v/>
      </c>
      <c r="BI110" s="342"/>
      <c r="BJ110" s="322"/>
      <c r="BK110" s="322"/>
      <c r="BL110" s="322"/>
      <c r="BM110" s="339" t="str">
        <f t="shared" si="862"/>
        <v/>
      </c>
      <c r="BN110" s="343" t="str">
        <f t="shared" si="1231"/>
        <v/>
      </c>
      <c r="BO110" s="341" t="str">
        <f t="shared" ref="BO110" si="1392">IF(BN110="","",CERCLE-BN110)</f>
        <v/>
      </c>
      <c r="BP110" s="341"/>
      <c r="BQ110" s="339" t="str">
        <f t="shared" si="1233"/>
        <v/>
      </c>
      <c r="BR110" s="341" t="str">
        <f t="shared" si="864"/>
        <v/>
      </c>
      <c r="BS110" s="341" t="str">
        <f t="shared" si="865"/>
        <v/>
      </c>
      <c r="BT110" s="343" t="str">
        <f t="shared" si="1234"/>
        <v/>
      </c>
      <c r="BU110" s="342"/>
      <c r="BV110" s="341" t="str">
        <f t="shared" si="1255"/>
        <v/>
      </c>
      <c r="BW110" s="345" t="str">
        <f t="shared" si="1256"/>
        <v/>
      </c>
      <c r="BX110" s="345" t="str">
        <f t="shared" si="1235"/>
        <v/>
      </c>
      <c r="BY110" s="346" t="str">
        <f t="shared" si="1236"/>
        <v/>
      </c>
      <c r="BZ110" s="346" t="str">
        <f t="shared" si="1237"/>
        <v/>
      </c>
      <c r="CA110" s="339" t="str">
        <f t="shared" si="868"/>
        <v/>
      </c>
      <c r="CE110" s="320" t="str">
        <f t="shared" si="1238"/>
        <v/>
      </c>
      <c r="CF110" s="320" t="str">
        <f t="shared" si="1239"/>
        <v/>
      </c>
      <c r="CG110" s="322" t="str">
        <f t="shared" si="1240"/>
        <v/>
      </c>
      <c r="CH110" s="322" t="str">
        <f t="shared" ref="CH110" si="1393">IF(CG110="","",MOD(CG110-BX110,CERCLE))</f>
        <v/>
      </c>
      <c r="CI110" s="322" t="str">
        <f t="shared" si="1242"/>
        <v/>
      </c>
      <c r="CJ110" s="349"/>
      <c r="CK110" s="350" t="str">
        <f t="shared" si="834"/>
        <v/>
      </c>
      <c r="CL110" s="350" t="str">
        <f t="shared" si="835"/>
        <v/>
      </c>
      <c r="CM110" s="320" t="str">
        <f t="shared" si="1272"/>
        <v/>
      </c>
      <c r="CN110" s="320" t="str">
        <f t="shared" si="1272"/>
        <v/>
      </c>
      <c r="CP110" s="322" t="str">
        <f>IF(BN110="","",MOD(BN110+'RAPPORT-XYZ'!$E$12,CERCLE))</f>
        <v/>
      </c>
      <c r="CQ110" s="345" t="str">
        <f t="shared" si="1258"/>
        <v/>
      </c>
      <c r="CR110" s="320" t="str">
        <f t="shared" si="871"/>
        <v/>
      </c>
      <c r="CS110" s="320" t="str">
        <f t="shared" si="836"/>
        <v/>
      </c>
      <c r="CU110" s="320" t="str">
        <f>IF(CR110="","",BY110/'RAPPORT-XYZ'!$E$9)</f>
        <v/>
      </c>
      <c r="CV110" s="320" t="str">
        <f>IF(CU110="","",-'RAPPORT-XYZ'!$E$27*CU110)</f>
        <v/>
      </c>
      <c r="CW110" s="320" t="str">
        <f>IF(CV110="","",-'RAPPORT-XYZ'!$E$29*CU110)</f>
        <v/>
      </c>
      <c r="CY110" s="320" t="str">
        <f t="shared" si="1243"/>
        <v/>
      </c>
      <c r="CZ110" s="320" t="str">
        <f t="shared" si="1243"/>
        <v/>
      </c>
      <c r="DB110" s="320" t="str">
        <f t="shared" si="872"/>
        <v/>
      </c>
      <c r="DD110" s="320" t="str">
        <f>IF(CA110="","",CA110+('RAPPORT-XYZ'!$E$37*ROW(110:110)))</f>
        <v/>
      </c>
      <c r="DF110" s="345" t="str">
        <f t="shared" ref="DF110" si="1394">IF(AND(CZ110=0,CY110=0),0,IF(AND(CZ110=0,CY110&gt;0),NORD,IF(AND(CZ110&gt;0,CY110=0),EST,IF(AND(CZ110=0,CY110&lt;0),SUD,IF(AND(CZ110&lt;0,CY110=0),OUEST,"")))))</f>
        <v/>
      </c>
      <c r="DG110" s="345" t="str">
        <f t="shared" ref="DG110" si="1395">IF(CY110="","",IF(DF110="",MOD(DEGREES(ATAN(ABS(CZ110)/(ABS(CY110))))/24,CERCLE),DF110))</f>
        <v/>
      </c>
      <c r="DH110" s="345" t="str">
        <f t="shared" ref="DH110" si="1396">IF(DG110="","",MOD(IF(AND(CZ110&gt;0,CY110&gt;0),DG110,IF(AND(CZ110&gt;0,CY110&lt;0),SUD-DG110,IF(AND(CZ110&lt;0,CY110&lt;0),SUD+DG110,IF(AND(CZ110&lt;0,CY110&gt;0),NORD-DG110,DG110)))),CERCLE))</f>
        <v/>
      </c>
      <c r="DI110" s="322" t="str">
        <f t="shared" ref="DI110" si="1397">IF(CG110="","",MOD(CG110-DH110,CERCLE))</f>
        <v/>
      </c>
      <c r="DJ110" s="322" t="str">
        <f t="shared" si="1248"/>
        <v/>
      </c>
      <c r="DK110" s="322" t="str">
        <f>IF(XYZ!$F$15=OUI,'CALCUL-XYZ'!DJ110,'CALCUL-XYZ'!DH110)</f>
        <v/>
      </c>
      <c r="DL110" s="345" t="str">
        <f t="shared" si="1263"/>
        <v/>
      </c>
      <c r="DN110" s="320" t="str">
        <f t="shared" si="843"/>
        <v/>
      </c>
      <c r="DO110" s="320" t="str">
        <f t="shared" si="844"/>
        <v/>
      </c>
      <c r="DP110" s="320" t="str">
        <f t="shared" si="1264"/>
        <v/>
      </c>
      <c r="DQ110" s="320" t="str">
        <f t="shared" si="1264"/>
        <v/>
      </c>
      <c r="DS110" s="320" t="str">
        <f t="shared" si="845"/>
        <v/>
      </c>
      <c r="DT110" s="320" t="str">
        <f>IF(XYZ!AJ134="","",IF(XYZ!$AO$23='CALCUL-XY'!$E$56," "&amp;SUBSTITUTE(XYZ!AJ134,",","."),","&amp;SUBSTITUTE(XYZ!AJ134,",",".")))</f>
        <v/>
      </c>
      <c r="DU110" s="320" t="str">
        <f>IF(XYZ!AK134="","",IF(XYZ!$AO$23='CALCUL-XY'!$E$56," "&amp;SUBSTITUTE(XYZ!AK134,",","."),","&amp;SUBSTITUTE(XYZ!AK134,",",".")))</f>
        <v/>
      </c>
      <c r="DV110" s="320" t="str">
        <f>IF(DD110="","",IF(XYZ!$AO$23='CALCUL-XY'!$E$56," "&amp;SUBSTITUTE(DD110,",","."),","&amp;SUBSTITUTE(DD110,",",".")))</f>
        <v/>
      </c>
      <c r="DW110" s="320" t="str">
        <f>IF(DS110="","",IF(XYZ!$AO$23='CALCUL-XY'!$E$56,IF(XYZ!AM134=""," ST"," "&amp;XYZ!AM134),IF(XYZ!AM134="",",ST",","&amp;XYZ!AM134)))</f>
        <v/>
      </c>
      <c r="DY110" s="319">
        <f t="shared" si="846"/>
        <v>110</v>
      </c>
      <c r="DZ110" s="320" t="str">
        <f t="shared" si="847"/>
        <v/>
      </c>
      <c r="EA110" s="322" t="str">
        <f t="shared" si="848"/>
        <v/>
      </c>
      <c r="EB110" s="345" t="str">
        <f t="shared" si="879"/>
        <v/>
      </c>
      <c r="EC110" s="320" t="str">
        <f t="shared" si="849"/>
        <v/>
      </c>
      <c r="ED110" s="320" t="str">
        <f t="shared" si="892"/>
        <v/>
      </c>
      <c r="EE110" s="320" t="str">
        <f t="shared" si="893"/>
        <v/>
      </c>
      <c r="EF110" s="320" t="str">
        <f ca="1">IF(EA110="","",IF(NC&lt;DY110,"",SUM(ED110:OFFSET(ED110,(NC-1),0))))</f>
        <v/>
      </c>
      <c r="EG110" s="320" t="str">
        <f ca="1">IF(EA110="","",IF(NC&lt;DY110,"",SUM(EE110:OFFSET(EE110,(NC-1),0))))</f>
        <v/>
      </c>
      <c r="EH110" s="320" t="str">
        <f t="shared" si="850"/>
        <v/>
      </c>
      <c r="EI110" s="320" t="str">
        <f>IF(EH110="","",'RAPPORT-XYZ'!$E$9/'CALCUL-XYZ'!EH110)</f>
        <v/>
      </c>
    </row>
    <row r="111" spans="1:141" x14ac:dyDescent="0.15">
      <c r="A111" s="320" t="str">
        <f>IF(XYZ!C135="","",XYZ!C135)</f>
        <v/>
      </c>
      <c r="B111" s="320" t="str">
        <f>IF(XYZ!C135="","",IF(XYZ!C135='RAPPORT-XYZ'!$A$6,'RAPPORT-XYZ'!$A$6,IF(OR(XYZ!C135='RAPPORT-XYZ'!$A$7,XYZ!C135='RAPPORT-XYZ'!$B$7),'RAPPORT-XYZ'!$A$7)))</f>
        <v/>
      </c>
      <c r="C111" s="320" t="str">
        <f>IF(XYZ!E135="","",XYZ!E135)</f>
        <v/>
      </c>
      <c r="D111" s="320" t="str">
        <f>IF(XYZ!F135="","",XYZ!F135)</f>
        <v/>
      </c>
      <c r="E111" s="320" t="str">
        <f>IF(XYZ!G135="","",XYZ!G135)</f>
        <v/>
      </c>
      <c r="F111" s="322" t="str">
        <f>IF(XYZ!H135="","",MOD(XYZ!H135,CERCLE))</f>
        <v/>
      </c>
      <c r="G111" s="322" t="str">
        <f>IF(XYZ!I135="","",MOD(XYZ!I135,CERCLE))</f>
        <v/>
      </c>
      <c r="H111" s="320">
        <f>IFERROR(IF(ECHELLE3="",XYZ!I135*1,XYZ!I135*ECHELLE3),"")</f>
        <v>0</v>
      </c>
      <c r="I111" s="320" t="str">
        <f>IF(XYZ!J135="","",XYZ!J135)</f>
        <v/>
      </c>
      <c r="K111" s="320" t="str">
        <f t="shared" si="851"/>
        <v/>
      </c>
      <c r="L111" s="320" t="str">
        <f>IF(K111="","",COUNT($K$1:K111))</f>
        <v/>
      </c>
      <c r="M111" s="320" t="str">
        <f t="shared" si="1215"/>
        <v/>
      </c>
      <c r="N111" s="320" t="str">
        <f t="shared" si="1216"/>
        <v/>
      </c>
      <c r="O111" s="320" t="str">
        <f t="shared" si="1217"/>
        <v/>
      </c>
      <c r="P111" s="320" t="str">
        <f t="shared" si="1218"/>
        <v/>
      </c>
      <c r="Q111" s="322" t="str">
        <f t="shared" si="1219"/>
        <v/>
      </c>
      <c r="R111" s="322" t="str">
        <f t="shared" si="1220"/>
        <v/>
      </c>
      <c r="S111" s="320" t="str">
        <f t="shared" si="1221"/>
        <v/>
      </c>
      <c r="T111" s="320" t="str">
        <f t="shared" si="1222"/>
        <v/>
      </c>
      <c r="V111" s="322" t="str">
        <f t="shared" ref="V111" si="1398">IF(Q111="","",IF(M111="R",MOD(Q111-SUD,CERCLE),Q111))</f>
        <v/>
      </c>
      <c r="W111" s="331" t="str">
        <f t="shared" si="853"/>
        <v/>
      </c>
      <c r="X111" s="331" t="str">
        <f t="shared" si="854"/>
        <v/>
      </c>
      <c r="Y111" s="352"/>
      <c r="Z111" s="322" t="str">
        <f t="shared" ref="Z111" si="1399">IF(R111="","",IF(M111="R",MOD(CERCLE-R111,CERCLE),R111))</f>
        <v/>
      </c>
      <c r="AA111" s="320" t="str">
        <f t="shared" ref="AA111" si="1400">IF(S111="","",ABS(COS(RADIANS(Z111-EST)*24))*S111)</f>
        <v/>
      </c>
      <c r="AC111" s="320" t="str">
        <f t="shared" ref="AC111" si="1401">IF(S111="","",SIN(RADIANS(Z111-EST)*24)*S111)</f>
        <v/>
      </c>
      <c r="AD111" s="320" t="str">
        <f t="shared" si="810"/>
        <v/>
      </c>
      <c r="AF111" s="320" t="str">
        <f t="shared" si="1227"/>
        <v/>
      </c>
      <c r="AG111" s="320" t="str">
        <f t="shared" si="1227"/>
        <v/>
      </c>
      <c r="AH111" s="320" t="str">
        <f t="shared" si="812"/>
        <v/>
      </c>
      <c r="AI111" s="320" t="str">
        <f t="shared" si="813"/>
        <v/>
      </c>
      <c r="AJ111" s="320" t="str">
        <f>IF(AH111="","",IF(ISNA(MATCH(AH111,$AH$1:AH110,0)),"N","Y"))</f>
        <v/>
      </c>
      <c r="AK111" s="320" t="str">
        <f t="shared" si="814"/>
        <v/>
      </c>
      <c r="AL111" s="320" t="str">
        <f t="shared" si="815"/>
        <v/>
      </c>
      <c r="AM111" s="320" t="str">
        <f t="shared" si="816"/>
        <v/>
      </c>
      <c r="AN111" s="320" t="str">
        <f t="shared" si="817"/>
        <v/>
      </c>
      <c r="AO111" s="334" t="str">
        <f t="array" ref="AO111">IF(AM111="","",AVERAGE(IF(AH$1:AH$200=AM111,W$1:W$200)))</f>
        <v/>
      </c>
      <c r="AP111" s="334" t="str">
        <f t="array" ref="AP111">IF(AM111="","",AVERAGE(IF(AH$1:AH$200=AM111,X$1:X$200)))</f>
        <v/>
      </c>
      <c r="AQ111" s="334" t="str">
        <f t="shared" si="858"/>
        <v/>
      </c>
      <c r="AR111" s="335" t="str">
        <f t="array" ref="AR111">IF(AQ111="","",MOD(DEGREES(AQ111/24),CERCLE))</f>
        <v/>
      </c>
      <c r="AS111" s="336" t="str">
        <f t="array" ref="AS111">IF(AM111="","",AVERAGE(IF(AH$1:AH$200=AM111,AA$1:AA$200)))</f>
        <v/>
      </c>
      <c r="AT111" s="336" t="str">
        <f t="shared" si="1228"/>
        <v/>
      </c>
      <c r="AU111" s="336" t="str">
        <f t="shared" si="859"/>
        <v/>
      </c>
      <c r="AV111" s="337" t="str">
        <f t="array" ref="AV111">IF(AM111="","",AVERAGE(IF(AH$1:AH$200=AM111,AD$1:AD$200)))</f>
        <v/>
      </c>
      <c r="AW111" s="337" t="str">
        <f t="array" ref="AW111">IF(AN111="","",AVERAGE(IF(AH$1:AH$200=AN111,AD$1:AD$200)))</f>
        <v/>
      </c>
      <c r="AX111" s="337" t="str">
        <f t="shared" si="860"/>
        <v/>
      </c>
      <c r="AY111" s="320" t="str">
        <f t="shared" si="819"/>
        <v/>
      </c>
      <c r="AZ111" s="320" t="str">
        <f>IF(AY111="","",COUNT(AY$1:AY111))</f>
        <v/>
      </c>
      <c r="BB111" s="339" t="str">
        <f>IF(AF111="","",IF(ISNA(MATCH(AF111,$AF$1:AF110,0)),"N","Y"))</f>
        <v/>
      </c>
      <c r="BC111" s="339" t="str">
        <f t="shared" si="20"/>
        <v/>
      </c>
      <c r="BD111" s="339" t="str">
        <f>IF(BC111="","",COUNT($BC$1:BC111))</f>
        <v/>
      </c>
      <c r="BE111" s="339" t="str">
        <f t="shared" si="1229"/>
        <v/>
      </c>
      <c r="BF111" s="340" t="str">
        <f>IF(AR111="","",IF(ISNA(MATCH(AF111,$AF$1:AF110,0)),-AR111,AR111))</f>
        <v/>
      </c>
      <c r="BG111" s="341" t="str">
        <f t="array" ref="BG111">IF(BE111="","",SUM(IF(AK$1:AK$200=BE111,BF$1:BF$200)))</f>
        <v/>
      </c>
      <c r="BH111" s="341" t="str">
        <f t="shared" ref="BH111" si="1402">IF(BG111="","",MOD(BG111,CERCLE))</f>
        <v/>
      </c>
      <c r="BI111" s="342"/>
      <c r="BJ111" s="322"/>
      <c r="BK111" s="322"/>
      <c r="BL111" s="322"/>
      <c r="BM111" s="339" t="str">
        <f t="shared" si="862"/>
        <v/>
      </c>
      <c r="BN111" s="343" t="str">
        <f t="shared" si="1231"/>
        <v/>
      </c>
      <c r="BO111" s="341" t="str">
        <f t="shared" ref="BO111" si="1403">IF(BN111="","",CERCLE-BN111)</f>
        <v/>
      </c>
      <c r="BP111" s="341"/>
      <c r="BQ111" s="339" t="str">
        <f t="shared" si="1233"/>
        <v/>
      </c>
      <c r="BR111" s="341" t="str">
        <f t="shared" si="864"/>
        <v/>
      </c>
      <c r="BS111" s="341" t="str">
        <f t="shared" si="865"/>
        <v/>
      </c>
      <c r="BT111" s="343" t="str">
        <f t="shared" si="1234"/>
        <v/>
      </c>
      <c r="BU111" s="342"/>
      <c r="BV111" s="341" t="str">
        <f t="shared" si="1255"/>
        <v/>
      </c>
      <c r="BW111" s="345" t="str">
        <f t="shared" si="1256"/>
        <v/>
      </c>
      <c r="BX111" s="345" t="str">
        <f t="shared" si="1235"/>
        <v/>
      </c>
      <c r="BY111" s="346" t="str">
        <f t="shared" si="1236"/>
        <v/>
      </c>
      <c r="BZ111" s="346" t="str">
        <f t="shared" si="1237"/>
        <v/>
      </c>
      <c r="CA111" s="339" t="str">
        <f t="shared" si="868"/>
        <v/>
      </c>
      <c r="CE111" s="320" t="str">
        <f t="shared" si="1238"/>
        <v/>
      </c>
      <c r="CF111" s="320" t="str">
        <f t="shared" si="1239"/>
        <v/>
      </c>
      <c r="CG111" s="322" t="str">
        <f t="shared" si="1240"/>
        <v/>
      </c>
      <c r="CH111" s="322" t="str">
        <f t="shared" ref="CH111" si="1404">IF(CG111="","",MOD(CG111-BX111,CERCLE))</f>
        <v/>
      </c>
      <c r="CI111" s="322" t="str">
        <f t="shared" si="1242"/>
        <v/>
      </c>
      <c r="CJ111" s="349"/>
      <c r="CK111" s="350" t="str">
        <f t="shared" si="834"/>
        <v/>
      </c>
      <c r="CL111" s="350" t="str">
        <f t="shared" si="835"/>
        <v/>
      </c>
      <c r="CM111" s="320" t="str">
        <f t="shared" si="1272"/>
        <v/>
      </c>
      <c r="CN111" s="320" t="str">
        <f t="shared" si="1272"/>
        <v/>
      </c>
      <c r="CP111" s="322" t="str">
        <f>IF(BN111="","",MOD(BN111+'RAPPORT-XYZ'!$E$12,CERCLE))</f>
        <v/>
      </c>
      <c r="CQ111" s="345" t="str">
        <f t="shared" si="1258"/>
        <v/>
      </c>
      <c r="CR111" s="320" t="str">
        <f t="shared" si="871"/>
        <v/>
      </c>
      <c r="CS111" s="320" t="str">
        <f t="shared" si="836"/>
        <v/>
      </c>
      <c r="CU111" s="320" t="str">
        <f>IF(CR111="","",BY111/'RAPPORT-XYZ'!$E$9)</f>
        <v/>
      </c>
      <c r="CV111" s="320" t="str">
        <f>IF(CU111="","",-'RAPPORT-XYZ'!$E$27*CU111)</f>
        <v/>
      </c>
      <c r="CW111" s="320" t="str">
        <f>IF(CV111="","",-'RAPPORT-XYZ'!$E$29*CU111)</f>
        <v/>
      </c>
      <c r="CY111" s="320" t="str">
        <f t="shared" si="1243"/>
        <v/>
      </c>
      <c r="CZ111" s="320" t="str">
        <f t="shared" si="1243"/>
        <v/>
      </c>
      <c r="DB111" s="320" t="str">
        <f t="shared" si="872"/>
        <v/>
      </c>
      <c r="DD111" s="320" t="str">
        <f>IF(CA111="","",CA111+('RAPPORT-XYZ'!$E$37*ROW(111:111)))</f>
        <v/>
      </c>
      <c r="DF111" s="345" t="str">
        <f t="shared" ref="DF111" si="1405">IF(AND(CZ111=0,CY111=0),0,IF(AND(CZ111=0,CY111&gt;0),NORD,IF(AND(CZ111&gt;0,CY111=0),EST,IF(AND(CZ111=0,CY111&lt;0),SUD,IF(AND(CZ111&lt;0,CY111=0),OUEST,"")))))</f>
        <v/>
      </c>
      <c r="DG111" s="345" t="str">
        <f t="shared" ref="DG111" si="1406">IF(CY111="","",IF(DF111="",MOD(DEGREES(ATAN(ABS(CZ111)/(ABS(CY111))))/24,CERCLE),DF111))</f>
        <v/>
      </c>
      <c r="DH111" s="345" t="str">
        <f t="shared" ref="DH111" si="1407">IF(DG111="","",MOD(IF(AND(CZ111&gt;0,CY111&gt;0),DG111,IF(AND(CZ111&gt;0,CY111&lt;0),SUD-DG111,IF(AND(CZ111&lt;0,CY111&lt;0),SUD+DG111,IF(AND(CZ111&lt;0,CY111&gt;0),NORD-DG111,DG111)))),CERCLE))</f>
        <v/>
      </c>
      <c r="DI111" s="322" t="str">
        <f t="shared" ref="DI111" si="1408">IF(CG111="","",MOD(CG111-DH111,CERCLE))</f>
        <v/>
      </c>
      <c r="DJ111" s="322" t="str">
        <f t="shared" si="1248"/>
        <v/>
      </c>
      <c r="DK111" s="322" t="str">
        <f>IF(XYZ!$F$15=OUI,'CALCUL-XYZ'!DJ111,'CALCUL-XYZ'!DH111)</f>
        <v/>
      </c>
      <c r="DL111" s="345" t="str">
        <f t="shared" si="1263"/>
        <v/>
      </c>
      <c r="DN111" s="320" t="str">
        <f t="shared" si="843"/>
        <v/>
      </c>
      <c r="DO111" s="320" t="str">
        <f t="shared" si="844"/>
        <v/>
      </c>
      <c r="DP111" s="320" t="str">
        <f t="shared" si="1264"/>
        <v/>
      </c>
      <c r="DQ111" s="320" t="str">
        <f t="shared" si="1264"/>
        <v/>
      </c>
      <c r="DS111" s="320" t="str">
        <f t="shared" si="845"/>
        <v/>
      </c>
      <c r="DT111" s="320" t="str">
        <f>IF(XYZ!AJ135="","",IF(XYZ!$AO$23='CALCUL-XY'!$E$56," "&amp;SUBSTITUTE(XYZ!AJ135,",","."),","&amp;SUBSTITUTE(XYZ!AJ135,",",".")))</f>
        <v/>
      </c>
      <c r="DU111" s="320" t="str">
        <f>IF(XYZ!AK135="","",IF(XYZ!$AO$23='CALCUL-XY'!$E$56," "&amp;SUBSTITUTE(XYZ!AK135,",","."),","&amp;SUBSTITUTE(XYZ!AK135,",",".")))</f>
        <v/>
      </c>
      <c r="DV111" s="320" t="str">
        <f>IF(DD111="","",IF(XYZ!$AO$23='CALCUL-XY'!$E$56," "&amp;SUBSTITUTE(DD111,",","."),","&amp;SUBSTITUTE(DD111,",",".")))</f>
        <v/>
      </c>
      <c r="DW111" s="320" t="str">
        <f>IF(DS111="","",IF(XYZ!$AO$23='CALCUL-XY'!$E$56,IF(XYZ!AM135=""," ST"," "&amp;XYZ!AM135),IF(XYZ!AM135="",",ST",","&amp;XYZ!AM135)))</f>
        <v/>
      </c>
      <c r="DY111" s="319">
        <f t="shared" si="846"/>
        <v>111</v>
      </c>
      <c r="DZ111" s="320" t="str">
        <f t="shared" si="847"/>
        <v/>
      </c>
      <c r="EA111" s="322" t="str">
        <f t="shared" si="848"/>
        <v/>
      </c>
      <c r="EB111" s="345" t="str">
        <f t="shared" si="879"/>
        <v/>
      </c>
      <c r="EC111" s="320" t="str">
        <f t="shared" si="849"/>
        <v/>
      </c>
      <c r="ED111" s="320" t="str">
        <f t="shared" si="892"/>
        <v/>
      </c>
      <c r="EE111" s="320" t="str">
        <f t="shared" si="893"/>
        <v/>
      </c>
      <c r="EF111" s="320" t="str">
        <f ca="1">IF(EA111="","",IF(NC&lt;DY111,"",SUM(ED111:OFFSET(ED111,(NC-1),0))))</f>
        <v/>
      </c>
      <c r="EG111" s="320" t="str">
        <f ca="1">IF(EA111="","",IF(NC&lt;DY111,"",SUM(EE111:OFFSET(EE111,(NC-1),0))))</f>
        <v/>
      </c>
      <c r="EH111" s="320" t="str">
        <f t="shared" si="850"/>
        <v/>
      </c>
      <c r="EI111" s="320" t="str">
        <f>IF(EH111="","",'RAPPORT-XYZ'!$E$9/'CALCUL-XYZ'!EH111)</f>
        <v/>
      </c>
    </row>
    <row r="112" spans="1:141" x14ac:dyDescent="0.15">
      <c r="A112" s="320" t="str">
        <f>IF(XYZ!C136="","",XYZ!C136)</f>
        <v/>
      </c>
      <c r="B112" s="320" t="str">
        <f>IF(XYZ!C136="","",IF(XYZ!C136='RAPPORT-XYZ'!$A$6,'RAPPORT-XYZ'!$A$6,IF(OR(XYZ!C136='RAPPORT-XYZ'!$A$7,XYZ!C136='RAPPORT-XYZ'!$B$7),'RAPPORT-XYZ'!$A$7)))</f>
        <v/>
      </c>
      <c r="C112" s="320" t="str">
        <f>IF(XYZ!E136="","",XYZ!E136)</f>
        <v/>
      </c>
      <c r="D112" s="320" t="str">
        <f>IF(XYZ!F136="","",XYZ!F136)</f>
        <v/>
      </c>
      <c r="E112" s="320" t="str">
        <f>IF(XYZ!G136="","",XYZ!G136)</f>
        <v/>
      </c>
      <c r="F112" s="322" t="str">
        <f>IF(XYZ!H136="","",MOD(XYZ!H136,CERCLE))</f>
        <v/>
      </c>
      <c r="G112" s="322" t="str">
        <f>IF(XYZ!I136="","",MOD(XYZ!I136,CERCLE))</f>
        <v/>
      </c>
      <c r="H112" s="320">
        <f>IFERROR(IF(ECHELLE3="",XYZ!I136*1,XYZ!I136*ECHELLE3),"")</f>
        <v>0</v>
      </c>
      <c r="I112" s="320" t="str">
        <f>IF(XYZ!J136="","",XYZ!J136)</f>
        <v/>
      </c>
      <c r="K112" s="320" t="str">
        <f t="shared" si="851"/>
        <v/>
      </c>
      <c r="L112" s="320" t="str">
        <f>IF(K112="","",COUNT($K$1:K112))</f>
        <v/>
      </c>
      <c r="M112" s="320" t="str">
        <f t="shared" si="1215"/>
        <v/>
      </c>
      <c r="N112" s="320" t="str">
        <f t="shared" si="1216"/>
        <v/>
      </c>
      <c r="O112" s="320" t="str">
        <f t="shared" si="1217"/>
        <v/>
      </c>
      <c r="P112" s="320" t="str">
        <f t="shared" si="1218"/>
        <v/>
      </c>
      <c r="Q112" s="322" t="str">
        <f t="shared" si="1219"/>
        <v/>
      </c>
      <c r="R112" s="322" t="str">
        <f t="shared" si="1220"/>
        <v/>
      </c>
      <c r="S112" s="320" t="str">
        <f t="shared" si="1221"/>
        <v/>
      </c>
      <c r="T112" s="320" t="str">
        <f t="shared" si="1222"/>
        <v/>
      </c>
      <c r="V112" s="322" t="str">
        <f t="shared" ref="V112" si="1409">IF(Q112="","",IF(M112="R",MOD(Q112-SUD,CERCLE),Q112))</f>
        <v/>
      </c>
      <c r="W112" s="331" t="str">
        <f t="shared" si="853"/>
        <v/>
      </c>
      <c r="X112" s="331" t="str">
        <f t="shared" si="854"/>
        <v/>
      </c>
      <c r="Y112" s="352"/>
      <c r="Z112" s="322" t="str">
        <f t="shared" ref="Z112" si="1410">IF(R112="","",IF(M112="R",MOD(CERCLE-R112,CERCLE),R112))</f>
        <v/>
      </c>
      <c r="AA112" s="320" t="str">
        <f t="shared" ref="AA112" si="1411">IF(S112="","",ABS(COS(RADIANS(Z112-EST)*24))*S112)</f>
        <v/>
      </c>
      <c r="AC112" s="320" t="str">
        <f t="shared" ref="AC112" si="1412">IF(S112="","",SIN(RADIANS(Z112-EST)*24)*S112)</f>
        <v/>
      </c>
      <c r="AD112" s="320" t="str">
        <f t="shared" si="810"/>
        <v/>
      </c>
      <c r="AF112" s="320" t="str">
        <f t="shared" si="1227"/>
        <v/>
      </c>
      <c r="AG112" s="320" t="str">
        <f t="shared" si="1227"/>
        <v/>
      </c>
      <c r="AH112" s="320" t="str">
        <f t="shared" si="812"/>
        <v/>
      </c>
      <c r="AI112" s="320" t="str">
        <f t="shared" si="813"/>
        <v/>
      </c>
      <c r="AJ112" s="320" t="str">
        <f>IF(AH112="","",IF(ISNA(MATCH(AH112,$AH$1:AH111,0)),"N","Y"))</f>
        <v/>
      </c>
      <c r="AK112" s="320" t="str">
        <f t="shared" si="814"/>
        <v/>
      </c>
      <c r="AL112" s="320" t="str">
        <f t="shared" si="815"/>
        <v/>
      </c>
      <c r="AM112" s="320" t="str">
        <f t="shared" si="816"/>
        <v/>
      </c>
      <c r="AN112" s="320" t="str">
        <f t="shared" si="817"/>
        <v/>
      </c>
      <c r="AO112" s="334" t="str">
        <f t="array" ref="AO112">IF(AM112="","",AVERAGE(IF(AH$1:AH$200=AM112,W$1:W$200)))</f>
        <v/>
      </c>
      <c r="AP112" s="334" t="str">
        <f t="array" ref="AP112">IF(AM112="","",AVERAGE(IF(AH$1:AH$200=AM112,X$1:X$200)))</f>
        <v/>
      </c>
      <c r="AQ112" s="334" t="str">
        <f t="shared" si="858"/>
        <v/>
      </c>
      <c r="AR112" s="335" t="str">
        <f t="array" ref="AR112">IF(AQ112="","",MOD(DEGREES(AQ112/24),CERCLE))</f>
        <v/>
      </c>
      <c r="AS112" s="336" t="str">
        <f t="array" ref="AS112">IF(AM112="","",AVERAGE(IF(AH$1:AH$200=AM112,AA$1:AA$200)))</f>
        <v/>
      </c>
      <c r="AT112" s="336" t="str">
        <f t="shared" si="1228"/>
        <v/>
      </c>
      <c r="AU112" s="336" t="str">
        <f t="shared" si="859"/>
        <v/>
      </c>
      <c r="AV112" s="337" t="str">
        <f t="array" ref="AV112">IF(AM112="","",AVERAGE(IF(AH$1:AH$200=AM112,AD$1:AD$200)))</f>
        <v/>
      </c>
      <c r="AW112" s="337" t="str">
        <f t="array" ref="AW112">IF(AN112="","",AVERAGE(IF(AH$1:AH$200=AN112,AD$1:AD$200)))</f>
        <v/>
      </c>
      <c r="AX112" s="337" t="str">
        <f t="shared" si="860"/>
        <v/>
      </c>
      <c r="AY112" s="320" t="str">
        <f t="shared" si="819"/>
        <v/>
      </c>
      <c r="AZ112" s="320" t="str">
        <f>IF(AY112="","",COUNT(AY$1:AY112))</f>
        <v/>
      </c>
      <c r="BB112" s="339" t="str">
        <f>IF(AF112="","",IF(ISNA(MATCH(AF112,$AF$1:AF111,0)),"N","Y"))</f>
        <v/>
      </c>
      <c r="BC112" s="339" t="str">
        <f t="shared" si="20"/>
        <v/>
      </c>
      <c r="BD112" s="339" t="str">
        <f>IF(BC112="","",COUNT($BC$1:BC112))</f>
        <v/>
      </c>
      <c r="BE112" s="339" t="str">
        <f t="shared" si="1229"/>
        <v/>
      </c>
      <c r="BF112" s="340" t="str">
        <f>IF(AR112="","",IF(ISNA(MATCH(AF112,$AF$1:AF111,0)),-AR112,AR112))</f>
        <v/>
      </c>
      <c r="BG112" s="341" t="str">
        <f t="array" ref="BG112">IF(BE112="","",SUM(IF(AK$1:AK$200=BE112,BF$1:BF$200)))</f>
        <v/>
      </c>
      <c r="BH112" s="341" t="str">
        <f t="shared" ref="BH112" si="1413">IF(BG112="","",MOD(BG112,CERCLE))</f>
        <v/>
      </c>
      <c r="BI112" s="342"/>
      <c r="BJ112" s="322"/>
      <c r="BK112" s="322"/>
      <c r="BL112" s="322"/>
      <c r="BM112" s="339" t="str">
        <f t="shared" si="862"/>
        <v/>
      </c>
      <c r="BN112" s="343" t="str">
        <f t="shared" si="1231"/>
        <v/>
      </c>
      <c r="BO112" s="341" t="str">
        <f t="shared" ref="BO112" si="1414">IF(BN112="","",CERCLE-BN112)</f>
        <v/>
      </c>
      <c r="BP112" s="341"/>
      <c r="BQ112" s="339" t="str">
        <f t="shared" si="1233"/>
        <v/>
      </c>
      <c r="BR112" s="341" t="str">
        <f t="shared" si="864"/>
        <v/>
      </c>
      <c r="BS112" s="341" t="str">
        <f t="shared" si="865"/>
        <v/>
      </c>
      <c r="BT112" s="343" t="str">
        <f t="shared" si="1234"/>
        <v/>
      </c>
      <c r="BU112" s="342"/>
      <c r="BV112" s="341" t="str">
        <f t="shared" si="1255"/>
        <v/>
      </c>
      <c r="BW112" s="345" t="str">
        <f t="shared" si="1256"/>
        <v/>
      </c>
      <c r="BX112" s="345" t="str">
        <f t="shared" si="1235"/>
        <v/>
      </c>
      <c r="BY112" s="346" t="str">
        <f t="shared" si="1236"/>
        <v/>
      </c>
      <c r="BZ112" s="346" t="str">
        <f t="shared" si="1237"/>
        <v/>
      </c>
      <c r="CA112" s="339" t="str">
        <f t="shared" si="868"/>
        <v/>
      </c>
      <c r="CE112" s="320" t="str">
        <f t="shared" si="1238"/>
        <v/>
      </c>
      <c r="CF112" s="320" t="str">
        <f t="shared" si="1239"/>
        <v/>
      </c>
      <c r="CG112" s="322" t="str">
        <f t="shared" si="1240"/>
        <v/>
      </c>
      <c r="CH112" s="322" t="str">
        <f t="shared" ref="CH112" si="1415">IF(CG112="","",MOD(CG112-BX112,CERCLE))</f>
        <v/>
      </c>
      <c r="CI112" s="322" t="str">
        <f t="shared" si="1242"/>
        <v/>
      </c>
      <c r="CJ112" s="349"/>
      <c r="CK112" s="350" t="str">
        <f t="shared" si="834"/>
        <v/>
      </c>
      <c r="CL112" s="350" t="str">
        <f t="shared" si="835"/>
        <v/>
      </c>
      <c r="CM112" s="320" t="str">
        <f t="shared" si="1272"/>
        <v/>
      </c>
      <c r="CN112" s="320" t="str">
        <f t="shared" si="1272"/>
        <v/>
      </c>
      <c r="CP112" s="322" t="str">
        <f>IF(BN112="","",MOD(BN112+'RAPPORT-XYZ'!$E$12,CERCLE))</f>
        <v/>
      </c>
      <c r="CQ112" s="345" t="str">
        <f t="shared" si="1258"/>
        <v/>
      </c>
      <c r="CR112" s="320" t="str">
        <f t="shared" si="871"/>
        <v/>
      </c>
      <c r="CS112" s="320" t="str">
        <f t="shared" si="836"/>
        <v/>
      </c>
      <c r="CU112" s="320" t="str">
        <f>IF(CR112="","",BY112/'RAPPORT-XYZ'!$E$9)</f>
        <v/>
      </c>
      <c r="CV112" s="320" t="str">
        <f>IF(CU112="","",-'RAPPORT-XYZ'!$E$27*CU112)</f>
        <v/>
      </c>
      <c r="CW112" s="320" t="str">
        <f>IF(CV112="","",-'RAPPORT-XYZ'!$E$29*CU112)</f>
        <v/>
      </c>
      <c r="CY112" s="320" t="str">
        <f t="shared" si="1243"/>
        <v/>
      </c>
      <c r="CZ112" s="320" t="str">
        <f t="shared" si="1243"/>
        <v/>
      </c>
      <c r="DB112" s="320" t="str">
        <f t="shared" si="872"/>
        <v/>
      </c>
      <c r="DD112" s="320" t="str">
        <f>IF(CA112="","",CA112+('RAPPORT-XYZ'!$E$37*ROW(112:112)))</f>
        <v/>
      </c>
      <c r="DF112" s="345" t="str">
        <f t="shared" ref="DF112" si="1416">IF(AND(CZ112=0,CY112=0),0,IF(AND(CZ112=0,CY112&gt;0),NORD,IF(AND(CZ112&gt;0,CY112=0),EST,IF(AND(CZ112=0,CY112&lt;0),SUD,IF(AND(CZ112&lt;0,CY112=0),OUEST,"")))))</f>
        <v/>
      </c>
      <c r="DG112" s="345" t="str">
        <f t="shared" ref="DG112" si="1417">IF(CY112="","",IF(DF112="",MOD(DEGREES(ATAN(ABS(CZ112)/(ABS(CY112))))/24,CERCLE),DF112))</f>
        <v/>
      </c>
      <c r="DH112" s="345" t="str">
        <f t="shared" ref="DH112" si="1418">IF(DG112="","",MOD(IF(AND(CZ112&gt;0,CY112&gt;0),DG112,IF(AND(CZ112&gt;0,CY112&lt;0),SUD-DG112,IF(AND(CZ112&lt;0,CY112&lt;0),SUD+DG112,IF(AND(CZ112&lt;0,CY112&gt;0),NORD-DG112,DG112)))),CERCLE))</f>
        <v/>
      </c>
      <c r="DI112" s="322" t="str">
        <f t="shared" ref="DI112" si="1419">IF(CG112="","",MOD(CG112-DH112,CERCLE))</f>
        <v/>
      </c>
      <c r="DJ112" s="322" t="str">
        <f t="shared" si="1248"/>
        <v/>
      </c>
      <c r="DK112" s="322" t="str">
        <f>IF(XYZ!$F$15=OUI,'CALCUL-XYZ'!DJ112,'CALCUL-XYZ'!DH112)</f>
        <v/>
      </c>
      <c r="DL112" s="345" t="str">
        <f t="shared" si="1263"/>
        <v/>
      </c>
      <c r="DN112" s="320" t="str">
        <f t="shared" si="843"/>
        <v/>
      </c>
      <c r="DO112" s="320" t="str">
        <f t="shared" si="844"/>
        <v/>
      </c>
      <c r="DP112" s="320" t="str">
        <f t="shared" si="1264"/>
        <v/>
      </c>
      <c r="DQ112" s="320" t="str">
        <f t="shared" si="1264"/>
        <v/>
      </c>
      <c r="DS112" s="320" t="str">
        <f t="shared" si="845"/>
        <v/>
      </c>
      <c r="DT112" s="320" t="str">
        <f>IF(XYZ!AJ136="","",IF(XYZ!$AO$23='CALCUL-XY'!$E$56," "&amp;SUBSTITUTE(XYZ!AJ136,",","."),","&amp;SUBSTITUTE(XYZ!AJ136,",",".")))</f>
        <v/>
      </c>
      <c r="DU112" s="320" t="str">
        <f>IF(XYZ!AK136="","",IF(XYZ!$AO$23='CALCUL-XY'!$E$56," "&amp;SUBSTITUTE(XYZ!AK136,",","."),","&amp;SUBSTITUTE(XYZ!AK136,",",".")))</f>
        <v/>
      </c>
      <c r="DV112" s="320" t="str">
        <f>IF(DD112="","",IF(XYZ!$AO$23='CALCUL-XY'!$E$56," "&amp;SUBSTITUTE(DD112,",","."),","&amp;SUBSTITUTE(DD112,",",".")))</f>
        <v/>
      </c>
      <c r="DW112" s="320" t="str">
        <f>IF(DS112="","",IF(XYZ!$AO$23='CALCUL-XY'!$E$56,IF(XYZ!AM136=""," ST"," "&amp;XYZ!AM136),IF(XYZ!AM136="",",ST",","&amp;XYZ!AM136)))</f>
        <v/>
      </c>
      <c r="DY112" s="319">
        <f t="shared" si="846"/>
        <v>112</v>
      </c>
      <c r="DZ112" s="320" t="str">
        <f t="shared" si="847"/>
        <v/>
      </c>
      <c r="EA112" s="322" t="str">
        <f t="shared" si="848"/>
        <v/>
      </c>
      <c r="EB112" s="345" t="str">
        <f t="shared" si="879"/>
        <v/>
      </c>
      <c r="EC112" s="320" t="str">
        <f t="shared" si="849"/>
        <v/>
      </c>
      <c r="ED112" s="320" t="str">
        <f t="shared" si="892"/>
        <v/>
      </c>
      <c r="EE112" s="320" t="str">
        <f t="shared" si="893"/>
        <v/>
      </c>
      <c r="EF112" s="320" t="str">
        <f ca="1">IF(EA112="","",IF(NC&lt;DY112,"",SUM(ED112:OFFSET(ED112,(NC-1),0))))</f>
        <v/>
      </c>
      <c r="EG112" s="320" t="str">
        <f ca="1">IF(EA112="","",IF(NC&lt;DY112,"",SUM(EE112:OFFSET(EE112,(NC-1),0))))</f>
        <v/>
      </c>
      <c r="EH112" s="320" t="str">
        <f t="shared" si="850"/>
        <v/>
      </c>
      <c r="EI112" s="320" t="str">
        <f>IF(EH112="","",'RAPPORT-XYZ'!$E$9/'CALCUL-XYZ'!EH112)</f>
        <v/>
      </c>
    </row>
    <row r="113" spans="1:139" x14ac:dyDescent="0.15">
      <c r="A113" s="320" t="str">
        <f>IF(XYZ!C137="","",XYZ!C137)</f>
        <v/>
      </c>
      <c r="B113" s="320" t="str">
        <f>IF(XYZ!C137="","",IF(XYZ!C137='RAPPORT-XYZ'!$A$6,'RAPPORT-XYZ'!$A$6,IF(OR(XYZ!C137='RAPPORT-XYZ'!$A$7,XYZ!C137='RAPPORT-XYZ'!$B$7),'RAPPORT-XYZ'!$A$7)))</f>
        <v/>
      </c>
      <c r="C113" s="320" t="str">
        <f>IF(XYZ!E137="","",XYZ!E137)</f>
        <v/>
      </c>
      <c r="D113" s="320" t="str">
        <f>IF(XYZ!F137="","",XYZ!F137)</f>
        <v/>
      </c>
      <c r="E113" s="320" t="str">
        <f>IF(XYZ!G137="","",XYZ!G137)</f>
        <v/>
      </c>
      <c r="F113" s="322" t="str">
        <f>IF(XYZ!H137="","",MOD(XYZ!H137,CERCLE))</f>
        <v/>
      </c>
      <c r="G113" s="322" t="str">
        <f>IF(XYZ!I137="","",MOD(XYZ!I137,CERCLE))</f>
        <v/>
      </c>
      <c r="H113" s="320">
        <f>IFERROR(IF(ECHELLE3="",XYZ!I137*1,XYZ!I137*ECHELLE3),"")</f>
        <v>0</v>
      </c>
      <c r="I113" s="320" t="str">
        <f>IF(XYZ!J137="","",XYZ!J137)</f>
        <v/>
      </c>
      <c r="K113" s="320" t="str">
        <f t="shared" si="851"/>
        <v/>
      </c>
      <c r="L113" s="320" t="str">
        <f>IF(K113="","",COUNT($K$1:K113))</f>
        <v/>
      </c>
      <c r="M113" s="320" t="str">
        <f t="shared" si="1215"/>
        <v/>
      </c>
      <c r="N113" s="320" t="str">
        <f t="shared" si="1216"/>
        <v/>
      </c>
      <c r="O113" s="320" t="str">
        <f t="shared" si="1217"/>
        <v/>
      </c>
      <c r="P113" s="320" t="str">
        <f t="shared" si="1218"/>
        <v/>
      </c>
      <c r="Q113" s="322" t="str">
        <f t="shared" si="1219"/>
        <v/>
      </c>
      <c r="R113" s="322" t="str">
        <f t="shared" si="1220"/>
        <v/>
      </c>
      <c r="S113" s="320" t="str">
        <f t="shared" si="1221"/>
        <v/>
      </c>
      <c r="T113" s="320" t="str">
        <f t="shared" si="1222"/>
        <v/>
      </c>
      <c r="V113" s="322" t="str">
        <f t="shared" ref="V113" si="1420">IF(Q113="","",IF(M113="R",MOD(Q113-SUD,CERCLE),Q113))</f>
        <v/>
      </c>
      <c r="W113" s="331" t="str">
        <f t="shared" si="853"/>
        <v/>
      </c>
      <c r="X113" s="331" t="str">
        <f t="shared" si="854"/>
        <v/>
      </c>
      <c r="Y113" s="352"/>
      <c r="Z113" s="322" t="str">
        <f t="shared" ref="Z113" si="1421">IF(R113="","",IF(M113="R",MOD(CERCLE-R113,CERCLE),R113))</f>
        <v/>
      </c>
      <c r="AA113" s="320" t="str">
        <f t="shared" ref="AA113" si="1422">IF(S113="","",ABS(COS(RADIANS(Z113-EST)*24))*S113)</f>
        <v/>
      </c>
      <c r="AC113" s="320" t="str">
        <f t="shared" ref="AC113" si="1423">IF(S113="","",SIN(RADIANS(Z113-EST)*24)*S113)</f>
        <v/>
      </c>
      <c r="AD113" s="320" t="str">
        <f t="shared" si="810"/>
        <v/>
      </c>
      <c r="AF113" s="320" t="str">
        <f t="shared" si="1227"/>
        <v/>
      </c>
      <c r="AG113" s="320" t="str">
        <f t="shared" si="1227"/>
        <v/>
      </c>
      <c r="AH113" s="320" t="str">
        <f t="shared" si="812"/>
        <v/>
      </c>
      <c r="AI113" s="320" t="str">
        <f t="shared" si="813"/>
        <v/>
      </c>
      <c r="AJ113" s="320" t="str">
        <f>IF(AH113="","",IF(ISNA(MATCH(AH113,$AH$1:AH112,0)),"N","Y"))</f>
        <v/>
      </c>
      <c r="AK113" s="320" t="str">
        <f t="shared" si="814"/>
        <v/>
      </c>
      <c r="AL113" s="320" t="str">
        <f t="shared" si="815"/>
        <v/>
      </c>
      <c r="AM113" s="320" t="str">
        <f t="shared" si="816"/>
        <v/>
      </c>
      <c r="AN113" s="320" t="str">
        <f t="shared" si="817"/>
        <v/>
      </c>
      <c r="AO113" s="334" t="str">
        <f t="array" ref="AO113">IF(AM113="","",AVERAGE(IF(AH$1:AH$200=AM113,W$1:W$200)))</f>
        <v/>
      </c>
      <c r="AP113" s="334" t="str">
        <f t="array" ref="AP113">IF(AM113="","",AVERAGE(IF(AH$1:AH$200=AM113,X$1:X$200)))</f>
        <v/>
      </c>
      <c r="AQ113" s="334" t="str">
        <f t="shared" si="858"/>
        <v/>
      </c>
      <c r="AR113" s="335" t="str">
        <f t="array" ref="AR113">IF(AQ113="","",MOD(DEGREES(AQ113/24),CERCLE))</f>
        <v/>
      </c>
      <c r="AS113" s="336" t="str">
        <f t="array" ref="AS113">IF(AM113="","",AVERAGE(IF(AH$1:AH$200=AM113,AA$1:AA$200)))</f>
        <v/>
      </c>
      <c r="AT113" s="336" t="str">
        <f t="shared" si="1228"/>
        <v/>
      </c>
      <c r="AU113" s="336" t="str">
        <f t="shared" si="859"/>
        <v/>
      </c>
      <c r="AV113" s="337" t="str">
        <f t="array" ref="AV113">IF(AM113="","",AVERAGE(IF(AH$1:AH$200=AM113,AD$1:AD$200)))</f>
        <v/>
      </c>
      <c r="AW113" s="337" t="str">
        <f t="array" ref="AW113">IF(AN113="","",AVERAGE(IF(AH$1:AH$200=AN113,AD$1:AD$200)))</f>
        <v/>
      </c>
      <c r="AX113" s="337" t="str">
        <f t="shared" si="860"/>
        <v/>
      </c>
      <c r="AY113" s="320" t="str">
        <f t="shared" si="819"/>
        <v/>
      </c>
      <c r="AZ113" s="320" t="str">
        <f>IF(AY113="","",COUNT(AY$1:AY113))</f>
        <v/>
      </c>
      <c r="BB113" s="339" t="str">
        <f>IF(AF113="","",IF(ISNA(MATCH(AF113,$AF$1:AF112,0)),"N","Y"))</f>
        <v/>
      </c>
      <c r="BC113" s="339" t="str">
        <f t="shared" si="20"/>
        <v/>
      </c>
      <c r="BD113" s="339" t="str">
        <f>IF(BC113="","",COUNT($BC$1:BC113))</f>
        <v/>
      </c>
      <c r="BE113" s="339" t="str">
        <f t="shared" si="1229"/>
        <v/>
      </c>
      <c r="BF113" s="340" t="str">
        <f>IF(AR113="","",IF(ISNA(MATCH(AF113,$AF$1:AF112,0)),-AR113,AR113))</f>
        <v/>
      </c>
      <c r="BG113" s="341" t="str">
        <f t="array" ref="BG113">IF(BE113="","",SUM(IF(AK$1:AK$200=BE113,BF$1:BF$200)))</f>
        <v/>
      </c>
      <c r="BH113" s="341" t="str">
        <f t="shared" ref="BH113" si="1424">IF(BG113="","",MOD(BG113,CERCLE))</f>
        <v/>
      </c>
      <c r="BI113" s="342"/>
      <c r="BJ113" s="322"/>
      <c r="BK113" s="322"/>
      <c r="BL113" s="322"/>
      <c r="BM113" s="339" t="str">
        <f t="shared" si="862"/>
        <v/>
      </c>
      <c r="BN113" s="343" t="str">
        <f t="shared" si="1231"/>
        <v/>
      </c>
      <c r="BO113" s="341" t="str">
        <f t="shared" ref="BO113" si="1425">IF(BN113="","",CERCLE-BN113)</f>
        <v/>
      </c>
      <c r="BP113" s="341"/>
      <c r="BQ113" s="339" t="str">
        <f t="shared" si="1233"/>
        <v/>
      </c>
      <c r="BR113" s="341" t="str">
        <f t="shared" si="864"/>
        <v/>
      </c>
      <c r="BS113" s="341" t="str">
        <f t="shared" si="865"/>
        <v/>
      </c>
      <c r="BT113" s="343" t="str">
        <f t="shared" si="1234"/>
        <v/>
      </c>
      <c r="BU113" s="342"/>
      <c r="BV113" s="341" t="str">
        <f t="shared" si="1255"/>
        <v/>
      </c>
      <c r="BW113" s="345" t="str">
        <f t="shared" si="1256"/>
        <v/>
      </c>
      <c r="BX113" s="345" t="str">
        <f t="shared" si="1235"/>
        <v/>
      </c>
      <c r="BY113" s="346" t="str">
        <f t="shared" si="1236"/>
        <v/>
      </c>
      <c r="BZ113" s="346" t="str">
        <f t="shared" si="1237"/>
        <v/>
      </c>
      <c r="CA113" s="339" t="str">
        <f t="shared" si="868"/>
        <v/>
      </c>
      <c r="CE113" s="320" t="str">
        <f t="shared" si="1238"/>
        <v/>
      </c>
      <c r="CF113" s="320" t="str">
        <f t="shared" si="1239"/>
        <v/>
      </c>
      <c r="CG113" s="322" t="str">
        <f t="shared" si="1240"/>
        <v/>
      </c>
      <c r="CH113" s="322" t="str">
        <f t="shared" ref="CH113" si="1426">IF(CG113="","",MOD(CG113-BX113,CERCLE))</f>
        <v/>
      </c>
      <c r="CI113" s="322" t="str">
        <f t="shared" si="1242"/>
        <v/>
      </c>
      <c r="CJ113" s="349"/>
      <c r="CK113" s="350" t="str">
        <f t="shared" si="834"/>
        <v/>
      </c>
      <c r="CL113" s="350" t="str">
        <f t="shared" si="835"/>
        <v/>
      </c>
      <c r="CM113" s="320" t="str">
        <f t="shared" si="1272"/>
        <v/>
      </c>
      <c r="CN113" s="320" t="str">
        <f t="shared" si="1272"/>
        <v/>
      </c>
      <c r="CP113" s="322" t="str">
        <f>IF(BN113="","",MOD(BN113+'RAPPORT-XYZ'!$E$12,CERCLE))</f>
        <v/>
      </c>
      <c r="CQ113" s="345" t="str">
        <f t="shared" si="1258"/>
        <v/>
      </c>
      <c r="CR113" s="320" t="str">
        <f t="shared" si="871"/>
        <v/>
      </c>
      <c r="CS113" s="320" t="str">
        <f t="shared" si="836"/>
        <v/>
      </c>
      <c r="CU113" s="320" t="str">
        <f>IF(CR113="","",BY113/'RAPPORT-XYZ'!$E$9)</f>
        <v/>
      </c>
      <c r="CV113" s="320" t="str">
        <f>IF(CU113="","",-'RAPPORT-XYZ'!$E$27*CU113)</f>
        <v/>
      </c>
      <c r="CW113" s="320" t="str">
        <f>IF(CV113="","",-'RAPPORT-XYZ'!$E$29*CU113)</f>
        <v/>
      </c>
      <c r="CY113" s="320" t="str">
        <f t="shared" si="1243"/>
        <v/>
      </c>
      <c r="CZ113" s="320" t="str">
        <f t="shared" si="1243"/>
        <v/>
      </c>
      <c r="DB113" s="320" t="str">
        <f t="shared" si="872"/>
        <v/>
      </c>
      <c r="DD113" s="320" t="str">
        <f>IF(CA113="","",CA113+('RAPPORT-XYZ'!$E$37*ROW(113:113)))</f>
        <v/>
      </c>
      <c r="DF113" s="345" t="str">
        <f t="shared" ref="DF113" si="1427">IF(AND(CZ113=0,CY113=0),0,IF(AND(CZ113=0,CY113&gt;0),NORD,IF(AND(CZ113&gt;0,CY113=0),EST,IF(AND(CZ113=0,CY113&lt;0),SUD,IF(AND(CZ113&lt;0,CY113=0),OUEST,"")))))</f>
        <v/>
      </c>
      <c r="DG113" s="345" t="str">
        <f t="shared" ref="DG113" si="1428">IF(CY113="","",IF(DF113="",MOD(DEGREES(ATAN(ABS(CZ113)/(ABS(CY113))))/24,CERCLE),DF113))</f>
        <v/>
      </c>
      <c r="DH113" s="345" t="str">
        <f t="shared" ref="DH113" si="1429">IF(DG113="","",MOD(IF(AND(CZ113&gt;0,CY113&gt;0),DG113,IF(AND(CZ113&gt;0,CY113&lt;0),SUD-DG113,IF(AND(CZ113&lt;0,CY113&lt;0),SUD+DG113,IF(AND(CZ113&lt;0,CY113&gt;0),NORD-DG113,DG113)))),CERCLE))</f>
        <v/>
      </c>
      <c r="DI113" s="322" t="str">
        <f t="shared" ref="DI113" si="1430">IF(CG113="","",MOD(CG113-DH113,CERCLE))</f>
        <v/>
      </c>
      <c r="DJ113" s="322" t="str">
        <f t="shared" si="1248"/>
        <v/>
      </c>
      <c r="DK113" s="322" t="str">
        <f>IF(XYZ!$F$15=OUI,'CALCUL-XYZ'!DJ113,'CALCUL-XYZ'!DH113)</f>
        <v/>
      </c>
      <c r="DL113" s="345" t="str">
        <f t="shared" si="1263"/>
        <v/>
      </c>
      <c r="DN113" s="320" t="str">
        <f t="shared" si="843"/>
        <v/>
      </c>
      <c r="DO113" s="320" t="str">
        <f t="shared" si="844"/>
        <v/>
      </c>
      <c r="DP113" s="320" t="str">
        <f t="shared" si="1264"/>
        <v/>
      </c>
      <c r="DQ113" s="320" t="str">
        <f t="shared" si="1264"/>
        <v/>
      </c>
      <c r="DS113" s="320" t="str">
        <f t="shared" si="845"/>
        <v/>
      </c>
      <c r="DT113" s="320" t="str">
        <f>IF(XYZ!AJ137="","",IF(XYZ!$AO$23='CALCUL-XY'!$E$56," "&amp;SUBSTITUTE(XYZ!AJ137,",","."),","&amp;SUBSTITUTE(XYZ!AJ137,",",".")))</f>
        <v/>
      </c>
      <c r="DU113" s="320" t="str">
        <f>IF(XYZ!AK137="","",IF(XYZ!$AO$23='CALCUL-XY'!$E$56," "&amp;SUBSTITUTE(XYZ!AK137,",","."),","&amp;SUBSTITUTE(XYZ!AK137,",",".")))</f>
        <v/>
      </c>
      <c r="DV113" s="320" t="str">
        <f>IF(DD113="","",IF(XYZ!$AO$23='CALCUL-XY'!$E$56," "&amp;SUBSTITUTE(DD113,",","."),","&amp;SUBSTITUTE(DD113,",",".")))</f>
        <v/>
      </c>
      <c r="DW113" s="320" t="str">
        <f>IF(DS113="","",IF(XYZ!$AO$23='CALCUL-XY'!$E$56,IF(XYZ!AM137=""," ST"," "&amp;XYZ!AM137),IF(XYZ!AM137="",",ST",","&amp;XYZ!AM137)))</f>
        <v/>
      </c>
      <c r="DY113" s="319">
        <f t="shared" si="846"/>
        <v>113</v>
      </c>
      <c r="DZ113" s="320" t="str">
        <f t="shared" si="847"/>
        <v/>
      </c>
      <c r="EA113" s="322" t="str">
        <f t="shared" si="848"/>
        <v/>
      </c>
      <c r="EB113" s="345" t="str">
        <f t="shared" si="879"/>
        <v/>
      </c>
      <c r="EC113" s="320" t="str">
        <f t="shared" si="849"/>
        <v/>
      </c>
      <c r="ED113" s="320" t="str">
        <f t="shared" si="892"/>
        <v/>
      </c>
      <c r="EE113" s="320" t="str">
        <f t="shared" si="893"/>
        <v/>
      </c>
      <c r="EF113" s="320" t="str">
        <f ca="1">IF(EA113="","",IF(NC&lt;DY113,"",SUM(ED113:OFFSET(ED113,(NC-1),0))))</f>
        <v/>
      </c>
      <c r="EG113" s="320" t="str">
        <f ca="1">IF(EA113="","",IF(NC&lt;DY113,"",SUM(EE113:OFFSET(EE113,(NC-1),0))))</f>
        <v/>
      </c>
      <c r="EH113" s="320" t="str">
        <f t="shared" si="850"/>
        <v/>
      </c>
      <c r="EI113" s="320" t="str">
        <f>IF(EH113="","",'RAPPORT-XYZ'!$E$9/'CALCUL-XYZ'!EH113)</f>
        <v/>
      </c>
    </row>
    <row r="114" spans="1:139" x14ac:dyDescent="0.15">
      <c r="A114" s="320" t="str">
        <f>IF(XYZ!C138="","",XYZ!C138)</f>
        <v/>
      </c>
      <c r="B114" s="320" t="str">
        <f>IF(XYZ!C138="","",IF(XYZ!C138='RAPPORT-XYZ'!$A$6,'RAPPORT-XYZ'!$A$6,IF(OR(XYZ!C138='RAPPORT-XYZ'!$A$7,XYZ!C138='RAPPORT-XYZ'!$B$7),'RAPPORT-XYZ'!$A$7)))</f>
        <v/>
      </c>
      <c r="C114" s="320" t="str">
        <f>IF(XYZ!E138="","",XYZ!E138)</f>
        <v/>
      </c>
      <c r="D114" s="320" t="str">
        <f>IF(XYZ!F138="","",XYZ!F138)</f>
        <v/>
      </c>
      <c r="E114" s="320" t="str">
        <f>IF(XYZ!G138="","",XYZ!G138)</f>
        <v/>
      </c>
      <c r="F114" s="322" t="str">
        <f>IF(XYZ!H138="","",MOD(XYZ!H138,CERCLE))</f>
        <v/>
      </c>
      <c r="G114" s="322" t="str">
        <f>IF(XYZ!I138="","",MOD(XYZ!I138,CERCLE))</f>
        <v/>
      </c>
      <c r="H114" s="320">
        <f>IFERROR(IF(ECHELLE3="",XYZ!I138*1,XYZ!I138*ECHELLE3),"")</f>
        <v>0</v>
      </c>
      <c r="I114" s="320" t="str">
        <f>IF(XYZ!J138="","",XYZ!J138)</f>
        <v/>
      </c>
      <c r="K114" s="320" t="str">
        <f t="shared" si="851"/>
        <v/>
      </c>
      <c r="L114" s="320" t="str">
        <f>IF(K114="","",COUNT($K$1:K114))</f>
        <v/>
      </c>
      <c r="M114" s="320" t="str">
        <f t="shared" si="1215"/>
        <v/>
      </c>
      <c r="N114" s="320" t="str">
        <f t="shared" si="1216"/>
        <v/>
      </c>
      <c r="O114" s="320" t="str">
        <f t="shared" si="1217"/>
        <v/>
      </c>
      <c r="P114" s="320" t="str">
        <f t="shared" si="1218"/>
        <v/>
      </c>
      <c r="Q114" s="322" t="str">
        <f t="shared" si="1219"/>
        <v/>
      </c>
      <c r="R114" s="322" t="str">
        <f t="shared" si="1220"/>
        <v/>
      </c>
      <c r="S114" s="320" t="str">
        <f t="shared" si="1221"/>
        <v/>
      </c>
      <c r="T114" s="320" t="str">
        <f t="shared" si="1222"/>
        <v/>
      </c>
      <c r="V114" s="322" t="str">
        <f t="shared" ref="V114" si="1431">IF(Q114="","",IF(M114="R",MOD(Q114-SUD,CERCLE),Q114))</f>
        <v/>
      </c>
      <c r="W114" s="331" t="str">
        <f t="shared" si="853"/>
        <v/>
      </c>
      <c r="X114" s="331" t="str">
        <f t="shared" si="854"/>
        <v/>
      </c>
      <c r="Y114" s="352"/>
      <c r="Z114" s="322" t="str">
        <f t="shared" ref="Z114" si="1432">IF(R114="","",IF(M114="R",MOD(CERCLE-R114,CERCLE),R114))</f>
        <v/>
      </c>
      <c r="AA114" s="320" t="str">
        <f t="shared" ref="AA114" si="1433">IF(S114="","",ABS(COS(RADIANS(Z114-EST)*24))*S114)</f>
        <v/>
      </c>
      <c r="AC114" s="320" t="str">
        <f t="shared" ref="AC114" si="1434">IF(S114="","",SIN(RADIANS(Z114-EST)*24)*S114)</f>
        <v/>
      </c>
      <c r="AD114" s="320" t="str">
        <f t="shared" si="810"/>
        <v/>
      </c>
      <c r="AF114" s="320" t="str">
        <f t="shared" si="1227"/>
        <v/>
      </c>
      <c r="AG114" s="320" t="str">
        <f t="shared" si="1227"/>
        <v/>
      </c>
      <c r="AH114" s="320" t="str">
        <f t="shared" si="812"/>
        <v/>
      </c>
      <c r="AI114" s="320" t="str">
        <f t="shared" si="813"/>
        <v/>
      </c>
      <c r="AJ114" s="320" t="str">
        <f>IF(AH114="","",IF(ISNA(MATCH(AH114,$AH$1:AH113,0)),"N","Y"))</f>
        <v/>
      </c>
      <c r="AK114" s="320" t="str">
        <f t="shared" si="814"/>
        <v/>
      </c>
      <c r="AL114" s="320" t="str">
        <f t="shared" si="815"/>
        <v/>
      </c>
      <c r="AM114" s="320" t="str">
        <f t="shared" si="816"/>
        <v/>
      </c>
      <c r="AN114" s="320" t="str">
        <f t="shared" si="817"/>
        <v/>
      </c>
      <c r="AO114" s="334" t="str">
        <f t="array" ref="AO114">IF(AM114="","",AVERAGE(IF(AH$1:AH$200=AM114,W$1:W$200)))</f>
        <v/>
      </c>
      <c r="AP114" s="334" t="str">
        <f t="array" ref="AP114">IF(AM114="","",AVERAGE(IF(AH$1:AH$200=AM114,X$1:X$200)))</f>
        <v/>
      </c>
      <c r="AQ114" s="334" t="str">
        <f t="shared" si="858"/>
        <v/>
      </c>
      <c r="AR114" s="335" t="str">
        <f t="array" ref="AR114">IF(AQ114="","",MOD(DEGREES(AQ114/24),CERCLE))</f>
        <v/>
      </c>
      <c r="AS114" s="336" t="str">
        <f t="array" ref="AS114">IF(AM114="","",AVERAGE(IF(AH$1:AH$200=AM114,AA$1:AA$200)))</f>
        <v/>
      </c>
      <c r="AT114" s="336" t="str">
        <f t="shared" si="1228"/>
        <v/>
      </c>
      <c r="AU114" s="336" t="str">
        <f t="shared" si="859"/>
        <v/>
      </c>
      <c r="AV114" s="337" t="str">
        <f t="array" ref="AV114">IF(AM114="","",AVERAGE(IF(AH$1:AH$200=AM114,AD$1:AD$200)))</f>
        <v/>
      </c>
      <c r="AW114" s="337" t="str">
        <f t="array" ref="AW114">IF(AN114="","",AVERAGE(IF(AH$1:AH$200=AN114,AD$1:AD$200)))</f>
        <v/>
      </c>
      <c r="AX114" s="337" t="str">
        <f t="shared" si="860"/>
        <v/>
      </c>
      <c r="AY114" s="320" t="str">
        <f t="shared" si="819"/>
        <v/>
      </c>
      <c r="AZ114" s="320" t="str">
        <f>IF(AY114="","",COUNT(AY$1:AY114))</f>
        <v/>
      </c>
      <c r="BB114" s="339" t="str">
        <f>IF(AF114="","",IF(ISNA(MATCH(AF114,$AF$1:AF113,0)),"N","Y"))</f>
        <v/>
      </c>
      <c r="BC114" s="339" t="str">
        <f t="shared" si="20"/>
        <v/>
      </c>
      <c r="BD114" s="339" t="str">
        <f>IF(BC114="","",COUNT($BC$1:BC114))</f>
        <v/>
      </c>
      <c r="BE114" s="339" t="str">
        <f t="shared" si="1229"/>
        <v/>
      </c>
      <c r="BF114" s="340" t="str">
        <f>IF(AR114="","",IF(ISNA(MATCH(AF114,$AF$1:AF113,0)),-AR114,AR114))</f>
        <v/>
      </c>
      <c r="BG114" s="341" t="str">
        <f t="array" ref="BG114">IF(BE114="","",SUM(IF(AK$1:AK$200=BE114,BF$1:BF$200)))</f>
        <v/>
      </c>
      <c r="BH114" s="341" t="str">
        <f t="shared" ref="BH114" si="1435">IF(BG114="","",MOD(BG114,CERCLE))</f>
        <v/>
      </c>
      <c r="BI114" s="342"/>
      <c r="BJ114" s="322"/>
      <c r="BK114" s="322"/>
      <c r="BL114" s="322"/>
      <c r="BM114" s="339" t="str">
        <f t="shared" si="862"/>
        <v/>
      </c>
      <c r="BN114" s="343" t="str">
        <f t="shared" si="1231"/>
        <v/>
      </c>
      <c r="BO114" s="341" t="str">
        <f t="shared" ref="BO114" si="1436">IF(BN114="","",CERCLE-BN114)</f>
        <v/>
      </c>
      <c r="BP114" s="341"/>
      <c r="BQ114" s="339" t="str">
        <f t="shared" si="1233"/>
        <v/>
      </c>
      <c r="BR114" s="341" t="str">
        <f t="shared" si="864"/>
        <v/>
      </c>
      <c r="BS114" s="341" t="str">
        <f t="shared" si="865"/>
        <v/>
      </c>
      <c r="BT114" s="343" t="str">
        <f t="shared" si="1234"/>
        <v/>
      </c>
      <c r="BU114" s="342"/>
      <c r="BV114" s="341" t="str">
        <f t="shared" si="1255"/>
        <v/>
      </c>
      <c r="BW114" s="345" t="str">
        <f t="shared" si="1256"/>
        <v/>
      </c>
      <c r="BX114" s="345" t="str">
        <f t="shared" si="1235"/>
        <v/>
      </c>
      <c r="BY114" s="346" t="str">
        <f t="shared" si="1236"/>
        <v/>
      </c>
      <c r="BZ114" s="346" t="str">
        <f t="shared" si="1237"/>
        <v/>
      </c>
      <c r="CA114" s="339" t="str">
        <f t="shared" si="868"/>
        <v/>
      </c>
      <c r="CE114" s="320" t="str">
        <f t="shared" si="1238"/>
        <v/>
      </c>
      <c r="CF114" s="320" t="str">
        <f t="shared" si="1239"/>
        <v/>
      </c>
      <c r="CG114" s="322" t="str">
        <f t="shared" si="1240"/>
        <v/>
      </c>
      <c r="CH114" s="322" t="str">
        <f t="shared" ref="CH114" si="1437">IF(CG114="","",MOD(CG114-BX114,CERCLE))</f>
        <v/>
      </c>
      <c r="CI114" s="322" t="str">
        <f t="shared" si="1242"/>
        <v/>
      </c>
      <c r="CJ114" s="349"/>
      <c r="CK114" s="350" t="str">
        <f t="shared" si="834"/>
        <v/>
      </c>
      <c r="CL114" s="350" t="str">
        <f t="shared" si="835"/>
        <v/>
      </c>
      <c r="CM114" s="320" t="str">
        <f t="shared" si="1272"/>
        <v/>
      </c>
      <c r="CN114" s="320" t="str">
        <f t="shared" si="1272"/>
        <v/>
      </c>
      <c r="CP114" s="322" t="str">
        <f>IF(BN114="","",MOD(BN114+'RAPPORT-XYZ'!$E$12,CERCLE))</f>
        <v/>
      </c>
      <c r="CQ114" s="345" t="str">
        <f t="shared" si="1258"/>
        <v/>
      </c>
      <c r="CR114" s="320" t="str">
        <f t="shared" si="871"/>
        <v/>
      </c>
      <c r="CS114" s="320" t="str">
        <f t="shared" si="836"/>
        <v/>
      </c>
      <c r="CU114" s="320" t="str">
        <f>IF(CR114="","",BY114/'RAPPORT-XYZ'!$E$9)</f>
        <v/>
      </c>
      <c r="CV114" s="320" t="str">
        <f>IF(CU114="","",-'RAPPORT-XYZ'!$E$27*CU114)</f>
        <v/>
      </c>
      <c r="CW114" s="320" t="str">
        <f>IF(CV114="","",-'RAPPORT-XYZ'!$E$29*CU114)</f>
        <v/>
      </c>
      <c r="CY114" s="320" t="str">
        <f t="shared" si="1243"/>
        <v/>
      </c>
      <c r="CZ114" s="320" t="str">
        <f t="shared" si="1243"/>
        <v/>
      </c>
      <c r="DB114" s="320" t="str">
        <f t="shared" si="872"/>
        <v/>
      </c>
      <c r="DD114" s="320" t="str">
        <f>IF(CA114="","",CA114+('RAPPORT-XYZ'!$E$37*ROW(114:114)))</f>
        <v/>
      </c>
      <c r="DF114" s="345" t="str">
        <f t="shared" ref="DF114" si="1438">IF(AND(CZ114=0,CY114=0),0,IF(AND(CZ114=0,CY114&gt;0),NORD,IF(AND(CZ114&gt;0,CY114=0),EST,IF(AND(CZ114=0,CY114&lt;0),SUD,IF(AND(CZ114&lt;0,CY114=0),OUEST,"")))))</f>
        <v/>
      </c>
      <c r="DG114" s="345" t="str">
        <f t="shared" ref="DG114" si="1439">IF(CY114="","",IF(DF114="",MOD(DEGREES(ATAN(ABS(CZ114)/(ABS(CY114))))/24,CERCLE),DF114))</f>
        <v/>
      </c>
      <c r="DH114" s="345" t="str">
        <f t="shared" ref="DH114" si="1440">IF(DG114="","",MOD(IF(AND(CZ114&gt;0,CY114&gt;0),DG114,IF(AND(CZ114&gt;0,CY114&lt;0),SUD-DG114,IF(AND(CZ114&lt;0,CY114&lt;0),SUD+DG114,IF(AND(CZ114&lt;0,CY114&gt;0),NORD-DG114,DG114)))),CERCLE))</f>
        <v/>
      </c>
      <c r="DI114" s="322" t="str">
        <f t="shared" ref="DI114" si="1441">IF(CG114="","",MOD(CG114-DH114,CERCLE))</f>
        <v/>
      </c>
      <c r="DJ114" s="322" t="str">
        <f t="shared" si="1248"/>
        <v/>
      </c>
      <c r="DK114" s="322" t="str">
        <f>IF(XYZ!$F$15=OUI,'CALCUL-XYZ'!DJ114,'CALCUL-XYZ'!DH114)</f>
        <v/>
      </c>
      <c r="DL114" s="345" t="str">
        <f t="shared" si="1263"/>
        <v/>
      </c>
      <c r="DN114" s="320" t="str">
        <f t="shared" si="843"/>
        <v/>
      </c>
      <c r="DO114" s="320" t="str">
        <f t="shared" si="844"/>
        <v/>
      </c>
      <c r="DP114" s="320" t="str">
        <f t="shared" ref="DP114:DQ129" si="1442">IF(DN114="","",DP113+DN114)</f>
        <v/>
      </c>
      <c r="DQ114" s="320" t="str">
        <f t="shared" si="1442"/>
        <v/>
      </c>
      <c r="DS114" s="320" t="str">
        <f t="shared" si="845"/>
        <v/>
      </c>
      <c r="DT114" s="320" t="str">
        <f>IF(XYZ!AJ138="","",IF(XYZ!$AO$23='CALCUL-XY'!$E$56," "&amp;SUBSTITUTE(XYZ!AJ138,",","."),","&amp;SUBSTITUTE(XYZ!AJ138,",",".")))</f>
        <v/>
      </c>
      <c r="DU114" s="320" t="str">
        <f>IF(XYZ!AK138="","",IF(XYZ!$AO$23='CALCUL-XY'!$E$56," "&amp;SUBSTITUTE(XYZ!AK138,",","."),","&amp;SUBSTITUTE(XYZ!AK138,",",".")))</f>
        <v/>
      </c>
      <c r="DV114" s="320" t="str">
        <f>IF(DD114="","",IF(XYZ!$AO$23='CALCUL-XY'!$E$56," "&amp;SUBSTITUTE(DD114,",","."),","&amp;SUBSTITUTE(DD114,",",".")))</f>
        <v/>
      </c>
      <c r="DW114" s="320" t="str">
        <f>IF(DS114="","",IF(XYZ!$AO$23='CALCUL-XY'!$E$56,IF(XYZ!AM138=""," ST"," "&amp;XYZ!AM138),IF(XYZ!AM138="",",ST",","&amp;XYZ!AM138)))</f>
        <v/>
      </c>
      <c r="DY114" s="319">
        <f t="shared" si="846"/>
        <v>114</v>
      </c>
      <c r="DZ114" s="320" t="str">
        <f t="shared" si="847"/>
        <v/>
      </c>
      <c r="EA114" s="322" t="str">
        <f t="shared" si="848"/>
        <v/>
      </c>
      <c r="EB114" s="345" t="str">
        <f t="shared" si="879"/>
        <v/>
      </c>
      <c r="EC114" s="320" t="str">
        <f t="shared" si="849"/>
        <v/>
      </c>
      <c r="ED114" s="320" t="str">
        <f t="shared" si="892"/>
        <v/>
      </c>
      <c r="EE114" s="320" t="str">
        <f t="shared" si="893"/>
        <v/>
      </c>
      <c r="EF114" s="320" t="str">
        <f ca="1">IF(EA114="","",IF(NC&lt;DY114,"",SUM(ED114:OFFSET(ED114,(NC-1),0))))</f>
        <v/>
      </c>
      <c r="EG114" s="320" t="str">
        <f ca="1">IF(EA114="","",IF(NC&lt;DY114,"",SUM(EE114:OFFSET(EE114,(NC-1),0))))</f>
        <v/>
      </c>
      <c r="EH114" s="320" t="str">
        <f t="shared" si="850"/>
        <v/>
      </c>
      <c r="EI114" s="320" t="str">
        <f>IF(EH114="","",'RAPPORT-XYZ'!$E$9/'CALCUL-XYZ'!EH114)</f>
        <v/>
      </c>
    </row>
    <row r="115" spans="1:139" x14ac:dyDescent="0.15">
      <c r="A115" s="320" t="str">
        <f>IF(XYZ!C139="","",XYZ!C139)</f>
        <v/>
      </c>
      <c r="B115" s="320" t="str">
        <f>IF(XYZ!C139="","",IF(XYZ!C139='RAPPORT-XYZ'!$A$6,'RAPPORT-XYZ'!$A$6,IF(OR(XYZ!C139='RAPPORT-XYZ'!$A$7,XYZ!C139='RAPPORT-XYZ'!$B$7),'RAPPORT-XYZ'!$A$7)))</f>
        <v/>
      </c>
      <c r="C115" s="320" t="str">
        <f>IF(XYZ!E139="","",XYZ!E139)</f>
        <v/>
      </c>
      <c r="D115" s="320" t="str">
        <f>IF(XYZ!F139="","",XYZ!F139)</f>
        <v/>
      </c>
      <c r="E115" s="320" t="str">
        <f>IF(XYZ!G139="","",XYZ!G139)</f>
        <v/>
      </c>
      <c r="F115" s="322" t="str">
        <f>IF(XYZ!H139="","",MOD(XYZ!H139,CERCLE))</f>
        <v/>
      </c>
      <c r="G115" s="322" t="str">
        <f>IF(XYZ!I139="","",MOD(XYZ!I139,CERCLE))</f>
        <v/>
      </c>
      <c r="H115" s="320">
        <f>IFERROR(IF(ECHELLE3="",XYZ!I139*1,XYZ!I139*ECHELLE3),"")</f>
        <v>0</v>
      </c>
      <c r="I115" s="320" t="str">
        <f>IF(XYZ!J139="","",XYZ!J139)</f>
        <v/>
      </c>
      <c r="K115" s="320" t="str">
        <f t="shared" si="851"/>
        <v/>
      </c>
      <c r="L115" s="320" t="str">
        <f>IF(K115="","",COUNT($K$1:K115))</f>
        <v/>
      </c>
      <c r="M115" s="320" t="str">
        <f t="shared" si="1215"/>
        <v/>
      </c>
      <c r="N115" s="320" t="str">
        <f t="shared" si="1216"/>
        <v/>
      </c>
      <c r="O115" s="320" t="str">
        <f t="shared" si="1217"/>
        <v/>
      </c>
      <c r="P115" s="320" t="str">
        <f t="shared" si="1218"/>
        <v/>
      </c>
      <c r="Q115" s="322" t="str">
        <f t="shared" si="1219"/>
        <v/>
      </c>
      <c r="R115" s="322" t="str">
        <f t="shared" si="1220"/>
        <v/>
      </c>
      <c r="S115" s="320" t="str">
        <f t="shared" si="1221"/>
        <v/>
      </c>
      <c r="T115" s="320" t="str">
        <f t="shared" si="1222"/>
        <v/>
      </c>
      <c r="V115" s="322" t="str">
        <f t="shared" ref="V115" si="1443">IF(Q115="","",IF(M115="R",MOD(Q115-SUD,CERCLE),Q115))</f>
        <v/>
      </c>
      <c r="W115" s="331" t="str">
        <f t="shared" si="853"/>
        <v/>
      </c>
      <c r="X115" s="331" t="str">
        <f t="shared" si="854"/>
        <v/>
      </c>
      <c r="Y115" s="352"/>
      <c r="Z115" s="322" t="str">
        <f t="shared" ref="Z115" si="1444">IF(R115="","",IF(M115="R",MOD(CERCLE-R115,CERCLE),R115))</f>
        <v/>
      </c>
      <c r="AA115" s="320" t="str">
        <f t="shared" ref="AA115" si="1445">IF(S115="","",ABS(COS(RADIANS(Z115-EST)*24))*S115)</f>
        <v/>
      </c>
      <c r="AC115" s="320" t="str">
        <f t="shared" ref="AC115" si="1446">IF(S115="","",SIN(RADIANS(Z115-EST)*24)*S115)</f>
        <v/>
      </c>
      <c r="AD115" s="320" t="str">
        <f t="shared" si="810"/>
        <v/>
      </c>
      <c r="AF115" s="320" t="str">
        <f t="shared" si="1227"/>
        <v/>
      </c>
      <c r="AG115" s="320" t="str">
        <f t="shared" si="1227"/>
        <v/>
      </c>
      <c r="AH115" s="320" t="str">
        <f t="shared" si="812"/>
        <v/>
      </c>
      <c r="AI115" s="320" t="str">
        <f t="shared" si="813"/>
        <v/>
      </c>
      <c r="AJ115" s="320" t="str">
        <f>IF(AH115="","",IF(ISNA(MATCH(AH115,$AH$1:AH114,0)),"N","Y"))</f>
        <v/>
      </c>
      <c r="AK115" s="320" t="str">
        <f t="shared" si="814"/>
        <v/>
      </c>
      <c r="AL115" s="320" t="str">
        <f t="shared" si="815"/>
        <v/>
      </c>
      <c r="AM115" s="320" t="str">
        <f t="shared" si="816"/>
        <v/>
      </c>
      <c r="AN115" s="320" t="str">
        <f t="shared" si="817"/>
        <v/>
      </c>
      <c r="AO115" s="334" t="str">
        <f t="array" ref="AO115">IF(AM115="","",AVERAGE(IF(AH$1:AH$200=AM115,W$1:W$200)))</f>
        <v/>
      </c>
      <c r="AP115" s="334" t="str">
        <f t="array" ref="AP115">IF(AM115="","",AVERAGE(IF(AH$1:AH$200=AM115,X$1:X$200)))</f>
        <v/>
      </c>
      <c r="AQ115" s="334" t="str">
        <f t="shared" si="858"/>
        <v/>
      </c>
      <c r="AR115" s="335" t="str">
        <f t="array" ref="AR115">IF(AQ115="","",MOD(DEGREES(AQ115/24),CERCLE))</f>
        <v/>
      </c>
      <c r="AS115" s="336" t="str">
        <f t="array" ref="AS115">IF(AM115="","",AVERAGE(IF(AH$1:AH$200=AM115,AA$1:AA$200)))</f>
        <v/>
      </c>
      <c r="AT115" s="336" t="str">
        <f t="shared" si="1228"/>
        <v/>
      </c>
      <c r="AU115" s="336" t="str">
        <f t="shared" si="859"/>
        <v/>
      </c>
      <c r="AV115" s="337" t="str">
        <f t="array" ref="AV115">IF(AM115="","",AVERAGE(IF(AH$1:AH$200=AM115,AD$1:AD$200)))</f>
        <v/>
      </c>
      <c r="AW115" s="337" t="str">
        <f t="array" ref="AW115">IF(AN115="","",AVERAGE(IF(AH$1:AH$200=AN115,AD$1:AD$200)))</f>
        <v/>
      </c>
      <c r="AX115" s="337" t="str">
        <f t="shared" si="860"/>
        <v/>
      </c>
      <c r="AY115" s="320" t="str">
        <f t="shared" si="819"/>
        <v/>
      </c>
      <c r="AZ115" s="320" t="str">
        <f>IF(AY115="","",COUNT(AY$1:AY115))</f>
        <v/>
      </c>
      <c r="BB115" s="339" t="str">
        <f>IF(AF115="","",IF(ISNA(MATCH(AF115,$AF$1:AF114,0)),"N","Y"))</f>
        <v/>
      </c>
      <c r="BC115" s="339" t="str">
        <f t="shared" si="20"/>
        <v/>
      </c>
      <c r="BD115" s="339" t="str">
        <f>IF(BC115="","",COUNT($BC$1:BC115))</f>
        <v/>
      </c>
      <c r="BE115" s="339" t="str">
        <f t="shared" si="1229"/>
        <v/>
      </c>
      <c r="BF115" s="340" t="str">
        <f>IF(AR115="","",IF(ISNA(MATCH(AF115,$AF$1:AF114,0)),-AR115,AR115))</f>
        <v/>
      </c>
      <c r="BG115" s="341" t="str">
        <f t="array" ref="BG115">IF(BE115="","",SUM(IF(AK$1:AK$200=BE115,BF$1:BF$200)))</f>
        <v/>
      </c>
      <c r="BH115" s="341" t="str">
        <f t="shared" ref="BH115" si="1447">IF(BG115="","",MOD(BG115,CERCLE))</f>
        <v/>
      </c>
      <c r="BI115" s="342"/>
      <c r="BJ115" s="322"/>
      <c r="BK115" s="322"/>
      <c r="BL115" s="322"/>
      <c r="BM115" s="339" t="str">
        <f t="shared" si="862"/>
        <v/>
      </c>
      <c r="BN115" s="343" t="str">
        <f t="shared" si="1231"/>
        <v/>
      </c>
      <c r="BO115" s="341" t="str">
        <f t="shared" ref="BO115" si="1448">IF(BN115="","",CERCLE-BN115)</f>
        <v/>
      </c>
      <c r="BP115" s="341"/>
      <c r="BQ115" s="339" t="str">
        <f t="shared" si="1233"/>
        <v/>
      </c>
      <c r="BR115" s="341" t="str">
        <f t="shared" si="864"/>
        <v/>
      </c>
      <c r="BS115" s="341" t="str">
        <f t="shared" si="865"/>
        <v/>
      </c>
      <c r="BT115" s="343" t="str">
        <f t="shared" si="1234"/>
        <v/>
      </c>
      <c r="BU115" s="342"/>
      <c r="BV115" s="341" t="str">
        <f t="shared" si="1255"/>
        <v/>
      </c>
      <c r="BW115" s="345" t="str">
        <f t="shared" si="1256"/>
        <v/>
      </c>
      <c r="BX115" s="345" t="str">
        <f t="shared" si="1235"/>
        <v/>
      </c>
      <c r="BY115" s="346" t="str">
        <f t="shared" si="1236"/>
        <v/>
      </c>
      <c r="BZ115" s="346" t="str">
        <f t="shared" si="1237"/>
        <v/>
      </c>
      <c r="CA115" s="339" t="str">
        <f t="shared" si="868"/>
        <v/>
      </c>
      <c r="CE115" s="320" t="str">
        <f t="shared" si="1238"/>
        <v/>
      </c>
      <c r="CF115" s="320" t="str">
        <f t="shared" si="1239"/>
        <v/>
      </c>
      <c r="CG115" s="322" t="str">
        <f t="shared" si="1240"/>
        <v/>
      </c>
      <c r="CH115" s="322" t="str">
        <f t="shared" ref="CH115" si="1449">IF(CG115="","",MOD(CG115-BX115,CERCLE))</f>
        <v/>
      </c>
      <c r="CI115" s="322" t="str">
        <f t="shared" si="1242"/>
        <v/>
      </c>
      <c r="CJ115" s="349"/>
      <c r="CK115" s="350" t="str">
        <f t="shared" si="834"/>
        <v/>
      </c>
      <c r="CL115" s="350" t="str">
        <f t="shared" si="835"/>
        <v/>
      </c>
      <c r="CM115" s="320" t="str">
        <f t="shared" ref="CM115:CN130" si="1450">IF(CK115="","",CM114+CK115)</f>
        <v/>
      </c>
      <c r="CN115" s="320" t="str">
        <f t="shared" si="1450"/>
        <v/>
      </c>
      <c r="CP115" s="322" t="str">
        <f>IF(BN115="","",MOD(BN115+'RAPPORT-XYZ'!$E$12,CERCLE))</f>
        <v/>
      </c>
      <c r="CQ115" s="345" t="str">
        <f t="shared" si="1258"/>
        <v/>
      </c>
      <c r="CR115" s="320" t="str">
        <f t="shared" si="871"/>
        <v/>
      </c>
      <c r="CS115" s="320" t="str">
        <f t="shared" si="836"/>
        <v/>
      </c>
      <c r="CU115" s="320" t="str">
        <f>IF(CR115="","",BY115/'RAPPORT-XYZ'!$E$9)</f>
        <v/>
      </c>
      <c r="CV115" s="320" t="str">
        <f>IF(CU115="","",-'RAPPORT-XYZ'!$E$27*CU115)</f>
        <v/>
      </c>
      <c r="CW115" s="320" t="str">
        <f>IF(CV115="","",-'RAPPORT-XYZ'!$E$29*CU115)</f>
        <v/>
      </c>
      <c r="CY115" s="320" t="str">
        <f t="shared" si="1243"/>
        <v/>
      </c>
      <c r="CZ115" s="320" t="str">
        <f t="shared" si="1243"/>
        <v/>
      </c>
      <c r="DB115" s="320" t="str">
        <f t="shared" si="872"/>
        <v/>
      </c>
      <c r="DD115" s="320" t="str">
        <f>IF(CA115="","",CA115+('RAPPORT-XYZ'!$E$37*ROW(115:115)))</f>
        <v/>
      </c>
      <c r="DF115" s="345" t="str">
        <f t="shared" ref="DF115" si="1451">IF(AND(CZ115=0,CY115=0),0,IF(AND(CZ115=0,CY115&gt;0),NORD,IF(AND(CZ115&gt;0,CY115=0),EST,IF(AND(CZ115=0,CY115&lt;0),SUD,IF(AND(CZ115&lt;0,CY115=0),OUEST,"")))))</f>
        <v/>
      </c>
      <c r="DG115" s="345" t="str">
        <f t="shared" ref="DG115" si="1452">IF(CY115="","",IF(DF115="",MOD(DEGREES(ATAN(ABS(CZ115)/(ABS(CY115))))/24,CERCLE),DF115))</f>
        <v/>
      </c>
      <c r="DH115" s="345" t="str">
        <f t="shared" ref="DH115" si="1453">IF(DG115="","",MOD(IF(AND(CZ115&gt;0,CY115&gt;0),DG115,IF(AND(CZ115&gt;0,CY115&lt;0),SUD-DG115,IF(AND(CZ115&lt;0,CY115&lt;0),SUD+DG115,IF(AND(CZ115&lt;0,CY115&gt;0),NORD-DG115,DG115)))),CERCLE))</f>
        <v/>
      </c>
      <c r="DI115" s="322" t="str">
        <f t="shared" ref="DI115" si="1454">IF(CG115="","",MOD(CG115-DH115,CERCLE))</f>
        <v/>
      </c>
      <c r="DJ115" s="322" t="str">
        <f t="shared" si="1248"/>
        <v/>
      </c>
      <c r="DK115" s="322" t="str">
        <f>IF(XYZ!$F$15=OUI,'CALCUL-XYZ'!DJ115,'CALCUL-XYZ'!DH115)</f>
        <v/>
      </c>
      <c r="DL115" s="345" t="str">
        <f t="shared" si="1263"/>
        <v/>
      </c>
      <c r="DN115" s="320" t="str">
        <f t="shared" si="843"/>
        <v/>
      </c>
      <c r="DO115" s="320" t="str">
        <f t="shared" si="844"/>
        <v/>
      </c>
      <c r="DP115" s="320" t="str">
        <f t="shared" si="1442"/>
        <v/>
      </c>
      <c r="DQ115" s="320" t="str">
        <f t="shared" si="1442"/>
        <v/>
      </c>
      <c r="DS115" s="320" t="str">
        <f t="shared" si="845"/>
        <v/>
      </c>
      <c r="DT115" s="320" t="str">
        <f>IF(XYZ!AJ139="","",IF(XYZ!$AO$23='CALCUL-XY'!$E$56," "&amp;SUBSTITUTE(XYZ!AJ139,",","."),","&amp;SUBSTITUTE(XYZ!AJ139,",",".")))</f>
        <v/>
      </c>
      <c r="DU115" s="320" t="str">
        <f>IF(XYZ!AK139="","",IF(XYZ!$AO$23='CALCUL-XY'!$E$56," "&amp;SUBSTITUTE(XYZ!AK139,",","."),","&amp;SUBSTITUTE(XYZ!AK139,",",".")))</f>
        <v/>
      </c>
      <c r="DV115" s="320" t="str">
        <f>IF(DD115="","",IF(XYZ!$AO$23='CALCUL-XY'!$E$56," "&amp;SUBSTITUTE(DD115,",","."),","&amp;SUBSTITUTE(DD115,",",".")))</f>
        <v/>
      </c>
      <c r="DW115" s="320" t="str">
        <f>IF(DS115="","",IF(XYZ!$AO$23='CALCUL-XY'!$E$56,IF(XYZ!AM139=""," ST"," "&amp;XYZ!AM139),IF(XYZ!AM139="",",ST",","&amp;XYZ!AM139)))</f>
        <v/>
      </c>
      <c r="DY115" s="319">
        <f t="shared" si="846"/>
        <v>115</v>
      </c>
      <c r="DZ115" s="320" t="str">
        <f t="shared" si="847"/>
        <v/>
      </c>
      <c r="EA115" s="322" t="str">
        <f t="shared" si="848"/>
        <v/>
      </c>
      <c r="EB115" s="345" t="str">
        <f t="shared" si="879"/>
        <v/>
      </c>
      <c r="EC115" s="320" t="str">
        <f t="shared" si="849"/>
        <v/>
      </c>
      <c r="ED115" s="320" t="str">
        <f t="shared" si="892"/>
        <v/>
      </c>
      <c r="EE115" s="320" t="str">
        <f t="shared" si="893"/>
        <v/>
      </c>
      <c r="EF115" s="320" t="str">
        <f ca="1">IF(EA115="","",IF(NC&lt;DY115,"",SUM(ED115:OFFSET(ED115,(NC-1),0))))</f>
        <v/>
      </c>
      <c r="EG115" s="320" t="str">
        <f ca="1">IF(EA115="","",IF(NC&lt;DY115,"",SUM(EE115:OFFSET(EE115,(NC-1),0))))</f>
        <v/>
      </c>
      <c r="EH115" s="320" t="str">
        <f t="shared" si="850"/>
        <v/>
      </c>
      <c r="EI115" s="320" t="str">
        <f>IF(EH115="","",'RAPPORT-XYZ'!$E$9/'CALCUL-XYZ'!EH115)</f>
        <v/>
      </c>
    </row>
    <row r="116" spans="1:139" x14ac:dyDescent="0.15">
      <c r="A116" s="320" t="str">
        <f>IF(XYZ!C140="","",XYZ!C140)</f>
        <v/>
      </c>
      <c r="B116" s="320" t="str">
        <f>IF(XYZ!C140="","",IF(XYZ!C140='RAPPORT-XYZ'!$A$6,'RAPPORT-XYZ'!$A$6,IF(OR(XYZ!C140='RAPPORT-XYZ'!$A$7,XYZ!C140='RAPPORT-XYZ'!$B$7),'RAPPORT-XYZ'!$A$7)))</f>
        <v/>
      </c>
      <c r="C116" s="320" t="str">
        <f>IF(XYZ!E140="","",XYZ!E140)</f>
        <v/>
      </c>
      <c r="D116" s="320" t="str">
        <f>IF(XYZ!F140="","",XYZ!F140)</f>
        <v/>
      </c>
      <c r="E116" s="320" t="str">
        <f>IF(XYZ!G140="","",XYZ!G140)</f>
        <v/>
      </c>
      <c r="F116" s="322" t="str">
        <f>IF(XYZ!H140="","",MOD(XYZ!H140,CERCLE))</f>
        <v/>
      </c>
      <c r="G116" s="322" t="str">
        <f>IF(XYZ!I140="","",MOD(XYZ!I140,CERCLE))</f>
        <v/>
      </c>
      <c r="H116" s="320">
        <f>IFERROR(IF(ECHELLE3="",XYZ!I140*1,XYZ!I140*ECHELLE3),"")</f>
        <v>0</v>
      </c>
      <c r="I116" s="320" t="str">
        <f>IF(XYZ!J140="","",XYZ!J140)</f>
        <v/>
      </c>
      <c r="K116" s="320" t="str">
        <f t="shared" si="851"/>
        <v/>
      </c>
      <c r="L116" s="320" t="str">
        <f>IF(K116="","",COUNT($K$1:K116))</f>
        <v/>
      </c>
      <c r="M116" s="320" t="str">
        <f t="shared" si="1215"/>
        <v/>
      </c>
      <c r="N116" s="320" t="str">
        <f t="shared" si="1216"/>
        <v/>
      </c>
      <c r="O116" s="320" t="str">
        <f t="shared" si="1217"/>
        <v/>
      </c>
      <c r="P116" s="320" t="str">
        <f t="shared" si="1218"/>
        <v/>
      </c>
      <c r="Q116" s="322" t="str">
        <f t="shared" si="1219"/>
        <v/>
      </c>
      <c r="R116" s="322" t="str">
        <f t="shared" si="1220"/>
        <v/>
      </c>
      <c r="S116" s="320" t="str">
        <f t="shared" si="1221"/>
        <v/>
      </c>
      <c r="T116" s="320" t="str">
        <f t="shared" si="1222"/>
        <v/>
      </c>
      <c r="V116" s="322" t="str">
        <f t="shared" ref="V116" si="1455">IF(Q116="","",IF(M116="R",MOD(Q116-SUD,CERCLE),Q116))</f>
        <v/>
      </c>
      <c r="W116" s="331" t="str">
        <f t="shared" si="853"/>
        <v/>
      </c>
      <c r="X116" s="331" t="str">
        <f t="shared" si="854"/>
        <v/>
      </c>
      <c r="Y116" s="352"/>
      <c r="Z116" s="322" t="str">
        <f t="shared" ref="Z116" si="1456">IF(R116="","",IF(M116="R",MOD(CERCLE-R116,CERCLE),R116))</f>
        <v/>
      </c>
      <c r="AA116" s="320" t="str">
        <f t="shared" ref="AA116" si="1457">IF(S116="","",ABS(COS(RADIANS(Z116-EST)*24))*S116)</f>
        <v/>
      </c>
      <c r="AC116" s="320" t="str">
        <f t="shared" ref="AC116" si="1458">IF(S116="","",SIN(RADIANS(Z116-EST)*24)*S116)</f>
        <v/>
      </c>
      <c r="AD116" s="320" t="str">
        <f t="shared" si="810"/>
        <v/>
      </c>
      <c r="AF116" s="320" t="str">
        <f t="shared" si="1227"/>
        <v/>
      </c>
      <c r="AG116" s="320" t="str">
        <f t="shared" si="1227"/>
        <v/>
      </c>
      <c r="AH116" s="320" t="str">
        <f t="shared" si="812"/>
        <v/>
      </c>
      <c r="AI116" s="320" t="str">
        <f t="shared" si="813"/>
        <v/>
      </c>
      <c r="AJ116" s="320" t="str">
        <f>IF(AH116="","",IF(ISNA(MATCH(AH116,$AH$1:AH115,0)),"N","Y"))</f>
        <v/>
      </c>
      <c r="AK116" s="320" t="str">
        <f t="shared" si="814"/>
        <v/>
      </c>
      <c r="AL116" s="320" t="str">
        <f t="shared" si="815"/>
        <v/>
      </c>
      <c r="AM116" s="320" t="str">
        <f t="shared" si="816"/>
        <v/>
      </c>
      <c r="AN116" s="320" t="str">
        <f t="shared" si="817"/>
        <v/>
      </c>
      <c r="AO116" s="334" t="str">
        <f t="array" ref="AO116">IF(AM116="","",AVERAGE(IF(AH$1:AH$200=AM116,W$1:W$200)))</f>
        <v/>
      </c>
      <c r="AP116" s="334" t="str">
        <f t="array" ref="AP116">IF(AM116="","",AVERAGE(IF(AH$1:AH$200=AM116,X$1:X$200)))</f>
        <v/>
      </c>
      <c r="AQ116" s="334" t="str">
        <f t="shared" si="858"/>
        <v/>
      </c>
      <c r="AR116" s="335" t="str">
        <f t="array" ref="AR116">IF(AQ116="","",MOD(DEGREES(AQ116/24),CERCLE))</f>
        <v/>
      </c>
      <c r="AS116" s="336" t="str">
        <f t="array" ref="AS116">IF(AM116="","",AVERAGE(IF(AH$1:AH$200=AM116,AA$1:AA$200)))</f>
        <v/>
      </c>
      <c r="AT116" s="336" t="str">
        <f t="shared" si="1228"/>
        <v/>
      </c>
      <c r="AU116" s="336" t="str">
        <f t="shared" si="859"/>
        <v/>
      </c>
      <c r="AV116" s="337" t="str">
        <f t="array" ref="AV116">IF(AM116="","",AVERAGE(IF(AH$1:AH$200=AM116,AD$1:AD$200)))</f>
        <v/>
      </c>
      <c r="AW116" s="337" t="str">
        <f t="array" ref="AW116">IF(AN116="","",AVERAGE(IF(AH$1:AH$200=AN116,AD$1:AD$200)))</f>
        <v/>
      </c>
      <c r="AX116" s="337" t="str">
        <f t="shared" si="860"/>
        <v/>
      </c>
      <c r="AY116" s="320" t="str">
        <f t="shared" si="819"/>
        <v/>
      </c>
      <c r="AZ116" s="320" t="str">
        <f>IF(AY116="","",COUNT(AY$1:AY116))</f>
        <v/>
      </c>
      <c r="BB116" s="339" t="str">
        <f>IF(AF116="","",IF(ISNA(MATCH(AF116,$AF$1:AF115,0)),"N","Y"))</f>
        <v/>
      </c>
      <c r="BC116" s="339" t="str">
        <f t="shared" si="20"/>
        <v/>
      </c>
      <c r="BD116" s="339" t="str">
        <f>IF(BC116="","",COUNT($BC$1:BC116))</f>
        <v/>
      </c>
      <c r="BE116" s="339" t="str">
        <f t="shared" si="1229"/>
        <v/>
      </c>
      <c r="BF116" s="340" t="str">
        <f>IF(AR116="","",IF(ISNA(MATCH(AF116,$AF$1:AF115,0)),-AR116,AR116))</f>
        <v/>
      </c>
      <c r="BG116" s="341" t="str">
        <f t="array" ref="BG116">IF(BE116="","",SUM(IF(AK$1:AK$200=BE116,BF$1:BF$200)))</f>
        <v/>
      </c>
      <c r="BH116" s="341" t="str">
        <f t="shared" ref="BH116" si="1459">IF(BG116="","",MOD(BG116,CERCLE))</f>
        <v/>
      </c>
      <c r="BI116" s="342"/>
      <c r="BJ116" s="322"/>
      <c r="BK116" s="322"/>
      <c r="BL116" s="322"/>
      <c r="BM116" s="339" t="str">
        <f t="shared" si="862"/>
        <v/>
      </c>
      <c r="BN116" s="343" t="str">
        <f t="shared" si="1231"/>
        <v/>
      </c>
      <c r="BO116" s="341" t="str">
        <f t="shared" ref="BO116" si="1460">IF(BN116="","",CERCLE-BN116)</f>
        <v/>
      </c>
      <c r="BP116" s="341"/>
      <c r="BQ116" s="339" t="str">
        <f t="shared" si="1233"/>
        <v/>
      </c>
      <c r="BR116" s="341" t="str">
        <f t="shared" si="864"/>
        <v/>
      </c>
      <c r="BS116" s="341" t="str">
        <f t="shared" si="865"/>
        <v/>
      </c>
      <c r="BT116" s="343" t="str">
        <f t="shared" si="1234"/>
        <v/>
      </c>
      <c r="BU116" s="342"/>
      <c r="BV116" s="341" t="str">
        <f t="shared" si="1255"/>
        <v/>
      </c>
      <c r="BW116" s="345" t="str">
        <f t="shared" si="1256"/>
        <v/>
      </c>
      <c r="BX116" s="345" t="str">
        <f t="shared" si="1235"/>
        <v/>
      </c>
      <c r="BY116" s="346" t="str">
        <f t="shared" si="1236"/>
        <v/>
      </c>
      <c r="BZ116" s="346" t="str">
        <f t="shared" si="1237"/>
        <v/>
      </c>
      <c r="CA116" s="339" t="str">
        <f t="shared" si="868"/>
        <v/>
      </c>
      <c r="CE116" s="320" t="str">
        <f t="shared" si="1238"/>
        <v/>
      </c>
      <c r="CF116" s="320" t="str">
        <f t="shared" si="1239"/>
        <v/>
      </c>
      <c r="CG116" s="322" t="str">
        <f t="shared" si="1240"/>
        <v/>
      </c>
      <c r="CH116" s="322" t="str">
        <f t="shared" ref="CH116" si="1461">IF(CG116="","",MOD(CG116-BX116,CERCLE))</f>
        <v/>
      </c>
      <c r="CI116" s="322" t="str">
        <f t="shared" si="1242"/>
        <v/>
      </c>
      <c r="CJ116" s="349"/>
      <c r="CK116" s="350" t="str">
        <f t="shared" si="834"/>
        <v/>
      </c>
      <c r="CL116" s="350" t="str">
        <f t="shared" si="835"/>
        <v/>
      </c>
      <c r="CM116" s="320" t="str">
        <f t="shared" si="1450"/>
        <v/>
      </c>
      <c r="CN116" s="320" t="str">
        <f t="shared" si="1450"/>
        <v/>
      </c>
      <c r="CP116" s="322" t="str">
        <f>IF(BN116="","",MOD(BN116+'RAPPORT-XYZ'!$E$12,CERCLE))</f>
        <v/>
      </c>
      <c r="CQ116" s="345" t="str">
        <f t="shared" si="1258"/>
        <v/>
      </c>
      <c r="CR116" s="320" t="str">
        <f t="shared" si="871"/>
        <v/>
      </c>
      <c r="CS116" s="320" t="str">
        <f t="shared" si="836"/>
        <v/>
      </c>
      <c r="CU116" s="320" t="str">
        <f>IF(CR116="","",BY116/'RAPPORT-XYZ'!$E$9)</f>
        <v/>
      </c>
      <c r="CV116" s="320" t="str">
        <f>IF(CU116="","",-'RAPPORT-XYZ'!$E$27*CU116)</f>
        <v/>
      </c>
      <c r="CW116" s="320" t="str">
        <f>IF(CV116="","",-'RAPPORT-XYZ'!$E$29*CU116)</f>
        <v/>
      </c>
      <c r="CY116" s="320" t="str">
        <f t="shared" si="1243"/>
        <v/>
      </c>
      <c r="CZ116" s="320" t="str">
        <f t="shared" si="1243"/>
        <v/>
      </c>
      <c r="DB116" s="320" t="str">
        <f t="shared" si="872"/>
        <v/>
      </c>
      <c r="DD116" s="320" t="str">
        <f>IF(CA116="","",CA116+('RAPPORT-XYZ'!$E$37*ROW(116:116)))</f>
        <v/>
      </c>
      <c r="DF116" s="345" t="str">
        <f t="shared" ref="DF116" si="1462">IF(AND(CZ116=0,CY116=0),0,IF(AND(CZ116=0,CY116&gt;0),NORD,IF(AND(CZ116&gt;0,CY116=0),EST,IF(AND(CZ116=0,CY116&lt;0),SUD,IF(AND(CZ116&lt;0,CY116=0),OUEST,"")))))</f>
        <v/>
      </c>
      <c r="DG116" s="345" t="str">
        <f t="shared" ref="DG116" si="1463">IF(CY116="","",IF(DF116="",MOD(DEGREES(ATAN(ABS(CZ116)/(ABS(CY116))))/24,CERCLE),DF116))</f>
        <v/>
      </c>
      <c r="DH116" s="345" t="str">
        <f t="shared" ref="DH116" si="1464">IF(DG116="","",MOD(IF(AND(CZ116&gt;0,CY116&gt;0),DG116,IF(AND(CZ116&gt;0,CY116&lt;0),SUD-DG116,IF(AND(CZ116&lt;0,CY116&lt;0),SUD+DG116,IF(AND(CZ116&lt;0,CY116&gt;0),NORD-DG116,DG116)))),CERCLE))</f>
        <v/>
      </c>
      <c r="DI116" s="322" t="str">
        <f t="shared" ref="DI116" si="1465">IF(CG116="","",MOD(CG116-DH116,CERCLE))</f>
        <v/>
      </c>
      <c r="DJ116" s="322" t="str">
        <f t="shared" si="1248"/>
        <v/>
      </c>
      <c r="DK116" s="322" t="str">
        <f>IF(XYZ!$F$15=OUI,'CALCUL-XYZ'!DJ116,'CALCUL-XYZ'!DH116)</f>
        <v/>
      </c>
      <c r="DL116" s="345" t="str">
        <f t="shared" si="1263"/>
        <v/>
      </c>
      <c r="DN116" s="320" t="str">
        <f t="shared" si="843"/>
        <v/>
      </c>
      <c r="DO116" s="320" t="str">
        <f t="shared" si="844"/>
        <v/>
      </c>
      <c r="DP116" s="320" t="str">
        <f t="shared" si="1442"/>
        <v/>
      </c>
      <c r="DQ116" s="320" t="str">
        <f t="shared" si="1442"/>
        <v/>
      </c>
      <c r="DS116" s="320" t="str">
        <f t="shared" si="845"/>
        <v/>
      </c>
      <c r="DT116" s="320" t="str">
        <f>IF(XYZ!AJ140="","",IF(XYZ!$AO$23='CALCUL-XY'!$E$56," "&amp;SUBSTITUTE(XYZ!AJ140,",","."),","&amp;SUBSTITUTE(XYZ!AJ140,",",".")))</f>
        <v/>
      </c>
      <c r="DU116" s="320" t="str">
        <f>IF(XYZ!AK140="","",IF(XYZ!$AO$23='CALCUL-XY'!$E$56," "&amp;SUBSTITUTE(XYZ!AK140,",","."),","&amp;SUBSTITUTE(XYZ!AK140,",",".")))</f>
        <v/>
      </c>
      <c r="DV116" s="320" t="str">
        <f>IF(DD116="","",IF(XYZ!$AO$23='CALCUL-XY'!$E$56," "&amp;SUBSTITUTE(DD116,",","."),","&amp;SUBSTITUTE(DD116,",",".")))</f>
        <v/>
      </c>
      <c r="DW116" s="320" t="str">
        <f>IF(DS116="","",IF(XYZ!$AO$23='CALCUL-XY'!$E$56,IF(XYZ!AM140=""," ST"," "&amp;XYZ!AM140),IF(XYZ!AM140="",",ST",","&amp;XYZ!AM140)))</f>
        <v/>
      </c>
      <c r="DY116" s="319">
        <f t="shared" si="846"/>
        <v>116</v>
      </c>
      <c r="DZ116" s="320" t="str">
        <f t="shared" si="847"/>
        <v/>
      </c>
      <c r="EA116" s="322" t="str">
        <f t="shared" si="848"/>
        <v/>
      </c>
      <c r="EB116" s="345" t="str">
        <f t="shared" si="879"/>
        <v/>
      </c>
      <c r="EC116" s="320" t="str">
        <f t="shared" si="849"/>
        <v/>
      </c>
      <c r="ED116" s="320" t="str">
        <f t="shared" si="892"/>
        <v/>
      </c>
      <c r="EE116" s="320" t="str">
        <f t="shared" si="893"/>
        <v/>
      </c>
      <c r="EF116" s="320" t="str">
        <f ca="1">IF(EA116="","",IF(NC&lt;DY116,"",SUM(ED116:OFFSET(ED116,(NC-1),0))))</f>
        <v/>
      </c>
      <c r="EG116" s="320" t="str">
        <f ca="1">IF(EA116="","",IF(NC&lt;DY116,"",SUM(EE116:OFFSET(EE116,(NC-1),0))))</f>
        <v/>
      </c>
      <c r="EH116" s="320" t="str">
        <f t="shared" si="850"/>
        <v/>
      </c>
      <c r="EI116" s="320" t="str">
        <f>IF(EH116="","",'RAPPORT-XYZ'!$E$9/'CALCUL-XYZ'!EH116)</f>
        <v/>
      </c>
    </row>
    <row r="117" spans="1:139" x14ac:dyDescent="0.15">
      <c r="A117" s="320" t="str">
        <f>IF(XYZ!C141="","",XYZ!C141)</f>
        <v/>
      </c>
      <c r="B117" s="320" t="str">
        <f>IF(XYZ!C141="","",IF(XYZ!C141='RAPPORT-XYZ'!$A$6,'RAPPORT-XYZ'!$A$6,IF(OR(XYZ!C141='RAPPORT-XYZ'!$A$7,XYZ!C141='RAPPORT-XYZ'!$B$7),'RAPPORT-XYZ'!$A$7)))</f>
        <v/>
      </c>
      <c r="C117" s="320" t="str">
        <f>IF(XYZ!E141="","",XYZ!E141)</f>
        <v/>
      </c>
      <c r="D117" s="320" t="str">
        <f>IF(XYZ!F141="","",XYZ!F141)</f>
        <v/>
      </c>
      <c r="E117" s="320" t="str">
        <f>IF(XYZ!G141="","",XYZ!G141)</f>
        <v/>
      </c>
      <c r="F117" s="322" t="str">
        <f>IF(XYZ!H141="","",MOD(XYZ!H141,CERCLE))</f>
        <v/>
      </c>
      <c r="G117" s="322" t="str">
        <f>IF(XYZ!I141="","",MOD(XYZ!I141,CERCLE))</f>
        <v/>
      </c>
      <c r="H117" s="320">
        <f>IFERROR(IF(ECHELLE3="",XYZ!I141*1,XYZ!I141*ECHELLE3),"")</f>
        <v>0</v>
      </c>
      <c r="I117" s="320" t="str">
        <f>IF(XYZ!J141="","",XYZ!J141)</f>
        <v/>
      </c>
      <c r="K117" s="320" t="str">
        <f t="shared" si="851"/>
        <v/>
      </c>
      <c r="L117" s="320" t="str">
        <f>IF(K117="","",COUNT($K$1:K117))</f>
        <v/>
      </c>
      <c r="M117" s="320" t="str">
        <f t="shared" si="1215"/>
        <v/>
      </c>
      <c r="N117" s="320" t="str">
        <f t="shared" si="1216"/>
        <v/>
      </c>
      <c r="O117" s="320" t="str">
        <f t="shared" si="1217"/>
        <v/>
      </c>
      <c r="P117" s="320" t="str">
        <f t="shared" si="1218"/>
        <v/>
      </c>
      <c r="Q117" s="322" t="str">
        <f t="shared" si="1219"/>
        <v/>
      </c>
      <c r="R117" s="322" t="str">
        <f t="shared" si="1220"/>
        <v/>
      </c>
      <c r="S117" s="320" t="str">
        <f t="shared" si="1221"/>
        <v/>
      </c>
      <c r="T117" s="320" t="str">
        <f t="shared" si="1222"/>
        <v/>
      </c>
      <c r="V117" s="322" t="str">
        <f t="shared" ref="V117" si="1466">IF(Q117="","",IF(M117="R",MOD(Q117-SUD,CERCLE),Q117))</f>
        <v/>
      </c>
      <c r="W117" s="331" t="str">
        <f t="shared" si="853"/>
        <v/>
      </c>
      <c r="X117" s="331" t="str">
        <f t="shared" si="854"/>
        <v/>
      </c>
      <c r="Y117" s="352"/>
      <c r="Z117" s="322" t="str">
        <f t="shared" ref="Z117" si="1467">IF(R117="","",IF(M117="R",MOD(CERCLE-R117,CERCLE),R117))</f>
        <v/>
      </c>
      <c r="AA117" s="320" t="str">
        <f t="shared" ref="AA117" si="1468">IF(S117="","",ABS(COS(RADIANS(Z117-EST)*24))*S117)</f>
        <v/>
      </c>
      <c r="AC117" s="320" t="str">
        <f t="shared" ref="AC117" si="1469">IF(S117="","",SIN(RADIANS(Z117-EST)*24)*S117)</f>
        <v/>
      </c>
      <c r="AD117" s="320" t="str">
        <f t="shared" si="810"/>
        <v/>
      </c>
      <c r="AF117" s="320" t="str">
        <f t="shared" si="1227"/>
        <v/>
      </c>
      <c r="AG117" s="320" t="str">
        <f t="shared" si="1227"/>
        <v/>
      </c>
      <c r="AH117" s="320" t="str">
        <f t="shared" si="812"/>
        <v/>
      </c>
      <c r="AI117" s="320" t="str">
        <f t="shared" si="813"/>
        <v/>
      </c>
      <c r="AJ117" s="320" t="str">
        <f>IF(AH117="","",IF(ISNA(MATCH(AH117,$AH$1:AH116,0)),"N","Y"))</f>
        <v/>
      </c>
      <c r="AK117" s="320" t="str">
        <f t="shared" si="814"/>
        <v/>
      </c>
      <c r="AL117" s="320" t="str">
        <f t="shared" si="815"/>
        <v/>
      </c>
      <c r="AM117" s="320" t="str">
        <f t="shared" si="816"/>
        <v/>
      </c>
      <c r="AN117" s="320" t="str">
        <f t="shared" si="817"/>
        <v/>
      </c>
      <c r="AO117" s="334" t="str">
        <f t="array" ref="AO117">IF(AM117="","",AVERAGE(IF(AH$1:AH$200=AM117,W$1:W$200)))</f>
        <v/>
      </c>
      <c r="AP117" s="334" t="str">
        <f t="array" ref="AP117">IF(AM117="","",AVERAGE(IF(AH$1:AH$200=AM117,X$1:X$200)))</f>
        <v/>
      </c>
      <c r="AQ117" s="334" t="str">
        <f t="shared" si="858"/>
        <v/>
      </c>
      <c r="AR117" s="335" t="str">
        <f t="array" ref="AR117">IF(AQ117="","",MOD(DEGREES(AQ117/24),CERCLE))</f>
        <v/>
      </c>
      <c r="AS117" s="336" t="str">
        <f t="array" ref="AS117">IF(AM117="","",AVERAGE(IF(AH$1:AH$200=AM117,AA$1:AA$200)))</f>
        <v/>
      </c>
      <c r="AT117" s="336" t="str">
        <f t="shared" si="1228"/>
        <v/>
      </c>
      <c r="AU117" s="336" t="str">
        <f t="shared" si="859"/>
        <v/>
      </c>
      <c r="AV117" s="337" t="str">
        <f t="array" ref="AV117">IF(AM117="","",AVERAGE(IF(AH$1:AH$200=AM117,AD$1:AD$200)))</f>
        <v/>
      </c>
      <c r="AW117" s="337" t="str">
        <f t="array" ref="AW117">IF(AN117="","",AVERAGE(IF(AH$1:AH$200=AN117,AD$1:AD$200)))</f>
        <v/>
      </c>
      <c r="AX117" s="337" t="str">
        <f t="shared" si="860"/>
        <v/>
      </c>
      <c r="AY117" s="320" t="str">
        <f t="shared" si="819"/>
        <v/>
      </c>
      <c r="AZ117" s="320" t="str">
        <f>IF(AY117="","",COUNT(AY$1:AY117))</f>
        <v/>
      </c>
      <c r="BB117" s="339" t="str">
        <f>IF(AF117="","",IF(ISNA(MATCH(AF117,$AF$1:AF116,0)),"N","Y"))</f>
        <v/>
      </c>
      <c r="BC117" s="339" t="str">
        <f t="shared" si="20"/>
        <v/>
      </c>
      <c r="BD117" s="339" t="str">
        <f>IF(BC117="","",COUNT($BC$1:BC117))</f>
        <v/>
      </c>
      <c r="BE117" s="339" t="str">
        <f t="shared" si="1229"/>
        <v/>
      </c>
      <c r="BF117" s="340" t="str">
        <f>IF(AR117="","",IF(ISNA(MATCH(AF117,$AF$1:AF116,0)),-AR117,AR117))</f>
        <v/>
      </c>
      <c r="BG117" s="341" t="str">
        <f t="array" ref="BG117">IF(BE117="","",SUM(IF(AK$1:AK$200=BE117,BF$1:BF$200)))</f>
        <v/>
      </c>
      <c r="BH117" s="341" t="str">
        <f t="shared" ref="BH117" si="1470">IF(BG117="","",MOD(BG117,CERCLE))</f>
        <v/>
      </c>
      <c r="BI117" s="342"/>
      <c r="BJ117" s="322"/>
      <c r="BK117" s="322"/>
      <c r="BL117" s="322"/>
      <c r="BM117" s="339" t="str">
        <f t="shared" si="862"/>
        <v/>
      </c>
      <c r="BN117" s="343" t="str">
        <f t="shared" si="1231"/>
        <v/>
      </c>
      <c r="BO117" s="341" t="str">
        <f t="shared" ref="BO117" si="1471">IF(BN117="","",CERCLE-BN117)</f>
        <v/>
      </c>
      <c r="BP117" s="341"/>
      <c r="BQ117" s="339" t="str">
        <f t="shared" si="1233"/>
        <v/>
      </c>
      <c r="BR117" s="341" t="str">
        <f t="shared" si="864"/>
        <v/>
      </c>
      <c r="BS117" s="341" t="str">
        <f t="shared" si="865"/>
        <v/>
      </c>
      <c r="BT117" s="343" t="str">
        <f t="shared" si="1234"/>
        <v/>
      </c>
      <c r="BU117" s="342"/>
      <c r="BV117" s="341" t="str">
        <f t="shared" si="1255"/>
        <v/>
      </c>
      <c r="BW117" s="345" t="str">
        <f t="shared" si="1256"/>
        <v/>
      </c>
      <c r="BX117" s="345" t="str">
        <f t="shared" si="1235"/>
        <v/>
      </c>
      <c r="BY117" s="346" t="str">
        <f t="shared" si="1236"/>
        <v/>
      </c>
      <c r="BZ117" s="346" t="str">
        <f t="shared" si="1237"/>
        <v/>
      </c>
      <c r="CA117" s="339" t="str">
        <f t="shared" si="868"/>
        <v/>
      </c>
      <c r="CE117" s="320" t="str">
        <f t="shared" si="1238"/>
        <v/>
      </c>
      <c r="CF117" s="320" t="str">
        <f t="shared" si="1239"/>
        <v/>
      </c>
      <c r="CG117" s="322" t="str">
        <f t="shared" si="1240"/>
        <v/>
      </c>
      <c r="CH117" s="322" t="str">
        <f t="shared" ref="CH117" si="1472">IF(CG117="","",MOD(CG117-BX117,CERCLE))</f>
        <v/>
      </c>
      <c r="CI117" s="322" t="str">
        <f t="shared" si="1242"/>
        <v/>
      </c>
      <c r="CJ117" s="349"/>
      <c r="CK117" s="350" t="str">
        <f t="shared" si="834"/>
        <v/>
      </c>
      <c r="CL117" s="350" t="str">
        <f t="shared" si="835"/>
        <v/>
      </c>
      <c r="CM117" s="320" t="str">
        <f t="shared" si="1450"/>
        <v/>
      </c>
      <c r="CN117" s="320" t="str">
        <f t="shared" si="1450"/>
        <v/>
      </c>
      <c r="CP117" s="322" t="str">
        <f>IF(BN117="","",MOD(BN117+'RAPPORT-XYZ'!$E$12,CERCLE))</f>
        <v/>
      </c>
      <c r="CQ117" s="345" t="str">
        <f t="shared" si="1258"/>
        <v/>
      </c>
      <c r="CR117" s="320" t="str">
        <f t="shared" si="871"/>
        <v/>
      </c>
      <c r="CS117" s="320" t="str">
        <f t="shared" si="836"/>
        <v/>
      </c>
      <c r="CU117" s="320" t="str">
        <f>IF(CR117="","",BY117/'RAPPORT-XYZ'!$E$9)</f>
        <v/>
      </c>
      <c r="CV117" s="320" t="str">
        <f>IF(CU117="","",-'RAPPORT-XYZ'!$E$27*CU117)</f>
        <v/>
      </c>
      <c r="CW117" s="320" t="str">
        <f>IF(CV117="","",-'RAPPORT-XYZ'!$E$29*CU117)</f>
        <v/>
      </c>
      <c r="CY117" s="320" t="str">
        <f t="shared" si="1243"/>
        <v/>
      </c>
      <c r="CZ117" s="320" t="str">
        <f t="shared" si="1243"/>
        <v/>
      </c>
      <c r="DB117" s="320" t="str">
        <f t="shared" si="872"/>
        <v/>
      </c>
      <c r="DD117" s="320" t="str">
        <f>IF(CA117="","",CA117+('RAPPORT-XYZ'!$E$37*ROW(117:117)))</f>
        <v/>
      </c>
      <c r="DF117" s="345" t="str">
        <f t="shared" ref="DF117" si="1473">IF(AND(CZ117=0,CY117=0),0,IF(AND(CZ117=0,CY117&gt;0),NORD,IF(AND(CZ117&gt;0,CY117=0),EST,IF(AND(CZ117=0,CY117&lt;0),SUD,IF(AND(CZ117&lt;0,CY117=0),OUEST,"")))))</f>
        <v/>
      </c>
      <c r="DG117" s="345" t="str">
        <f t="shared" ref="DG117" si="1474">IF(CY117="","",IF(DF117="",MOD(DEGREES(ATAN(ABS(CZ117)/(ABS(CY117))))/24,CERCLE),DF117))</f>
        <v/>
      </c>
      <c r="DH117" s="345" t="str">
        <f t="shared" ref="DH117" si="1475">IF(DG117="","",MOD(IF(AND(CZ117&gt;0,CY117&gt;0),DG117,IF(AND(CZ117&gt;0,CY117&lt;0),SUD-DG117,IF(AND(CZ117&lt;0,CY117&lt;0),SUD+DG117,IF(AND(CZ117&lt;0,CY117&gt;0),NORD-DG117,DG117)))),CERCLE))</f>
        <v/>
      </c>
      <c r="DI117" s="322" t="str">
        <f t="shared" ref="DI117" si="1476">IF(CG117="","",MOD(CG117-DH117,CERCLE))</f>
        <v/>
      </c>
      <c r="DJ117" s="322" t="str">
        <f t="shared" si="1248"/>
        <v/>
      </c>
      <c r="DK117" s="322" t="str">
        <f>IF(XYZ!$F$15=OUI,'CALCUL-XYZ'!DJ117,'CALCUL-XYZ'!DH117)</f>
        <v/>
      </c>
      <c r="DL117" s="345" t="str">
        <f t="shared" si="1263"/>
        <v/>
      </c>
      <c r="DN117" s="320" t="str">
        <f t="shared" si="843"/>
        <v/>
      </c>
      <c r="DO117" s="320" t="str">
        <f t="shared" si="844"/>
        <v/>
      </c>
      <c r="DP117" s="320" t="str">
        <f t="shared" si="1442"/>
        <v/>
      </c>
      <c r="DQ117" s="320" t="str">
        <f t="shared" si="1442"/>
        <v/>
      </c>
      <c r="DS117" s="320" t="str">
        <f t="shared" si="845"/>
        <v/>
      </c>
      <c r="DT117" s="320" t="str">
        <f>IF(XYZ!AJ141="","",IF(XYZ!$AO$23='CALCUL-XY'!$E$56," "&amp;SUBSTITUTE(XYZ!AJ141,",","."),","&amp;SUBSTITUTE(XYZ!AJ141,",",".")))</f>
        <v/>
      </c>
      <c r="DU117" s="320" t="str">
        <f>IF(XYZ!AK141="","",IF(XYZ!$AO$23='CALCUL-XY'!$E$56," "&amp;SUBSTITUTE(XYZ!AK141,",","."),","&amp;SUBSTITUTE(XYZ!AK141,",",".")))</f>
        <v/>
      </c>
      <c r="DV117" s="320" t="str">
        <f>IF(DD117="","",IF(XYZ!$AO$23='CALCUL-XY'!$E$56," "&amp;SUBSTITUTE(DD117,",","."),","&amp;SUBSTITUTE(DD117,",",".")))</f>
        <v/>
      </c>
      <c r="DW117" s="320" t="str">
        <f>IF(DS117="","",IF(XYZ!$AO$23='CALCUL-XY'!$E$56,IF(XYZ!AM141=""," ST"," "&amp;XYZ!AM141),IF(XYZ!AM141="",",ST",","&amp;XYZ!AM141)))</f>
        <v/>
      </c>
      <c r="DY117" s="319">
        <f t="shared" si="846"/>
        <v>117</v>
      </c>
      <c r="DZ117" s="320" t="str">
        <f t="shared" si="847"/>
        <v/>
      </c>
      <c r="EA117" s="322" t="str">
        <f t="shared" si="848"/>
        <v/>
      </c>
      <c r="EB117" s="345" t="str">
        <f t="shared" si="879"/>
        <v/>
      </c>
      <c r="EC117" s="320" t="str">
        <f t="shared" si="849"/>
        <v/>
      </c>
      <c r="ED117" s="320" t="str">
        <f t="shared" si="892"/>
        <v/>
      </c>
      <c r="EE117" s="320" t="str">
        <f t="shared" si="893"/>
        <v/>
      </c>
      <c r="EF117" s="320" t="str">
        <f ca="1">IF(EA117="","",IF(NC&lt;DY117,"",SUM(ED117:OFFSET(ED117,(NC-1),0))))</f>
        <v/>
      </c>
      <c r="EG117" s="320" t="str">
        <f ca="1">IF(EA117="","",IF(NC&lt;DY117,"",SUM(EE117:OFFSET(EE117,(NC-1),0))))</f>
        <v/>
      </c>
      <c r="EH117" s="320" t="str">
        <f t="shared" si="850"/>
        <v/>
      </c>
      <c r="EI117" s="320" t="str">
        <f>IF(EH117="","",'RAPPORT-XYZ'!$E$9/'CALCUL-XYZ'!EH117)</f>
        <v/>
      </c>
    </row>
    <row r="118" spans="1:139" x14ac:dyDescent="0.15">
      <c r="A118" s="320" t="str">
        <f>IF(XYZ!C142="","",XYZ!C142)</f>
        <v/>
      </c>
      <c r="B118" s="320" t="str">
        <f>IF(XYZ!C142="","",IF(XYZ!C142='RAPPORT-XYZ'!$A$6,'RAPPORT-XYZ'!$A$6,IF(OR(XYZ!C142='RAPPORT-XYZ'!$A$7,XYZ!C142='RAPPORT-XYZ'!$B$7),'RAPPORT-XYZ'!$A$7)))</f>
        <v/>
      </c>
      <c r="C118" s="320" t="str">
        <f>IF(XYZ!E142="","",XYZ!E142)</f>
        <v/>
      </c>
      <c r="D118" s="320" t="str">
        <f>IF(XYZ!F142="","",XYZ!F142)</f>
        <v/>
      </c>
      <c r="E118" s="320" t="str">
        <f>IF(XYZ!G142="","",XYZ!G142)</f>
        <v/>
      </c>
      <c r="F118" s="322" t="str">
        <f>IF(XYZ!H142="","",MOD(XYZ!H142,CERCLE))</f>
        <v/>
      </c>
      <c r="G118" s="322" t="str">
        <f>IF(XYZ!I142="","",MOD(XYZ!I142,CERCLE))</f>
        <v/>
      </c>
      <c r="H118" s="320">
        <f>IFERROR(IF(ECHELLE3="",XYZ!I142*1,XYZ!I142*ECHELLE3),"")</f>
        <v>0</v>
      </c>
      <c r="I118" s="320" t="str">
        <f>IF(XYZ!J142="","",XYZ!J142)</f>
        <v/>
      </c>
      <c r="K118" s="320" t="str">
        <f t="shared" si="851"/>
        <v/>
      </c>
      <c r="L118" s="320" t="str">
        <f>IF(K118="","",COUNT($K$1:K118))</f>
        <v/>
      </c>
      <c r="M118" s="320" t="str">
        <f t="shared" si="1215"/>
        <v/>
      </c>
      <c r="N118" s="320" t="str">
        <f t="shared" si="1216"/>
        <v/>
      </c>
      <c r="O118" s="320" t="str">
        <f t="shared" si="1217"/>
        <v/>
      </c>
      <c r="P118" s="320" t="str">
        <f t="shared" si="1218"/>
        <v/>
      </c>
      <c r="Q118" s="322" t="str">
        <f t="shared" si="1219"/>
        <v/>
      </c>
      <c r="R118" s="322" t="str">
        <f t="shared" si="1220"/>
        <v/>
      </c>
      <c r="S118" s="320" t="str">
        <f t="shared" si="1221"/>
        <v/>
      </c>
      <c r="T118" s="320" t="str">
        <f t="shared" si="1222"/>
        <v/>
      </c>
      <c r="V118" s="322" t="str">
        <f t="shared" ref="V118" si="1477">IF(Q118="","",IF(M118="R",MOD(Q118-SUD,CERCLE),Q118))</f>
        <v/>
      </c>
      <c r="W118" s="331" t="str">
        <f t="shared" si="853"/>
        <v/>
      </c>
      <c r="X118" s="331" t="str">
        <f t="shared" si="854"/>
        <v/>
      </c>
      <c r="Y118" s="352"/>
      <c r="Z118" s="322" t="str">
        <f t="shared" ref="Z118" si="1478">IF(R118="","",IF(M118="R",MOD(CERCLE-R118,CERCLE),R118))</f>
        <v/>
      </c>
      <c r="AA118" s="320" t="str">
        <f t="shared" ref="AA118" si="1479">IF(S118="","",ABS(COS(RADIANS(Z118-EST)*24))*S118)</f>
        <v/>
      </c>
      <c r="AC118" s="320" t="str">
        <f t="shared" ref="AC118" si="1480">IF(S118="","",SIN(RADIANS(Z118-EST)*24)*S118)</f>
        <v/>
      </c>
      <c r="AD118" s="320" t="str">
        <f t="shared" si="810"/>
        <v/>
      </c>
      <c r="AF118" s="320" t="str">
        <f t="shared" si="1227"/>
        <v/>
      </c>
      <c r="AG118" s="320" t="str">
        <f t="shared" si="1227"/>
        <v/>
      </c>
      <c r="AH118" s="320" t="str">
        <f t="shared" si="812"/>
        <v/>
      </c>
      <c r="AI118" s="320" t="str">
        <f t="shared" si="813"/>
        <v/>
      </c>
      <c r="AJ118" s="320" t="str">
        <f>IF(AH118="","",IF(ISNA(MATCH(AH118,$AH$1:AH117,0)),"N","Y"))</f>
        <v/>
      </c>
      <c r="AK118" s="320" t="str">
        <f t="shared" si="814"/>
        <v/>
      </c>
      <c r="AL118" s="320" t="str">
        <f t="shared" si="815"/>
        <v/>
      </c>
      <c r="AM118" s="320" t="str">
        <f t="shared" si="816"/>
        <v/>
      </c>
      <c r="AN118" s="320" t="str">
        <f t="shared" si="817"/>
        <v/>
      </c>
      <c r="AO118" s="334" t="str">
        <f t="array" ref="AO118">IF(AM118="","",AVERAGE(IF(AH$1:AH$200=AM118,W$1:W$200)))</f>
        <v/>
      </c>
      <c r="AP118" s="334" t="str">
        <f t="array" ref="AP118">IF(AM118="","",AVERAGE(IF(AH$1:AH$200=AM118,X$1:X$200)))</f>
        <v/>
      </c>
      <c r="AQ118" s="334" t="str">
        <f t="shared" si="858"/>
        <v/>
      </c>
      <c r="AR118" s="335" t="str">
        <f t="array" ref="AR118">IF(AQ118="","",MOD(DEGREES(AQ118/24),CERCLE))</f>
        <v/>
      </c>
      <c r="AS118" s="336" t="str">
        <f t="array" ref="AS118">IF(AM118="","",AVERAGE(IF(AH$1:AH$200=AM118,AA$1:AA$200)))</f>
        <v/>
      </c>
      <c r="AT118" s="336" t="str">
        <f t="shared" si="1228"/>
        <v/>
      </c>
      <c r="AU118" s="336" t="str">
        <f t="shared" si="859"/>
        <v/>
      </c>
      <c r="AV118" s="337" t="str">
        <f t="array" ref="AV118">IF(AM118="","",AVERAGE(IF(AH$1:AH$200=AM118,AD$1:AD$200)))</f>
        <v/>
      </c>
      <c r="AW118" s="337" t="str">
        <f t="array" ref="AW118">IF(AN118="","",AVERAGE(IF(AH$1:AH$200=AN118,AD$1:AD$200)))</f>
        <v/>
      </c>
      <c r="AX118" s="337" t="str">
        <f t="shared" si="860"/>
        <v/>
      </c>
      <c r="AY118" s="320" t="str">
        <f t="shared" si="819"/>
        <v/>
      </c>
      <c r="AZ118" s="320" t="str">
        <f>IF(AY118="","",COUNT(AY$1:AY118))</f>
        <v/>
      </c>
      <c r="BB118" s="339" t="str">
        <f>IF(AF118="","",IF(ISNA(MATCH(AF118,$AF$1:AF117,0)),"N","Y"))</f>
        <v/>
      </c>
      <c r="BC118" s="339" t="str">
        <f t="shared" si="20"/>
        <v/>
      </c>
      <c r="BD118" s="339" t="str">
        <f>IF(BC118="","",COUNT($BC$1:BC118))</f>
        <v/>
      </c>
      <c r="BE118" s="339" t="str">
        <f t="shared" si="1229"/>
        <v/>
      </c>
      <c r="BF118" s="340" t="str">
        <f>IF(AR118="","",IF(ISNA(MATCH(AF118,$AF$1:AF117,0)),-AR118,AR118))</f>
        <v/>
      </c>
      <c r="BG118" s="341" t="str">
        <f t="array" ref="BG118">IF(BE118="","",SUM(IF(AK$1:AK$200=BE118,BF$1:BF$200)))</f>
        <v/>
      </c>
      <c r="BH118" s="341" t="str">
        <f t="shared" ref="BH118" si="1481">IF(BG118="","",MOD(BG118,CERCLE))</f>
        <v/>
      </c>
      <c r="BI118" s="342"/>
      <c r="BJ118" s="322"/>
      <c r="BK118" s="322"/>
      <c r="BL118" s="322"/>
      <c r="BM118" s="339" t="str">
        <f t="shared" si="862"/>
        <v/>
      </c>
      <c r="BN118" s="343" t="str">
        <f t="shared" si="1231"/>
        <v/>
      </c>
      <c r="BO118" s="341" t="str">
        <f t="shared" ref="BO118" si="1482">IF(BN118="","",CERCLE-BN118)</f>
        <v/>
      </c>
      <c r="BP118" s="341"/>
      <c r="BQ118" s="339" t="str">
        <f t="shared" si="1233"/>
        <v/>
      </c>
      <c r="BR118" s="341" t="str">
        <f t="shared" si="864"/>
        <v/>
      </c>
      <c r="BS118" s="341" t="str">
        <f t="shared" si="865"/>
        <v/>
      </c>
      <c r="BT118" s="343" t="str">
        <f t="shared" si="1234"/>
        <v/>
      </c>
      <c r="BU118" s="342"/>
      <c r="BV118" s="341" t="str">
        <f t="shared" si="1255"/>
        <v/>
      </c>
      <c r="BW118" s="345" t="str">
        <f t="shared" si="1256"/>
        <v/>
      </c>
      <c r="BX118" s="345" t="str">
        <f t="shared" si="1235"/>
        <v/>
      </c>
      <c r="BY118" s="346" t="str">
        <f t="shared" si="1236"/>
        <v/>
      </c>
      <c r="BZ118" s="346" t="str">
        <f t="shared" si="1237"/>
        <v/>
      </c>
      <c r="CA118" s="339" t="str">
        <f t="shared" si="868"/>
        <v/>
      </c>
      <c r="CE118" s="320" t="str">
        <f t="shared" si="1238"/>
        <v/>
      </c>
      <c r="CF118" s="320" t="str">
        <f t="shared" si="1239"/>
        <v/>
      </c>
      <c r="CG118" s="322" t="str">
        <f t="shared" si="1240"/>
        <v/>
      </c>
      <c r="CH118" s="322" t="str">
        <f t="shared" ref="CH118" si="1483">IF(CG118="","",MOD(CG118-BX118,CERCLE))</f>
        <v/>
      </c>
      <c r="CI118" s="322" t="str">
        <f t="shared" si="1242"/>
        <v/>
      </c>
      <c r="CJ118" s="349"/>
      <c r="CK118" s="350" t="str">
        <f t="shared" si="834"/>
        <v/>
      </c>
      <c r="CL118" s="350" t="str">
        <f t="shared" si="835"/>
        <v/>
      </c>
      <c r="CM118" s="320" t="str">
        <f t="shared" si="1450"/>
        <v/>
      </c>
      <c r="CN118" s="320" t="str">
        <f t="shared" si="1450"/>
        <v/>
      </c>
      <c r="CP118" s="322" t="str">
        <f>IF(BN118="","",MOD(BN118+'RAPPORT-XYZ'!$E$12,CERCLE))</f>
        <v/>
      </c>
      <c r="CQ118" s="345" t="str">
        <f t="shared" si="1258"/>
        <v/>
      </c>
      <c r="CR118" s="320" t="str">
        <f t="shared" si="871"/>
        <v/>
      </c>
      <c r="CS118" s="320" t="str">
        <f t="shared" si="836"/>
        <v/>
      </c>
      <c r="CU118" s="320" t="str">
        <f>IF(CR118="","",BY118/'RAPPORT-XYZ'!$E$9)</f>
        <v/>
      </c>
      <c r="CV118" s="320" t="str">
        <f>IF(CU118="","",-'RAPPORT-XYZ'!$E$27*CU118)</f>
        <v/>
      </c>
      <c r="CW118" s="320" t="str">
        <f>IF(CV118="","",-'RAPPORT-XYZ'!$E$29*CU118)</f>
        <v/>
      </c>
      <c r="CY118" s="320" t="str">
        <f t="shared" si="1243"/>
        <v/>
      </c>
      <c r="CZ118" s="320" t="str">
        <f t="shared" si="1243"/>
        <v/>
      </c>
      <c r="DB118" s="320" t="str">
        <f t="shared" si="872"/>
        <v/>
      </c>
      <c r="DD118" s="320" t="str">
        <f>IF(CA118="","",CA118+('RAPPORT-XYZ'!$E$37*ROW(118:118)))</f>
        <v/>
      </c>
      <c r="DF118" s="345" t="str">
        <f t="shared" ref="DF118" si="1484">IF(AND(CZ118=0,CY118=0),0,IF(AND(CZ118=0,CY118&gt;0),NORD,IF(AND(CZ118&gt;0,CY118=0),EST,IF(AND(CZ118=0,CY118&lt;0),SUD,IF(AND(CZ118&lt;0,CY118=0),OUEST,"")))))</f>
        <v/>
      </c>
      <c r="DG118" s="345" t="str">
        <f t="shared" ref="DG118" si="1485">IF(CY118="","",IF(DF118="",MOD(DEGREES(ATAN(ABS(CZ118)/(ABS(CY118))))/24,CERCLE),DF118))</f>
        <v/>
      </c>
      <c r="DH118" s="345" t="str">
        <f t="shared" ref="DH118" si="1486">IF(DG118="","",MOD(IF(AND(CZ118&gt;0,CY118&gt;0),DG118,IF(AND(CZ118&gt;0,CY118&lt;0),SUD-DG118,IF(AND(CZ118&lt;0,CY118&lt;0),SUD+DG118,IF(AND(CZ118&lt;0,CY118&gt;0),NORD-DG118,DG118)))),CERCLE))</f>
        <v/>
      </c>
      <c r="DI118" s="322" t="str">
        <f t="shared" ref="DI118" si="1487">IF(CG118="","",MOD(CG118-DH118,CERCLE))</f>
        <v/>
      </c>
      <c r="DJ118" s="322" t="str">
        <f t="shared" si="1248"/>
        <v/>
      </c>
      <c r="DK118" s="322" t="str">
        <f>IF(XYZ!$F$15=OUI,'CALCUL-XYZ'!DJ118,'CALCUL-XYZ'!DH118)</f>
        <v/>
      </c>
      <c r="DL118" s="345" t="str">
        <f t="shared" si="1263"/>
        <v/>
      </c>
      <c r="DN118" s="320" t="str">
        <f t="shared" si="843"/>
        <v/>
      </c>
      <c r="DO118" s="320" t="str">
        <f t="shared" si="844"/>
        <v/>
      </c>
      <c r="DP118" s="320" t="str">
        <f t="shared" si="1442"/>
        <v/>
      </c>
      <c r="DQ118" s="320" t="str">
        <f t="shared" si="1442"/>
        <v/>
      </c>
      <c r="DS118" s="320" t="str">
        <f t="shared" si="845"/>
        <v/>
      </c>
      <c r="DT118" s="320" t="str">
        <f>IF(XYZ!AJ142="","",IF(XYZ!$AO$23='CALCUL-XY'!$E$56," "&amp;SUBSTITUTE(XYZ!AJ142,",","."),","&amp;SUBSTITUTE(XYZ!AJ142,",",".")))</f>
        <v/>
      </c>
      <c r="DU118" s="320" t="str">
        <f>IF(XYZ!AK142="","",IF(XYZ!$AO$23='CALCUL-XY'!$E$56," "&amp;SUBSTITUTE(XYZ!AK142,",","."),","&amp;SUBSTITUTE(XYZ!AK142,",",".")))</f>
        <v/>
      </c>
      <c r="DV118" s="320" t="str">
        <f>IF(DD118="","",IF(XYZ!$AO$23='CALCUL-XY'!$E$56," "&amp;SUBSTITUTE(DD118,",","."),","&amp;SUBSTITUTE(DD118,",",".")))</f>
        <v/>
      </c>
      <c r="DW118" s="320" t="str">
        <f>IF(DS118="","",IF(XYZ!$AO$23='CALCUL-XY'!$E$56,IF(XYZ!AM142=""," ST"," "&amp;XYZ!AM142),IF(XYZ!AM142="",",ST",","&amp;XYZ!AM142)))</f>
        <v/>
      </c>
      <c r="DY118" s="319">
        <f t="shared" si="846"/>
        <v>118</v>
      </c>
      <c r="DZ118" s="320" t="str">
        <f t="shared" si="847"/>
        <v/>
      </c>
      <c r="EA118" s="322" t="str">
        <f t="shared" si="848"/>
        <v/>
      </c>
      <c r="EB118" s="345" t="str">
        <f t="shared" si="879"/>
        <v/>
      </c>
      <c r="EC118" s="320" t="str">
        <f t="shared" si="849"/>
        <v/>
      </c>
      <c r="ED118" s="320" t="str">
        <f t="shared" si="892"/>
        <v/>
      </c>
      <c r="EE118" s="320" t="str">
        <f t="shared" si="893"/>
        <v/>
      </c>
      <c r="EF118" s="320" t="str">
        <f ca="1">IF(EA118="","",IF(NC&lt;DY118,"",SUM(ED118:OFFSET(ED118,(NC-1),0))))</f>
        <v/>
      </c>
      <c r="EG118" s="320" t="str">
        <f ca="1">IF(EA118="","",IF(NC&lt;DY118,"",SUM(EE118:OFFSET(EE118,(NC-1),0))))</f>
        <v/>
      </c>
      <c r="EH118" s="320" t="str">
        <f t="shared" si="850"/>
        <v/>
      </c>
      <c r="EI118" s="320" t="str">
        <f>IF(EH118="","",'RAPPORT-XYZ'!$E$9/'CALCUL-XYZ'!EH118)</f>
        <v/>
      </c>
    </row>
    <row r="119" spans="1:139" x14ac:dyDescent="0.15">
      <c r="A119" s="320" t="str">
        <f>IF(XYZ!C143="","",XYZ!C143)</f>
        <v/>
      </c>
      <c r="B119" s="320" t="str">
        <f>IF(XYZ!C143="","",IF(XYZ!C143='RAPPORT-XYZ'!$A$6,'RAPPORT-XYZ'!$A$6,IF(OR(XYZ!C143='RAPPORT-XYZ'!$A$7,XYZ!C143='RAPPORT-XYZ'!$B$7),'RAPPORT-XYZ'!$A$7)))</f>
        <v/>
      </c>
      <c r="C119" s="320" t="str">
        <f>IF(XYZ!E143="","",XYZ!E143)</f>
        <v/>
      </c>
      <c r="D119" s="320" t="str">
        <f>IF(XYZ!F143="","",XYZ!F143)</f>
        <v/>
      </c>
      <c r="E119" s="320" t="str">
        <f>IF(XYZ!G143="","",XYZ!G143)</f>
        <v/>
      </c>
      <c r="F119" s="322" t="str">
        <f>IF(XYZ!H143="","",MOD(XYZ!H143,CERCLE))</f>
        <v/>
      </c>
      <c r="G119" s="322" t="str">
        <f>IF(XYZ!I143="","",MOD(XYZ!I143,CERCLE))</f>
        <v/>
      </c>
      <c r="H119" s="320">
        <f>IFERROR(IF(ECHELLE3="",XYZ!I143*1,XYZ!I143*ECHELLE3),"")</f>
        <v>0</v>
      </c>
      <c r="I119" s="320" t="str">
        <f>IF(XYZ!J143="","",XYZ!J143)</f>
        <v/>
      </c>
      <c r="K119" s="320" t="str">
        <f t="shared" si="851"/>
        <v/>
      </c>
      <c r="L119" s="320" t="str">
        <f>IF(K119="","",COUNT($K$1:K119))</f>
        <v/>
      </c>
      <c r="M119" s="320" t="str">
        <f t="shared" si="1215"/>
        <v/>
      </c>
      <c r="N119" s="320" t="str">
        <f t="shared" si="1216"/>
        <v/>
      </c>
      <c r="O119" s="320" t="str">
        <f t="shared" si="1217"/>
        <v/>
      </c>
      <c r="P119" s="320" t="str">
        <f t="shared" si="1218"/>
        <v/>
      </c>
      <c r="Q119" s="322" t="str">
        <f t="shared" si="1219"/>
        <v/>
      </c>
      <c r="R119" s="322" t="str">
        <f t="shared" si="1220"/>
        <v/>
      </c>
      <c r="S119" s="320" t="str">
        <f t="shared" si="1221"/>
        <v/>
      </c>
      <c r="T119" s="320" t="str">
        <f t="shared" si="1222"/>
        <v/>
      </c>
      <c r="V119" s="322" t="str">
        <f t="shared" ref="V119" si="1488">IF(Q119="","",IF(M119="R",MOD(Q119-SUD,CERCLE),Q119))</f>
        <v/>
      </c>
      <c r="W119" s="331" t="str">
        <f t="shared" si="853"/>
        <v/>
      </c>
      <c r="X119" s="331" t="str">
        <f t="shared" si="854"/>
        <v/>
      </c>
      <c r="Y119" s="352"/>
      <c r="Z119" s="322" t="str">
        <f t="shared" ref="Z119" si="1489">IF(R119="","",IF(M119="R",MOD(CERCLE-R119,CERCLE),R119))</f>
        <v/>
      </c>
      <c r="AA119" s="320" t="str">
        <f t="shared" ref="AA119" si="1490">IF(S119="","",ABS(COS(RADIANS(Z119-EST)*24))*S119)</f>
        <v/>
      </c>
      <c r="AC119" s="320" t="str">
        <f t="shared" ref="AC119" si="1491">IF(S119="","",SIN(RADIANS(Z119-EST)*24)*S119)</f>
        <v/>
      </c>
      <c r="AD119" s="320" t="str">
        <f t="shared" si="810"/>
        <v/>
      </c>
      <c r="AF119" s="320" t="str">
        <f t="shared" si="1227"/>
        <v/>
      </c>
      <c r="AG119" s="320" t="str">
        <f t="shared" si="1227"/>
        <v/>
      </c>
      <c r="AH119" s="320" t="str">
        <f t="shared" si="812"/>
        <v/>
      </c>
      <c r="AI119" s="320" t="str">
        <f t="shared" si="813"/>
        <v/>
      </c>
      <c r="AJ119" s="320" t="str">
        <f>IF(AH119="","",IF(ISNA(MATCH(AH119,$AH$1:AH118,0)),"N","Y"))</f>
        <v/>
      </c>
      <c r="AK119" s="320" t="str">
        <f t="shared" si="814"/>
        <v/>
      </c>
      <c r="AL119" s="320" t="str">
        <f t="shared" si="815"/>
        <v/>
      </c>
      <c r="AM119" s="320" t="str">
        <f t="shared" si="816"/>
        <v/>
      </c>
      <c r="AN119" s="320" t="str">
        <f t="shared" si="817"/>
        <v/>
      </c>
      <c r="AO119" s="334" t="str">
        <f t="array" ref="AO119">IF(AM119="","",AVERAGE(IF(AH$1:AH$200=AM119,W$1:W$200)))</f>
        <v/>
      </c>
      <c r="AP119" s="334" t="str">
        <f t="array" ref="AP119">IF(AM119="","",AVERAGE(IF(AH$1:AH$200=AM119,X$1:X$200)))</f>
        <v/>
      </c>
      <c r="AQ119" s="334" t="str">
        <f t="shared" si="858"/>
        <v/>
      </c>
      <c r="AR119" s="335" t="str">
        <f t="array" ref="AR119">IF(AQ119="","",MOD(DEGREES(AQ119/24),CERCLE))</f>
        <v/>
      </c>
      <c r="AS119" s="336" t="str">
        <f t="array" ref="AS119">IF(AM119="","",AVERAGE(IF(AH$1:AH$200=AM119,AA$1:AA$200)))</f>
        <v/>
      </c>
      <c r="AT119" s="336" t="str">
        <f t="shared" si="1228"/>
        <v/>
      </c>
      <c r="AU119" s="336" t="str">
        <f t="shared" si="859"/>
        <v/>
      </c>
      <c r="AV119" s="337" t="str">
        <f t="array" ref="AV119">IF(AM119="","",AVERAGE(IF(AH$1:AH$200=AM119,AD$1:AD$200)))</f>
        <v/>
      </c>
      <c r="AW119" s="337" t="str">
        <f t="array" ref="AW119">IF(AN119="","",AVERAGE(IF(AH$1:AH$200=AN119,AD$1:AD$200)))</f>
        <v/>
      </c>
      <c r="AX119" s="337" t="str">
        <f t="shared" si="860"/>
        <v/>
      </c>
      <c r="AY119" s="320" t="str">
        <f t="shared" si="819"/>
        <v/>
      </c>
      <c r="AZ119" s="320" t="str">
        <f>IF(AY119="","",COUNT(AY$1:AY119))</f>
        <v/>
      </c>
      <c r="BB119" s="339" t="str">
        <f>IF(AF119="","",IF(ISNA(MATCH(AF119,$AF$1:AF118,0)),"N","Y"))</f>
        <v/>
      </c>
      <c r="BC119" s="339" t="str">
        <f t="shared" si="20"/>
        <v/>
      </c>
      <c r="BD119" s="339" t="str">
        <f>IF(BC119="","",COUNT($BC$1:BC119))</f>
        <v/>
      </c>
      <c r="BE119" s="339" t="str">
        <f t="shared" si="1229"/>
        <v/>
      </c>
      <c r="BF119" s="340" t="str">
        <f>IF(AR119="","",IF(ISNA(MATCH(AF119,$AF$1:AF118,0)),-AR119,AR119))</f>
        <v/>
      </c>
      <c r="BG119" s="341" t="str">
        <f t="array" ref="BG119">IF(BE119="","",SUM(IF(AK$1:AK$200=BE119,BF$1:BF$200)))</f>
        <v/>
      </c>
      <c r="BH119" s="341" t="str">
        <f t="shared" ref="BH119" si="1492">IF(BG119="","",MOD(BG119,CERCLE))</f>
        <v/>
      </c>
      <c r="BI119" s="342"/>
      <c r="BJ119" s="322"/>
      <c r="BK119" s="322"/>
      <c r="BL119" s="322"/>
      <c r="BM119" s="339" t="str">
        <f t="shared" si="862"/>
        <v/>
      </c>
      <c r="BN119" s="343" t="str">
        <f t="shared" si="1231"/>
        <v/>
      </c>
      <c r="BO119" s="341" t="str">
        <f t="shared" ref="BO119" si="1493">IF(BN119="","",CERCLE-BN119)</f>
        <v/>
      </c>
      <c r="BP119" s="341"/>
      <c r="BQ119" s="339" t="str">
        <f t="shared" si="1233"/>
        <v/>
      </c>
      <c r="BR119" s="341" t="str">
        <f t="shared" si="864"/>
        <v/>
      </c>
      <c r="BS119" s="341" t="str">
        <f t="shared" si="865"/>
        <v/>
      </c>
      <c r="BT119" s="343" t="str">
        <f t="shared" si="1234"/>
        <v/>
      </c>
      <c r="BU119" s="342"/>
      <c r="BV119" s="341" t="str">
        <f t="shared" si="1255"/>
        <v/>
      </c>
      <c r="BW119" s="345" t="str">
        <f t="shared" si="1256"/>
        <v/>
      </c>
      <c r="BX119" s="345" t="str">
        <f t="shared" si="1235"/>
        <v/>
      </c>
      <c r="BY119" s="346" t="str">
        <f t="shared" si="1236"/>
        <v/>
      </c>
      <c r="BZ119" s="346" t="str">
        <f t="shared" si="1237"/>
        <v/>
      </c>
      <c r="CA119" s="339" t="str">
        <f t="shared" si="868"/>
        <v/>
      </c>
      <c r="CE119" s="320" t="str">
        <f t="shared" si="1238"/>
        <v/>
      </c>
      <c r="CF119" s="320" t="str">
        <f t="shared" si="1239"/>
        <v/>
      </c>
      <c r="CG119" s="322" t="str">
        <f t="shared" si="1240"/>
        <v/>
      </c>
      <c r="CH119" s="322" t="str">
        <f t="shared" ref="CH119" si="1494">IF(CG119="","",MOD(CG119-BX119,CERCLE))</f>
        <v/>
      </c>
      <c r="CI119" s="322" t="str">
        <f t="shared" si="1242"/>
        <v/>
      </c>
      <c r="CJ119" s="349"/>
      <c r="CK119" s="350" t="str">
        <f t="shared" si="834"/>
        <v/>
      </c>
      <c r="CL119" s="350" t="str">
        <f t="shared" si="835"/>
        <v/>
      </c>
      <c r="CM119" s="320" t="str">
        <f t="shared" si="1450"/>
        <v/>
      </c>
      <c r="CN119" s="320" t="str">
        <f t="shared" si="1450"/>
        <v/>
      </c>
      <c r="CP119" s="322" t="str">
        <f>IF(BN119="","",MOD(BN119+'RAPPORT-XYZ'!$E$12,CERCLE))</f>
        <v/>
      </c>
      <c r="CQ119" s="345" t="str">
        <f t="shared" si="1258"/>
        <v/>
      </c>
      <c r="CR119" s="320" t="str">
        <f t="shared" si="871"/>
        <v/>
      </c>
      <c r="CS119" s="320" t="str">
        <f t="shared" si="836"/>
        <v/>
      </c>
      <c r="CU119" s="320" t="str">
        <f>IF(CR119="","",BY119/'RAPPORT-XYZ'!$E$9)</f>
        <v/>
      </c>
      <c r="CV119" s="320" t="str">
        <f>IF(CU119="","",-'RAPPORT-XYZ'!$E$27*CU119)</f>
        <v/>
      </c>
      <c r="CW119" s="320" t="str">
        <f>IF(CV119="","",-'RAPPORT-XYZ'!$E$29*CU119)</f>
        <v/>
      </c>
      <c r="CY119" s="320" t="str">
        <f t="shared" si="1243"/>
        <v/>
      </c>
      <c r="CZ119" s="320" t="str">
        <f t="shared" si="1243"/>
        <v/>
      </c>
      <c r="DB119" s="320" t="str">
        <f t="shared" si="872"/>
        <v/>
      </c>
      <c r="DD119" s="320" t="str">
        <f>IF(CA119="","",CA119+('RAPPORT-XYZ'!$E$37*ROW(119:119)))</f>
        <v/>
      </c>
      <c r="DF119" s="345" t="str">
        <f t="shared" ref="DF119" si="1495">IF(AND(CZ119=0,CY119=0),0,IF(AND(CZ119=0,CY119&gt;0),NORD,IF(AND(CZ119&gt;0,CY119=0),EST,IF(AND(CZ119=0,CY119&lt;0),SUD,IF(AND(CZ119&lt;0,CY119=0),OUEST,"")))))</f>
        <v/>
      </c>
      <c r="DG119" s="345" t="str">
        <f t="shared" ref="DG119" si="1496">IF(CY119="","",IF(DF119="",MOD(DEGREES(ATAN(ABS(CZ119)/(ABS(CY119))))/24,CERCLE),DF119))</f>
        <v/>
      </c>
      <c r="DH119" s="345" t="str">
        <f t="shared" ref="DH119" si="1497">IF(DG119="","",MOD(IF(AND(CZ119&gt;0,CY119&gt;0),DG119,IF(AND(CZ119&gt;0,CY119&lt;0),SUD-DG119,IF(AND(CZ119&lt;0,CY119&lt;0),SUD+DG119,IF(AND(CZ119&lt;0,CY119&gt;0),NORD-DG119,DG119)))),CERCLE))</f>
        <v/>
      </c>
      <c r="DI119" s="322" t="str">
        <f t="shared" ref="DI119" si="1498">IF(CG119="","",MOD(CG119-DH119,CERCLE))</f>
        <v/>
      </c>
      <c r="DJ119" s="322" t="str">
        <f t="shared" si="1248"/>
        <v/>
      </c>
      <c r="DK119" s="322" t="str">
        <f>IF(XYZ!$F$15=OUI,'CALCUL-XYZ'!DJ119,'CALCUL-XYZ'!DH119)</f>
        <v/>
      </c>
      <c r="DL119" s="345" t="str">
        <f t="shared" si="1263"/>
        <v/>
      </c>
      <c r="DN119" s="320" t="str">
        <f t="shared" si="843"/>
        <v/>
      </c>
      <c r="DO119" s="320" t="str">
        <f t="shared" si="844"/>
        <v/>
      </c>
      <c r="DP119" s="320" t="str">
        <f t="shared" si="1442"/>
        <v/>
      </c>
      <c r="DQ119" s="320" t="str">
        <f t="shared" si="1442"/>
        <v/>
      </c>
      <c r="DS119" s="320" t="str">
        <f t="shared" si="845"/>
        <v/>
      </c>
      <c r="DT119" s="320" t="str">
        <f>IF(XYZ!AJ143="","",IF(XYZ!$AO$23='CALCUL-XY'!$E$56," "&amp;SUBSTITUTE(XYZ!AJ143,",","."),","&amp;SUBSTITUTE(XYZ!AJ143,",",".")))</f>
        <v/>
      </c>
      <c r="DU119" s="320" t="str">
        <f>IF(XYZ!AK143="","",IF(XYZ!$AO$23='CALCUL-XY'!$E$56," "&amp;SUBSTITUTE(XYZ!AK143,",","."),","&amp;SUBSTITUTE(XYZ!AK143,",",".")))</f>
        <v/>
      </c>
      <c r="DV119" s="320" t="str">
        <f>IF(DD119="","",IF(XYZ!$AO$23='CALCUL-XY'!$E$56," "&amp;SUBSTITUTE(DD119,",","."),","&amp;SUBSTITUTE(DD119,",",".")))</f>
        <v/>
      </c>
      <c r="DW119" s="320" t="str">
        <f>IF(DS119="","",IF(XYZ!$AO$23='CALCUL-XY'!$E$56,IF(XYZ!AM143=""," ST"," "&amp;XYZ!AM143),IF(XYZ!AM143="",",ST",","&amp;XYZ!AM143)))</f>
        <v/>
      </c>
      <c r="DY119" s="319">
        <f t="shared" si="846"/>
        <v>119</v>
      </c>
      <c r="DZ119" s="320" t="str">
        <f t="shared" si="847"/>
        <v/>
      </c>
      <c r="EA119" s="322" t="str">
        <f t="shared" si="848"/>
        <v/>
      </c>
      <c r="EB119" s="345" t="str">
        <f t="shared" si="879"/>
        <v/>
      </c>
      <c r="EC119" s="320" t="str">
        <f t="shared" si="849"/>
        <v/>
      </c>
      <c r="ED119" s="320" t="str">
        <f t="shared" si="892"/>
        <v/>
      </c>
      <c r="EE119" s="320" t="str">
        <f t="shared" si="893"/>
        <v/>
      </c>
      <c r="EF119" s="320" t="str">
        <f ca="1">IF(EA119="","",IF(NC&lt;DY119,"",SUM(ED119:OFFSET(ED119,(NC-1),0))))</f>
        <v/>
      </c>
      <c r="EG119" s="320" t="str">
        <f ca="1">IF(EA119="","",IF(NC&lt;DY119,"",SUM(EE119:OFFSET(EE119,(NC-1),0))))</f>
        <v/>
      </c>
      <c r="EH119" s="320" t="str">
        <f t="shared" si="850"/>
        <v/>
      </c>
      <c r="EI119" s="320" t="str">
        <f>IF(EH119="","",'RAPPORT-XYZ'!$E$9/'CALCUL-XYZ'!EH119)</f>
        <v/>
      </c>
    </row>
    <row r="120" spans="1:139" x14ac:dyDescent="0.15">
      <c r="A120" s="320" t="str">
        <f>IF(XYZ!C144="","",XYZ!C144)</f>
        <v/>
      </c>
      <c r="B120" s="320" t="str">
        <f>IF(XYZ!C144="","",IF(XYZ!C144='RAPPORT-XYZ'!$A$6,'RAPPORT-XYZ'!$A$6,IF(OR(XYZ!C144='RAPPORT-XYZ'!$A$7,XYZ!C144='RAPPORT-XYZ'!$B$7),'RAPPORT-XYZ'!$A$7)))</f>
        <v/>
      </c>
      <c r="C120" s="320" t="str">
        <f>IF(XYZ!E144="","",XYZ!E144)</f>
        <v/>
      </c>
      <c r="D120" s="320" t="str">
        <f>IF(XYZ!F144="","",XYZ!F144)</f>
        <v/>
      </c>
      <c r="E120" s="320" t="str">
        <f>IF(XYZ!G144="","",XYZ!G144)</f>
        <v/>
      </c>
      <c r="F120" s="322" t="str">
        <f>IF(XYZ!H144="","",MOD(XYZ!H144,CERCLE))</f>
        <v/>
      </c>
      <c r="G120" s="322" t="str">
        <f>IF(XYZ!I144="","",MOD(XYZ!I144,CERCLE))</f>
        <v/>
      </c>
      <c r="H120" s="320">
        <f>IFERROR(IF(ECHELLE3="",XYZ!I144*1,XYZ!I144*ECHELLE3),"")</f>
        <v>0</v>
      </c>
      <c r="I120" s="320" t="str">
        <f>IF(XYZ!J144="","",XYZ!J144)</f>
        <v/>
      </c>
      <c r="K120" s="320" t="str">
        <f t="shared" si="851"/>
        <v/>
      </c>
      <c r="L120" s="320" t="str">
        <f>IF(K120="","",COUNT($K$1:K120))</f>
        <v/>
      </c>
      <c r="M120" s="320" t="str">
        <f t="shared" si="1215"/>
        <v/>
      </c>
      <c r="N120" s="320" t="str">
        <f t="shared" si="1216"/>
        <v/>
      </c>
      <c r="O120" s="320" t="str">
        <f t="shared" si="1217"/>
        <v/>
      </c>
      <c r="P120" s="320" t="str">
        <f t="shared" si="1218"/>
        <v/>
      </c>
      <c r="Q120" s="322" t="str">
        <f t="shared" si="1219"/>
        <v/>
      </c>
      <c r="R120" s="322" t="str">
        <f t="shared" si="1220"/>
        <v/>
      </c>
      <c r="S120" s="320" t="str">
        <f t="shared" si="1221"/>
        <v/>
      </c>
      <c r="T120" s="320" t="str">
        <f t="shared" si="1222"/>
        <v/>
      </c>
      <c r="V120" s="322" t="str">
        <f t="shared" ref="V120" si="1499">IF(Q120="","",IF(M120="R",MOD(Q120-SUD,CERCLE),Q120))</f>
        <v/>
      </c>
      <c r="W120" s="331" t="str">
        <f t="shared" si="853"/>
        <v/>
      </c>
      <c r="X120" s="331" t="str">
        <f t="shared" si="854"/>
        <v/>
      </c>
      <c r="Y120" s="352"/>
      <c r="Z120" s="322" t="str">
        <f t="shared" ref="Z120" si="1500">IF(R120="","",IF(M120="R",MOD(CERCLE-R120,CERCLE),R120))</f>
        <v/>
      </c>
      <c r="AA120" s="320" t="str">
        <f t="shared" ref="AA120" si="1501">IF(S120="","",ABS(COS(RADIANS(Z120-EST)*24))*S120)</f>
        <v/>
      </c>
      <c r="AC120" s="320" t="str">
        <f t="shared" ref="AC120" si="1502">IF(S120="","",SIN(RADIANS(Z120-EST)*24)*S120)</f>
        <v/>
      </c>
      <c r="AD120" s="320" t="str">
        <f t="shared" si="810"/>
        <v/>
      </c>
      <c r="AF120" s="320" t="str">
        <f t="shared" si="1227"/>
        <v/>
      </c>
      <c r="AG120" s="320" t="str">
        <f t="shared" si="1227"/>
        <v/>
      </c>
      <c r="AH120" s="320" t="str">
        <f t="shared" si="812"/>
        <v/>
      </c>
      <c r="AI120" s="320" t="str">
        <f t="shared" si="813"/>
        <v/>
      </c>
      <c r="AJ120" s="320" t="str">
        <f>IF(AH120="","",IF(ISNA(MATCH(AH120,$AH$1:AH119,0)),"N","Y"))</f>
        <v/>
      </c>
      <c r="AK120" s="320" t="str">
        <f t="shared" si="814"/>
        <v/>
      </c>
      <c r="AL120" s="320" t="str">
        <f t="shared" si="815"/>
        <v/>
      </c>
      <c r="AM120" s="320" t="str">
        <f t="shared" si="816"/>
        <v/>
      </c>
      <c r="AN120" s="320" t="str">
        <f t="shared" si="817"/>
        <v/>
      </c>
      <c r="AO120" s="334" t="str">
        <f t="array" ref="AO120">IF(AM120="","",AVERAGE(IF(AH$1:AH$200=AM120,W$1:W$200)))</f>
        <v/>
      </c>
      <c r="AP120" s="334" t="str">
        <f t="array" ref="AP120">IF(AM120="","",AVERAGE(IF(AH$1:AH$200=AM120,X$1:X$200)))</f>
        <v/>
      </c>
      <c r="AQ120" s="334" t="str">
        <f t="shared" si="858"/>
        <v/>
      </c>
      <c r="AR120" s="335" t="str">
        <f t="array" ref="AR120">IF(AQ120="","",MOD(DEGREES(AQ120/24),CERCLE))</f>
        <v/>
      </c>
      <c r="AS120" s="336" t="str">
        <f t="array" ref="AS120">IF(AM120="","",AVERAGE(IF(AH$1:AH$200=AM120,AA$1:AA$200)))</f>
        <v/>
      </c>
      <c r="AT120" s="336" t="str">
        <f t="shared" si="1228"/>
        <v/>
      </c>
      <c r="AU120" s="336" t="str">
        <f t="shared" si="859"/>
        <v/>
      </c>
      <c r="AV120" s="337" t="str">
        <f t="array" ref="AV120">IF(AM120="","",AVERAGE(IF(AH$1:AH$200=AM120,AD$1:AD$200)))</f>
        <v/>
      </c>
      <c r="AW120" s="337" t="str">
        <f t="array" ref="AW120">IF(AN120="","",AVERAGE(IF(AH$1:AH$200=AN120,AD$1:AD$200)))</f>
        <v/>
      </c>
      <c r="AX120" s="337" t="str">
        <f t="shared" si="860"/>
        <v/>
      </c>
      <c r="AY120" s="320" t="str">
        <f t="shared" si="819"/>
        <v/>
      </c>
      <c r="AZ120" s="320" t="str">
        <f>IF(AY120="","",COUNT(AY$1:AY120))</f>
        <v/>
      </c>
      <c r="BB120" s="339" t="str">
        <f>IF(AF120="","",IF(ISNA(MATCH(AF120,$AF$1:AF119,0)),"N","Y"))</f>
        <v/>
      </c>
      <c r="BC120" s="339" t="str">
        <f t="shared" si="20"/>
        <v/>
      </c>
      <c r="BD120" s="339" t="str">
        <f>IF(BC120="","",COUNT($BC$1:BC120))</f>
        <v/>
      </c>
      <c r="BE120" s="339" t="str">
        <f t="shared" si="1229"/>
        <v/>
      </c>
      <c r="BF120" s="340" t="str">
        <f>IF(AR120="","",IF(ISNA(MATCH(AF120,$AF$1:AF119,0)),-AR120,AR120))</f>
        <v/>
      </c>
      <c r="BG120" s="341" t="str">
        <f t="array" ref="BG120">IF(BE120="","",SUM(IF(AK$1:AK$200=BE120,BF$1:BF$200)))</f>
        <v/>
      </c>
      <c r="BH120" s="341" t="str">
        <f t="shared" ref="BH120" si="1503">IF(BG120="","",MOD(BG120,CERCLE))</f>
        <v/>
      </c>
      <c r="BI120" s="342"/>
      <c r="BJ120" s="322"/>
      <c r="BK120" s="322"/>
      <c r="BL120" s="322"/>
      <c r="BM120" s="339" t="str">
        <f t="shared" si="862"/>
        <v/>
      </c>
      <c r="BN120" s="343" t="str">
        <f t="shared" si="1231"/>
        <v/>
      </c>
      <c r="BO120" s="341" t="str">
        <f t="shared" ref="BO120" si="1504">IF(BN120="","",CERCLE-BN120)</f>
        <v/>
      </c>
      <c r="BP120" s="341"/>
      <c r="BQ120" s="339" t="str">
        <f t="shared" si="1233"/>
        <v/>
      </c>
      <c r="BR120" s="341" t="str">
        <f t="shared" si="864"/>
        <v/>
      </c>
      <c r="BS120" s="341" t="str">
        <f t="shared" si="865"/>
        <v/>
      </c>
      <c r="BT120" s="343" t="str">
        <f t="shared" si="1234"/>
        <v/>
      </c>
      <c r="BU120" s="342"/>
      <c r="BV120" s="341" t="str">
        <f t="shared" si="1255"/>
        <v/>
      </c>
      <c r="BW120" s="345" t="str">
        <f t="shared" si="1256"/>
        <v/>
      </c>
      <c r="BX120" s="345" t="str">
        <f t="shared" si="1235"/>
        <v/>
      </c>
      <c r="BY120" s="346" t="str">
        <f t="shared" si="1236"/>
        <v/>
      </c>
      <c r="BZ120" s="346" t="str">
        <f t="shared" si="1237"/>
        <v/>
      </c>
      <c r="CA120" s="339" t="str">
        <f t="shared" si="868"/>
        <v/>
      </c>
      <c r="CE120" s="320" t="str">
        <f t="shared" si="1238"/>
        <v/>
      </c>
      <c r="CF120" s="320" t="str">
        <f t="shared" si="1239"/>
        <v/>
      </c>
      <c r="CG120" s="322" t="str">
        <f t="shared" si="1240"/>
        <v/>
      </c>
      <c r="CH120" s="322" t="str">
        <f t="shared" ref="CH120" si="1505">IF(CG120="","",MOD(CG120-BX120,CERCLE))</f>
        <v/>
      </c>
      <c r="CI120" s="322" t="str">
        <f t="shared" si="1242"/>
        <v/>
      </c>
      <c r="CJ120" s="349"/>
      <c r="CK120" s="350" t="str">
        <f t="shared" si="834"/>
        <v/>
      </c>
      <c r="CL120" s="350" t="str">
        <f t="shared" si="835"/>
        <v/>
      </c>
      <c r="CM120" s="320" t="str">
        <f t="shared" si="1450"/>
        <v/>
      </c>
      <c r="CN120" s="320" t="str">
        <f t="shared" si="1450"/>
        <v/>
      </c>
      <c r="CP120" s="322" t="str">
        <f>IF(BN120="","",MOD(BN120+'RAPPORT-XYZ'!$E$12,CERCLE))</f>
        <v/>
      </c>
      <c r="CQ120" s="345" t="str">
        <f t="shared" si="1258"/>
        <v/>
      </c>
      <c r="CR120" s="320" t="str">
        <f t="shared" si="871"/>
        <v/>
      </c>
      <c r="CS120" s="320" t="str">
        <f t="shared" si="836"/>
        <v/>
      </c>
      <c r="CU120" s="320" t="str">
        <f>IF(CR120="","",BY120/'RAPPORT-XYZ'!$E$9)</f>
        <v/>
      </c>
      <c r="CV120" s="320" t="str">
        <f>IF(CU120="","",-'RAPPORT-XYZ'!$E$27*CU120)</f>
        <v/>
      </c>
      <c r="CW120" s="320" t="str">
        <f>IF(CV120="","",-'RAPPORT-XYZ'!$E$29*CU120)</f>
        <v/>
      </c>
      <c r="CY120" s="320" t="str">
        <f t="shared" si="1243"/>
        <v/>
      </c>
      <c r="CZ120" s="320" t="str">
        <f t="shared" si="1243"/>
        <v/>
      </c>
      <c r="DB120" s="320" t="str">
        <f t="shared" si="872"/>
        <v/>
      </c>
      <c r="DD120" s="320" t="str">
        <f>IF(CA120="","",CA120+('RAPPORT-XYZ'!$E$37*ROW(120:120)))</f>
        <v/>
      </c>
      <c r="DF120" s="345" t="str">
        <f t="shared" ref="DF120" si="1506">IF(AND(CZ120=0,CY120=0),0,IF(AND(CZ120=0,CY120&gt;0),NORD,IF(AND(CZ120&gt;0,CY120=0),EST,IF(AND(CZ120=0,CY120&lt;0),SUD,IF(AND(CZ120&lt;0,CY120=0),OUEST,"")))))</f>
        <v/>
      </c>
      <c r="DG120" s="345" t="str">
        <f t="shared" ref="DG120" si="1507">IF(CY120="","",IF(DF120="",MOD(DEGREES(ATAN(ABS(CZ120)/(ABS(CY120))))/24,CERCLE),DF120))</f>
        <v/>
      </c>
      <c r="DH120" s="345" t="str">
        <f t="shared" ref="DH120" si="1508">IF(DG120="","",MOD(IF(AND(CZ120&gt;0,CY120&gt;0),DG120,IF(AND(CZ120&gt;0,CY120&lt;0),SUD-DG120,IF(AND(CZ120&lt;0,CY120&lt;0),SUD+DG120,IF(AND(CZ120&lt;0,CY120&gt;0),NORD-DG120,DG120)))),CERCLE))</f>
        <v/>
      </c>
      <c r="DI120" s="322" t="str">
        <f t="shared" ref="DI120" si="1509">IF(CG120="","",MOD(CG120-DH120,CERCLE))</f>
        <v/>
      </c>
      <c r="DJ120" s="322" t="str">
        <f t="shared" si="1248"/>
        <v/>
      </c>
      <c r="DK120" s="322" t="str">
        <f>IF(XYZ!$F$15=OUI,'CALCUL-XYZ'!DJ120,'CALCUL-XYZ'!DH120)</f>
        <v/>
      </c>
      <c r="DL120" s="345" t="str">
        <f t="shared" si="1263"/>
        <v/>
      </c>
      <c r="DN120" s="320" t="str">
        <f t="shared" si="843"/>
        <v/>
      </c>
      <c r="DO120" s="320" t="str">
        <f t="shared" si="844"/>
        <v/>
      </c>
      <c r="DP120" s="320" t="str">
        <f t="shared" si="1442"/>
        <v/>
      </c>
      <c r="DQ120" s="320" t="str">
        <f t="shared" si="1442"/>
        <v/>
      </c>
      <c r="DS120" s="320" t="str">
        <f t="shared" si="845"/>
        <v/>
      </c>
      <c r="DT120" s="320" t="str">
        <f>IF(XYZ!AJ144="","",IF(XYZ!$AO$23='CALCUL-XY'!$E$56," "&amp;SUBSTITUTE(XYZ!AJ144,",","."),","&amp;SUBSTITUTE(XYZ!AJ144,",",".")))</f>
        <v/>
      </c>
      <c r="DU120" s="320" t="str">
        <f>IF(XYZ!AK144="","",IF(XYZ!$AO$23='CALCUL-XY'!$E$56," "&amp;SUBSTITUTE(XYZ!AK144,",","."),","&amp;SUBSTITUTE(XYZ!AK144,",",".")))</f>
        <v/>
      </c>
      <c r="DV120" s="320" t="str">
        <f>IF(DD120="","",IF(XYZ!$AO$23='CALCUL-XY'!$E$56," "&amp;SUBSTITUTE(DD120,",","."),","&amp;SUBSTITUTE(DD120,",",".")))</f>
        <v/>
      </c>
      <c r="DW120" s="320" t="str">
        <f>IF(DS120="","",IF(XYZ!$AO$23='CALCUL-XY'!$E$56,IF(XYZ!AM144=""," ST"," "&amp;XYZ!AM144),IF(XYZ!AM144="",",ST",","&amp;XYZ!AM144)))</f>
        <v/>
      </c>
      <c r="DY120" s="319">
        <f t="shared" si="846"/>
        <v>120</v>
      </c>
      <c r="DZ120" s="320" t="str">
        <f t="shared" si="847"/>
        <v/>
      </c>
      <c r="EA120" s="322" t="str">
        <f t="shared" si="848"/>
        <v/>
      </c>
      <c r="EB120" s="345" t="str">
        <f t="shared" si="879"/>
        <v/>
      </c>
      <c r="EC120" s="320" t="str">
        <f t="shared" si="849"/>
        <v/>
      </c>
      <c r="ED120" s="320" t="str">
        <f t="shared" si="892"/>
        <v/>
      </c>
      <c r="EE120" s="320" t="str">
        <f t="shared" si="893"/>
        <v/>
      </c>
      <c r="EF120" s="320" t="str">
        <f ca="1">IF(EA120="","",IF(NC&lt;DY120,"",SUM(ED120:OFFSET(ED120,(NC-1),0))))</f>
        <v/>
      </c>
      <c r="EG120" s="320" t="str">
        <f ca="1">IF(EA120="","",IF(NC&lt;DY120,"",SUM(EE120:OFFSET(EE120,(NC-1),0))))</f>
        <v/>
      </c>
      <c r="EH120" s="320" t="str">
        <f t="shared" si="850"/>
        <v/>
      </c>
      <c r="EI120" s="320" t="str">
        <f>IF(EH120="","",'RAPPORT-XYZ'!$E$9/'CALCUL-XYZ'!EH120)</f>
        <v/>
      </c>
    </row>
    <row r="121" spans="1:139" x14ac:dyDescent="0.15">
      <c r="A121" s="320" t="str">
        <f>IF(XYZ!C145="","",XYZ!C145)</f>
        <v/>
      </c>
      <c r="B121" s="320" t="str">
        <f>IF(XYZ!C145="","",IF(XYZ!C145='RAPPORT-XYZ'!$A$6,'RAPPORT-XYZ'!$A$6,IF(OR(XYZ!C145='RAPPORT-XYZ'!$A$7,XYZ!C145='RAPPORT-XYZ'!$B$7),'RAPPORT-XYZ'!$A$7)))</f>
        <v/>
      </c>
      <c r="C121" s="320" t="str">
        <f>IF(XYZ!E145="","",XYZ!E145)</f>
        <v/>
      </c>
      <c r="D121" s="320" t="str">
        <f>IF(XYZ!F145="","",XYZ!F145)</f>
        <v/>
      </c>
      <c r="E121" s="320" t="str">
        <f>IF(XYZ!G145="","",XYZ!G145)</f>
        <v/>
      </c>
      <c r="F121" s="322" t="str">
        <f>IF(XYZ!H145="","",MOD(XYZ!H145,CERCLE))</f>
        <v/>
      </c>
      <c r="G121" s="322" t="str">
        <f>IF(XYZ!I145="","",MOD(XYZ!I145,CERCLE))</f>
        <v/>
      </c>
      <c r="H121" s="320">
        <f>IFERROR(IF(ECHELLE3="",XYZ!I145*1,XYZ!I145*ECHELLE3),"")</f>
        <v>0</v>
      </c>
      <c r="I121" s="320" t="str">
        <f>IF(XYZ!J145="","",XYZ!J145)</f>
        <v/>
      </c>
      <c r="K121" s="320" t="str">
        <f t="shared" si="851"/>
        <v/>
      </c>
      <c r="L121" s="320" t="str">
        <f>IF(K121="","",COUNT($K$1:K121))</f>
        <v/>
      </c>
      <c r="M121" s="320" t="str">
        <f t="shared" si="1215"/>
        <v/>
      </c>
      <c r="N121" s="320" t="str">
        <f t="shared" si="1216"/>
        <v/>
      </c>
      <c r="O121" s="320" t="str">
        <f t="shared" si="1217"/>
        <v/>
      </c>
      <c r="P121" s="320" t="str">
        <f t="shared" si="1218"/>
        <v/>
      </c>
      <c r="Q121" s="322" t="str">
        <f t="shared" si="1219"/>
        <v/>
      </c>
      <c r="R121" s="322" t="str">
        <f t="shared" si="1220"/>
        <v/>
      </c>
      <c r="S121" s="320" t="str">
        <f t="shared" si="1221"/>
        <v/>
      </c>
      <c r="T121" s="320" t="str">
        <f t="shared" si="1222"/>
        <v/>
      </c>
      <c r="V121" s="322" t="str">
        <f t="shared" ref="V121" si="1510">IF(Q121="","",IF(M121="R",MOD(Q121-SUD,CERCLE),Q121))</f>
        <v/>
      </c>
      <c r="W121" s="331" t="str">
        <f t="shared" si="853"/>
        <v/>
      </c>
      <c r="X121" s="331" t="str">
        <f t="shared" si="854"/>
        <v/>
      </c>
      <c r="Y121" s="352"/>
      <c r="Z121" s="322" t="str">
        <f t="shared" ref="Z121" si="1511">IF(R121="","",IF(M121="R",MOD(CERCLE-R121,CERCLE),R121))</f>
        <v/>
      </c>
      <c r="AA121" s="320" t="str">
        <f t="shared" ref="AA121" si="1512">IF(S121="","",ABS(COS(RADIANS(Z121-EST)*24))*S121)</f>
        <v/>
      </c>
      <c r="AC121" s="320" t="str">
        <f t="shared" ref="AC121" si="1513">IF(S121="","",SIN(RADIANS(Z121-EST)*24)*S121)</f>
        <v/>
      </c>
      <c r="AD121" s="320" t="str">
        <f t="shared" si="810"/>
        <v/>
      </c>
      <c r="AF121" s="320" t="str">
        <f t="shared" si="1227"/>
        <v/>
      </c>
      <c r="AG121" s="320" t="str">
        <f t="shared" si="1227"/>
        <v/>
      </c>
      <c r="AH121" s="320" t="str">
        <f t="shared" si="812"/>
        <v/>
      </c>
      <c r="AI121" s="320" t="str">
        <f t="shared" si="813"/>
        <v/>
      </c>
      <c r="AJ121" s="320" t="str">
        <f>IF(AH121="","",IF(ISNA(MATCH(AH121,$AH$1:AH120,0)),"N","Y"))</f>
        <v/>
      </c>
      <c r="AK121" s="320" t="str">
        <f t="shared" si="814"/>
        <v/>
      </c>
      <c r="AL121" s="320" t="str">
        <f t="shared" si="815"/>
        <v/>
      </c>
      <c r="AM121" s="320" t="str">
        <f t="shared" si="816"/>
        <v/>
      </c>
      <c r="AN121" s="320" t="str">
        <f t="shared" si="817"/>
        <v/>
      </c>
      <c r="AO121" s="334" t="str">
        <f t="array" ref="AO121">IF(AM121="","",AVERAGE(IF(AH$1:AH$200=AM121,W$1:W$200)))</f>
        <v/>
      </c>
      <c r="AP121" s="334" t="str">
        <f t="array" ref="AP121">IF(AM121="","",AVERAGE(IF(AH$1:AH$200=AM121,X$1:X$200)))</f>
        <v/>
      </c>
      <c r="AQ121" s="334" t="str">
        <f t="shared" si="858"/>
        <v/>
      </c>
      <c r="AR121" s="335" t="str">
        <f t="array" ref="AR121">IF(AQ121="","",MOD(DEGREES(AQ121/24),CERCLE))</f>
        <v/>
      </c>
      <c r="AS121" s="336" t="str">
        <f t="array" ref="AS121">IF(AM121="","",AVERAGE(IF(AH$1:AH$200=AM121,AA$1:AA$200)))</f>
        <v/>
      </c>
      <c r="AT121" s="336" t="str">
        <f t="shared" si="1228"/>
        <v/>
      </c>
      <c r="AU121" s="336" t="str">
        <f t="shared" si="859"/>
        <v/>
      </c>
      <c r="AV121" s="337" t="str">
        <f t="array" ref="AV121">IF(AM121="","",AVERAGE(IF(AH$1:AH$200=AM121,AD$1:AD$200)))</f>
        <v/>
      </c>
      <c r="AW121" s="337" t="str">
        <f t="array" ref="AW121">IF(AN121="","",AVERAGE(IF(AH$1:AH$200=AN121,AD$1:AD$200)))</f>
        <v/>
      </c>
      <c r="AX121" s="337" t="str">
        <f t="shared" si="860"/>
        <v/>
      </c>
      <c r="AY121" s="320" t="str">
        <f t="shared" si="819"/>
        <v/>
      </c>
      <c r="AZ121" s="320" t="str">
        <f>IF(AY121="","",COUNT(AY$1:AY121))</f>
        <v/>
      </c>
      <c r="BB121" s="339" t="str">
        <f>IF(AF121="","",IF(ISNA(MATCH(AF121,$AF$1:AF120,0)),"N","Y"))</f>
        <v/>
      </c>
      <c r="BC121" s="339" t="str">
        <f t="shared" si="20"/>
        <v/>
      </c>
      <c r="BD121" s="339" t="str">
        <f>IF(BC121="","",COUNT($BC$1:BC121))</f>
        <v/>
      </c>
      <c r="BE121" s="339" t="str">
        <f t="shared" si="1229"/>
        <v/>
      </c>
      <c r="BF121" s="340" t="str">
        <f>IF(AR121="","",IF(ISNA(MATCH(AF121,$AF$1:AF120,0)),-AR121,AR121))</f>
        <v/>
      </c>
      <c r="BG121" s="341" t="str">
        <f t="array" ref="BG121">IF(BE121="","",SUM(IF(AK$1:AK$200=BE121,BF$1:BF$200)))</f>
        <v/>
      </c>
      <c r="BH121" s="341" t="str">
        <f t="shared" ref="BH121" si="1514">IF(BG121="","",MOD(BG121,CERCLE))</f>
        <v/>
      </c>
      <c r="BI121" s="342"/>
      <c r="BJ121" s="322"/>
      <c r="BK121" s="322"/>
      <c r="BL121" s="322"/>
      <c r="BM121" s="339" t="str">
        <f t="shared" si="862"/>
        <v/>
      </c>
      <c r="BN121" s="343" t="str">
        <f t="shared" si="1231"/>
        <v/>
      </c>
      <c r="BO121" s="341" t="str">
        <f t="shared" ref="BO121" si="1515">IF(BN121="","",CERCLE-BN121)</f>
        <v/>
      </c>
      <c r="BP121" s="341"/>
      <c r="BQ121" s="339" t="str">
        <f t="shared" si="1233"/>
        <v/>
      </c>
      <c r="BR121" s="341" t="str">
        <f t="shared" si="864"/>
        <v/>
      </c>
      <c r="BS121" s="341" t="str">
        <f t="shared" si="865"/>
        <v/>
      </c>
      <c r="BT121" s="343" t="str">
        <f t="shared" si="1234"/>
        <v/>
      </c>
      <c r="BU121" s="342"/>
      <c r="BV121" s="341" t="str">
        <f t="shared" si="1255"/>
        <v/>
      </c>
      <c r="BW121" s="345" t="str">
        <f t="shared" si="1256"/>
        <v/>
      </c>
      <c r="BX121" s="345" t="str">
        <f t="shared" si="1235"/>
        <v/>
      </c>
      <c r="BY121" s="346" t="str">
        <f t="shared" si="1236"/>
        <v/>
      </c>
      <c r="BZ121" s="346" t="str">
        <f t="shared" si="1237"/>
        <v/>
      </c>
      <c r="CA121" s="339" t="str">
        <f t="shared" si="868"/>
        <v/>
      </c>
      <c r="CE121" s="320" t="str">
        <f t="shared" si="1238"/>
        <v/>
      </c>
      <c r="CF121" s="320" t="str">
        <f t="shared" si="1239"/>
        <v/>
      </c>
      <c r="CG121" s="322" t="str">
        <f t="shared" si="1240"/>
        <v/>
      </c>
      <c r="CH121" s="322" t="str">
        <f t="shared" ref="CH121" si="1516">IF(CG121="","",MOD(CG121-BX121,CERCLE))</f>
        <v/>
      </c>
      <c r="CI121" s="322" t="str">
        <f t="shared" si="1242"/>
        <v/>
      </c>
      <c r="CJ121" s="349"/>
      <c r="CK121" s="350" t="str">
        <f t="shared" si="834"/>
        <v/>
      </c>
      <c r="CL121" s="350" t="str">
        <f t="shared" si="835"/>
        <v/>
      </c>
      <c r="CM121" s="320" t="str">
        <f t="shared" si="1450"/>
        <v/>
      </c>
      <c r="CN121" s="320" t="str">
        <f t="shared" si="1450"/>
        <v/>
      </c>
      <c r="CP121" s="322" t="str">
        <f>IF(BN121="","",MOD(BN121+'RAPPORT-XYZ'!$E$12,CERCLE))</f>
        <v/>
      </c>
      <c r="CQ121" s="345" t="str">
        <f t="shared" si="1258"/>
        <v/>
      </c>
      <c r="CR121" s="320" t="str">
        <f t="shared" si="871"/>
        <v/>
      </c>
      <c r="CS121" s="320" t="str">
        <f t="shared" si="836"/>
        <v/>
      </c>
      <c r="CU121" s="320" t="str">
        <f>IF(CR121="","",BY121/'RAPPORT-XYZ'!$E$9)</f>
        <v/>
      </c>
      <c r="CV121" s="320" t="str">
        <f>IF(CU121="","",-'RAPPORT-XYZ'!$E$27*CU121)</f>
        <v/>
      </c>
      <c r="CW121" s="320" t="str">
        <f>IF(CV121="","",-'RAPPORT-XYZ'!$E$29*CU121)</f>
        <v/>
      </c>
      <c r="CY121" s="320" t="str">
        <f t="shared" si="1243"/>
        <v/>
      </c>
      <c r="CZ121" s="320" t="str">
        <f t="shared" si="1243"/>
        <v/>
      </c>
      <c r="DB121" s="320" t="str">
        <f t="shared" si="872"/>
        <v/>
      </c>
      <c r="DD121" s="320" t="str">
        <f>IF(CA121="","",CA121+('RAPPORT-XYZ'!$E$37*ROW(121:121)))</f>
        <v/>
      </c>
      <c r="DF121" s="345" t="str">
        <f t="shared" ref="DF121" si="1517">IF(AND(CZ121=0,CY121=0),0,IF(AND(CZ121=0,CY121&gt;0),NORD,IF(AND(CZ121&gt;0,CY121=0),EST,IF(AND(CZ121=0,CY121&lt;0),SUD,IF(AND(CZ121&lt;0,CY121=0),OUEST,"")))))</f>
        <v/>
      </c>
      <c r="DG121" s="345" t="str">
        <f t="shared" ref="DG121" si="1518">IF(CY121="","",IF(DF121="",MOD(DEGREES(ATAN(ABS(CZ121)/(ABS(CY121))))/24,CERCLE),DF121))</f>
        <v/>
      </c>
      <c r="DH121" s="345" t="str">
        <f t="shared" ref="DH121" si="1519">IF(DG121="","",MOD(IF(AND(CZ121&gt;0,CY121&gt;0),DG121,IF(AND(CZ121&gt;0,CY121&lt;0),SUD-DG121,IF(AND(CZ121&lt;0,CY121&lt;0),SUD+DG121,IF(AND(CZ121&lt;0,CY121&gt;0),NORD-DG121,DG121)))),CERCLE))</f>
        <v/>
      </c>
      <c r="DI121" s="322" t="str">
        <f t="shared" ref="DI121" si="1520">IF(CG121="","",MOD(CG121-DH121,CERCLE))</f>
        <v/>
      </c>
      <c r="DJ121" s="322" t="str">
        <f t="shared" si="1248"/>
        <v/>
      </c>
      <c r="DK121" s="322" t="str">
        <f>IF(XYZ!$F$15=OUI,'CALCUL-XYZ'!DJ121,'CALCUL-XYZ'!DH121)</f>
        <v/>
      </c>
      <c r="DL121" s="345" t="str">
        <f t="shared" si="1263"/>
        <v/>
      </c>
      <c r="DN121" s="320" t="str">
        <f t="shared" si="843"/>
        <v/>
      </c>
      <c r="DO121" s="320" t="str">
        <f t="shared" si="844"/>
        <v/>
      </c>
      <c r="DP121" s="320" t="str">
        <f t="shared" si="1442"/>
        <v/>
      </c>
      <c r="DQ121" s="320" t="str">
        <f t="shared" si="1442"/>
        <v/>
      </c>
      <c r="DS121" s="320" t="str">
        <f t="shared" si="845"/>
        <v/>
      </c>
      <c r="DT121" s="320" t="str">
        <f>IF(XYZ!AJ145="","",IF(XYZ!$AO$23='CALCUL-XY'!$E$56," "&amp;SUBSTITUTE(XYZ!AJ145,",","."),","&amp;SUBSTITUTE(XYZ!AJ145,",",".")))</f>
        <v/>
      </c>
      <c r="DU121" s="320" t="str">
        <f>IF(XYZ!AK145="","",IF(XYZ!$AO$23='CALCUL-XY'!$E$56," "&amp;SUBSTITUTE(XYZ!AK145,",","."),","&amp;SUBSTITUTE(XYZ!AK145,",",".")))</f>
        <v/>
      </c>
      <c r="DV121" s="320" t="str">
        <f>IF(DD121="","",IF(XYZ!$AO$23='CALCUL-XY'!$E$56," "&amp;SUBSTITUTE(DD121,",","."),","&amp;SUBSTITUTE(DD121,",",".")))</f>
        <v/>
      </c>
      <c r="DW121" s="320" t="str">
        <f>IF(DS121="","",IF(XYZ!$AO$23='CALCUL-XY'!$E$56,IF(XYZ!AM145=""," ST"," "&amp;XYZ!AM145),IF(XYZ!AM145="",",ST",","&amp;XYZ!AM145)))</f>
        <v/>
      </c>
      <c r="DY121" s="319">
        <f t="shared" si="846"/>
        <v>121</v>
      </c>
      <c r="DZ121" s="320" t="str">
        <f t="shared" si="847"/>
        <v/>
      </c>
      <c r="EA121" s="322" t="str">
        <f t="shared" si="848"/>
        <v/>
      </c>
      <c r="EB121" s="345" t="str">
        <f t="shared" si="879"/>
        <v/>
      </c>
      <c r="EC121" s="320" t="str">
        <f t="shared" si="849"/>
        <v/>
      </c>
      <c r="ED121" s="320" t="str">
        <f t="shared" si="892"/>
        <v/>
      </c>
      <c r="EE121" s="320" t="str">
        <f t="shared" si="893"/>
        <v/>
      </c>
      <c r="EF121" s="320" t="str">
        <f ca="1">IF(EA121="","",IF(NC&lt;DY121,"",SUM(ED121:OFFSET(ED121,(NC-1),0))))</f>
        <v/>
      </c>
      <c r="EG121" s="320" t="str">
        <f ca="1">IF(EA121="","",IF(NC&lt;DY121,"",SUM(EE121:OFFSET(EE121,(NC-1),0))))</f>
        <v/>
      </c>
      <c r="EH121" s="320" t="str">
        <f t="shared" si="850"/>
        <v/>
      </c>
      <c r="EI121" s="320" t="str">
        <f>IF(EH121="","",'RAPPORT-XYZ'!$E$9/'CALCUL-XYZ'!EH121)</f>
        <v/>
      </c>
    </row>
    <row r="122" spans="1:139" x14ac:dyDescent="0.15">
      <c r="A122" s="320" t="str">
        <f>IF(XYZ!C146="","",XYZ!C146)</f>
        <v/>
      </c>
      <c r="B122" s="320" t="str">
        <f>IF(XYZ!C146="","",IF(XYZ!C146='RAPPORT-XYZ'!$A$6,'RAPPORT-XYZ'!$A$6,IF(OR(XYZ!C146='RAPPORT-XYZ'!$A$7,XYZ!C146='RAPPORT-XYZ'!$B$7),'RAPPORT-XYZ'!$A$7)))</f>
        <v/>
      </c>
      <c r="C122" s="320" t="str">
        <f>IF(XYZ!E146="","",XYZ!E146)</f>
        <v/>
      </c>
      <c r="D122" s="320" t="str">
        <f>IF(XYZ!F146="","",XYZ!F146)</f>
        <v/>
      </c>
      <c r="E122" s="320" t="str">
        <f>IF(XYZ!G146="","",XYZ!G146)</f>
        <v/>
      </c>
      <c r="F122" s="322" t="str">
        <f>IF(XYZ!H146="","",MOD(XYZ!H146,CERCLE))</f>
        <v/>
      </c>
      <c r="G122" s="322" t="str">
        <f>IF(XYZ!I146="","",MOD(XYZ!I146,CERCLE))</f>
        <v/>
      </c>
      <c r="H122" s="320">
        <f>IFERROR(IF(ECHELLE3="",XYZ!I146*1,XYZ!I146*ECHELLE3),"")</f>
        <v>0</v>
      </c>
      <c r="I122" s="320" t="str">
        <f>IF(XYZ!J146="","",XYZ!J146)</f>
        <v/>
      </c>
      <c r="K122" s="320" t="str">
        <f t="shared" si="851"/>
        <v/>
      </c>
      <c r="L122" s="320" t="str">
        <f>IF(K122="","",COUNT($K$1:K122))</f>
        <v/>
      </c>
      <c r="M122" s="320" t="str">
        <f t="shared" si="1215"/>
        <v/>
      </c>
      <c r="N122" s="320" t="str">
        <f t="shared" si="1216"/>
        <v/>
      </c>
      <c r="O122" s="320" t="str">
        <f t="shared" si="1217"/>
        <v/>
      </c>
      <c r="P122" s="320" t="str">
        <f t="shared" si="1218"/>
        <v/>
      </c>
      <c r="Q122" s="322" t="str">
        <f t="shared" si="1219"/>
        <v/>
      </c>
      <c r="R122" s="322" t="str">
        <f t="shared" si="1220"/>
        <v/>
      </c>
      <c r="S122" s="320" t="str">
        <f t="shared" si="1221"/>
        <v/>
      </c>
      <c r="T122" s="320" t="str">
        <f t="shared" si="1222"/>
        <v/>
      </c>
      <c r="V122" s="322" t="str">
        <f t="shared" ref="V122" si="1521">IF(Q122="","",IF(M122="R",MOD(Q122-SUD,CERCLE),Q122))</f>
        <v/>
      </c>
      <c r="W122" s="331" t="str">
        <f t="shared" si="853"/>
        <v/>
      </c>
      <c r="X122" s="331" t="str">
        <f t="shared" si="854"/>
        <v/>
      </c>
      <c r="Y122" s="352"/>
      <c r="Z122" s="322" t="str">
        <f t="shared" ref="Z122" si="1522">IF(R122="","",IF(M122="R",MOD(CERCLE-R122,CERCLE),R122))</f>
        <v/>
      </c>
      <c r="AA122" s="320" t="str">
        <f t="shared" ref="AA122" si="1523">IF(S122="","",ABS(COS(RADIANS(Z122-EST)*24))*S122)</f>
        <v/>
      </c>
      <c r="AC122" s="320" t="str">
        <f t="shared" ref="AC122" si="1524">IF(S122="","",SIN(RADIANS(Z122-EST)*24)*S122)</f>
        <v/>
      </c>
      <c r="AD122" s="320" t="str">
        <f t="shared" si="810"/>
        <v/>
      </c>
      <c r="AF122" s="320" t="str">
        <f t="shared" si="1227"/>
        <v/>
      </c>
      <c r="AG122" s="320" t="str">
        <f t="shared" si="1227"/>
        <v/>
      </c>
      <c r="AH122" s="320" t="str">
        <f t="shared" si="812"/>
        <v/>
      </c>
      <c r="AI122" s="320" t="str">
        <f t="shared" si="813"/>
        <v/>
      </c>
      <c r="AJ122" s="320" t="str">
        <f>IF(AH122="","",IF(ISNA(MATCH(AH122,$AH$1:AH121,0)),"N","Y"))</f>
        <v/>
      </c>
      <c r="AK122" s="320" t="str">
        <f t="shared" si="814"/>
        <v/>
      </c>
      <c r="AL122" s="320" t="str">
        <f t="shared" si="815"/>
        <v/>
      </c>
      <c r="AM122" s="320" t="str">
        <f t="shared" si="816"/>
        <v/>
      </c>
      <c r="AN122" s="320" t="str">
        <f t="shared" si="817"/>
        <v/>
      </c>
      <c r="AO122" s="334" t="str">
        <f t="array" ref="AO122">IF(AM122="","",AVERAGE(IF(AH$1:AH$200=AM122,W$1:W$200)))</f>
        <v/>
      </c>
      <c r="AP122" s="334" t="str">
        <f t="array" ref="AP122">IF(AM122="","",AVERAGE(IF(AH$1:AH$200=AM122,X$1:X$200)))</f>
        <v/>
      </c>
      <c r="AQ122" s="334" t="str">
        <f t="shared" si="858"/>
        <v/>
      </c>
      <c r="AR122" s="335" t="str">
        <f t="array" ref="AR122">IF(AQ122="","",MOD(DEGREES(AQ122/24),CERCLE))</f>
        <v/>
      </c>
      <c r="AS122" s="336" t="str">
        <f t="array" ref="AS122">IF(AM122="","",AVERAGE(IF(AH$1:AH$200=AM122,AA$1:AA$200)))</f>
        <v/>
      </c>
      <c r="AT122" s="336" t="str">
        <f t="shared" si="1228"/>
        <v/>
      </c>
      <c r="AU122" s="336" t="str">
        <f t="shared" si="859"/>
        <v/>
      </c>
      <c r="AV122" s="337" t="str">
        <f t="array" ref="AV122">IF(AM122="","",AVERAGE(IF(AH$1:AH$200=AM122,AD$1:AD$200)))</f>
        <v/>
      </c>
      <c r="AW122" s="337" t="str">
        <f t="array" ref="AW122">IF(AN122="","",AVERAGE(IF(AH$1:AH$200=AN122,AD$1:AD$200)))</f>
        <v/>
      </c>
      <c r="AX122" s="337" t="str">
        <f t="shared" si="860"/>
        <v/>
      </c>
      <c r="AY122" s="320" t="str">
        <f t="shared" si="819"/>
        <v/>
      </c>
      <c r="AZ122" s="320" t="str">
        <f>IF(AY122="","",COUNT(AY$1:AY122))</f>
        <v/>
      </c>
      <c r="BB122" s="339" t="str">
        <f>IF(AF122="","",IF(ISNA(MATCH(AF122,$AF$1:AF121,0)),"N","Y"))</f>
        <v/>
      </c>
      <c r="BC122" s="339" t="str">
        <f t="shared" si="20"/>
        <v/>
      </c>
      <c r="BD122" s="339" t="str">
        <f>IF(BC122="","",COUNT($BC$1:BC122))</f>
        <v/>
      </c>
      <c r="BE122" s="339" t="str">
        <f t="shared" si="1229"/>
        <v/>
      </c>
      <c r="BF122" s="340" t="str">
        <f>IF(AR122="","",IF(ISNA(MATCH(AF122,$AF$1:AF121,0)),-AR122,AR122))</f>
        <v/>
      </c>
      <c r="BG122" s="341" t="str">
        <f t="array" ref="BG122">IF(BE122="","",SUM(IF(AK$1:AK$200=BE122,BF$1:BF$200)))</f>
        <v/>
      </c>
      <c r="BH122" s="341" t="str">
        <f t="shared" ref="BH122" si="1525">IF(BG122="","",MOD(BG122,CERCLE))</f>
        <v/>
      </c>
      <c r="BI122" s="342"/>
      <c r="BJ122" s="322"/>
      <c r="BK122" s="322"/>
      <c r="BL122" s="322"/>
      <c r="BM122" s="339" t="str">
        <f t="shared" si="862"/>
        <v/>
      </c>
      <c r="BN122" s="343" t="str">
        <f t="shared" si="1231"/>
        <v/>
      </c>
      <c r="BO122" s="341" t="str">
        <f t="shared" ref="BO122" si="1526">IF(BN122="","",CERCLE-BN122)</f>
        <v/>
      </c>
      <c r="BP122" s="341"/>
      <c r="BQ122" s="339" t="str">
        <f t="shared" si="1233"/>
        <v/>
      </c>
      <c r="BR122" s="341" t="str">
        <f t="shared" si="864"/>
        <v/>
      </c>
      <c r="BS122" s="341" t="str">
        <f t="shared" si="865"/>
        <v/>
      </c>
      <c r="BT122" s="343" t="str">
        <f t="shared" si="1234"/>
        <v/>
      </c>
      <c r="BU122" s="342"/>
      <c r="BV122" s="341" t="str">
        <f t="shared" si="1255"/>
        <v/>
      </c>
      <c r="BW122" s="345" t="str">
        <f t="shared" si="1256"/>
        <v/>
      </c>
      <c r="BX122" s="345" t="str">
        <f t="shared" si="1235"/>
        <v/>
      </c>
      <c r="BY122" s="346" t="str">
        <f t="shared" si="1236"/>
        <v/>
      </c>
      <c r="BZ122" s="346" t="str">
        <f t="shared" si="1237"/>
        <v/>
      </c>
      <c r="CA122" s="339" t="str">
        <f t="shared" si="868"/>
        <v/>
      </c>
      <c r="CE122" s="320" t="str">
        <f t="shared" si="1238"/>
        <v/>
      </c>
      <c r="CF122" s="320" t="str">
        <f t="shared" si="1239"/>
        <v/>
      </c>
      <c r="CG122" s="322" t="str">
        <f t="shared" si="1240"/>
        <v/>
      </c>
      <c r="CH122" s="322" t="str">
        <f t="shared" ref="CH122" si="1527">IF(CG122="","",MOD(CG122-BX122,CERCLE))</f>
        <v/>
      </c>
      <c r="CI122" s="322" t="str">
        <f t="shared" si="1242"/>
        <v/>
      </c>
      <c r="CJ122" s="349"/>
      <c r="CK122" s="350" t="str">
        <f t="shared" si="834"/>
        <v/>
      </c>
      <c r="CL122" s="350" t="str">
        <f t="shared" si="835"/>
        <v/>
      </c>
      <c r="CM122" s="320" t="str">
        <f t="shared" si="1450"/>
        <v/>
      </c>
      <c r="CN122" s="320" t="str">
        <f t="shared" si="1450"/>
        <v/>
      </c>
      <c r="CP122" s="322" t="str">
        <f>IF(BN122="","",MOD(BN122+'RAPPORT-XYZ'!$E$12,CERCLE))</f>
        <v/>
      </c>
      <c r="CQ122" s="345" t="str">
        <f t="shared" si="1258"/>
        <v/>
      </c>
      <c r="CR122" s="320" t="str">
        <f t="shared" si="871"/>
        <v/>
      </c>
      <c r="CS122" s="320" t="str">
        <f t="shared" si="836"/>
        <v/>
      </c>
      <c r="CU122" s="320" t="str">
        <f>IF(CR122="","",BY122/'RAPPORT-XYZ'!$E$9)</f>
        <v/>
      </c>
      <c r="CV122" s="320" t="str">
        <f>IF(CU122="","",-'RAPPORT-XYZ'!$E$27*CU122)</f>
        <v/>
      </c>
      <c r="CW122" s="320" t="str">
        <f>IF(CV122="","",-'RAPPORT-XYZ'!$E$29*CU122)</f>
        <v/>
      </c>
      <c r="CY122" s="320" t="str">
        <f t="shared" si="1243"/>
        <v/>
      </c>
      <c r="CZ122" s="320" t="str">
        <f t="shared" si="1243"/>
        <v/>
      </c>
      <c r="DB122" s="320" t="str">
        <f t="shared" si="872"/>
        <v/>
      </c>
      <c r="DD122" s="320" t="str">
        <f>IF(CA122="","",CA122+('RAPPORT-XYZ'!$E$37*ROW(122:122)))</f>
        <v/>
      </c>
      <c r="DF122" s="345" t="str">
        <f t="shared" ref="DF122" si="1528">IF(AND(CZ122=0,CY122=0),0,IF(AND(CZ122=0,CY122&gt;0),NORD,IF(AND(CZ122&gt;0,CY122=0),EST,IF(AND(CZ122=0,CY122&lt;0),SUD,IF(AND(CZ122&lt;0,CY122=0),OUEST,"")))))</f>
        <v/>
      </c>
      <c r="DG122" s="345" t="str">
        <f t="shared" ref="DG122" si="1529">IF(CY122="","",IF(DF122="",MOD(DEGREES(ATAN(ABS(CZ122)/(ABS(CY122))))/24,CERCLE),DF122))</f>
        <v/>
      </c>
      <c r="DH122" s="345" t="str">
        <f t="shared" ref="DH122" si="1530">IF(DG122="","",MOD(IF(AND(CZ122&gt;0,CY122&gt;0),DG122,IF(AND(CZ122&gt;0,CY122&lt;0),SUD-DG122,IF(AND(CZ122&lt;0,CY122&lt;0),SUD+DG122,IF(AND(CZ122&lt;0,CY122&gt;0),NORD-DG122,DG122)))),CERCLE))</f>
        <v/>
      </c>
      <c r="DI122" s="322" t="str">
        <f t="shared" ref="DI122" si="1531">IF(CG122="","",MOD(CG122-DH122,CERCLE))</f>
        <v/>
      </c>
      <c r="DJ122" s="322" t="str">
        <f t="shared" si="1248"/>
        <v/>
      </c>
      <c r="DK122" s="322" t="str">
        <f>IF(XYZ!$F$15=OUI,'CALCUL-XYZ'!DJ122,'CALCUL-XYZ'!DH122)</f>
        <v/>
      </c>
      <c r="DL122" s="345" t="str">
        <f t="shared" si="1263"/>
        <v/>
      </c>
      <c r="DN122" s="320" t="str">
        <f t="shared" si="843"/>
        <v/>
      </c>
      <c r="DO122" s="320" t="str">
        <f t="shared" si="844"/>
        <v/>
      </c>
      <c r="DP122" s="320" t="str">
        <f t="shared" si="1442"/>
        <v/>
      </c>
      <c r="DQ122" s="320" t="str">
        <f t="shared" si="1442"/>
        <v/>
      </c>
      <c r="DS122" s="320" t="str">
        <f t="shared" si="845"/>
        <v/>
      </c>
      <c r="DT122" s="320" t="str">
        <f>IF(XYZ!AJ146="","",IF(XYZ!$AO$23='CALCUL-XY'!$E$56," "&amp;SUBSTITUTE(XYZ!AJ146,",","."),","&amp;SUBSTITUTE(XYZ!AJ146,",",".")))</f>
        <v/>
      </c>
      <c r="DU122" s="320" t="str">
        <f>IF(XYZ!AK146="","",IF(XYZ!$AO$23='CALCUL-XY'!$E$56," "&amp;SUBSTITUTE(XYZ!AK146,",","."),","&amp;SUBSTITUTE(XYZ!AK146,",",".")))</f>
        <v/>
      </c>
      <c r="DV122" s="320" t="str">
        <f>IF(DD122="","",IF(XYZ!$AO$23='CALCUL-XY'!$E$56," "&amp;SUBSTITUTE(DD122,",","."),","&amp;SUBSTITUTE(DD122,",",".")))</f>
        <v/>
      </c>
      <c r="DW122" s="320" t="str">
        <f>IF(DS122="","",IF(XYZ!$AO$23='CALCUL-XY'!$E$56,IF(XYZ!AM146=""," ST"," "&amp;XYZ!AM146),IF(XYZ!AM146="",",ST",","&amp;XYZ!AM146)))</f>
        <v/>
      </c>
      <c r="DY122" s="319">
        <f t="shared" si="846"/>
        <v>122</v>
      </c>
      <c r="DZ122" s="320" t="str">
        <f t="shared" si="847"/>
        <v/>
      </c>
      <c r="EA122" s="322" t="str">
        <f t="shared" si="848"/>
        <v/>
      </c>
      <c r="EB122" s="345" t="str">
        <f t="shared" si="879"/>
        <v/>
      </c>
      <c r="EC122" s="320" t="str">
        <f t="shared" si="849"/>
        <v/>
      </c>
      <c r="ED122" s="320" t="str">
        <f t="shared" si="892"/>
        <v/>
      </c>
      <c r="EE122" s="320" t="str">
        <f t="shared" si="893"/>
        <v/>
      </c>
      <c r="EF122" s="320" t="str">
        <f ca="1">IF(EA122="","",IF(NC&lt;DY122,"",SUM(ED122:OFFSET(ED122,(NC-1),0))))</f>
        <v/>
      </c>
      <c r="EG122" s="320" t="str">
        <f ca="1">IF(EA122="","",IF(NC&lt;DY122,"",SUM(EE122:OFFSET(EE122,(NC-1),0))))</f>
        <v/>
      </c>
      <c r="EH122" s="320" t="str">
        <f t="shared" si="850"/>
        <v/>
      </c>
      <c r="EI122" s="320" t="str">
        <f>IF(EH122="","",'RAPPORT-XYZ'!$E$9/'CALCUL-XYZ'!EH122)</f>
        <v/>
      </c>
    </row>
    <row r="123" spans="1:139" x14ac:dyDescent="0.15">
      <c r="A123" s="320" t="str">
        <f>IF(XYZ!C147="","",XYZ!C147)</f>
        <v/>
      </c>
      <c r="B123" s="320" t="str">
        <f>IF(XYZ!C147="","",IF(XYZ!C147='RAPPORT-XYZ'!$A$6,'RAPPORT-XYZ'!$A$6,IF(OR(XYZ!C147='RAPPORT-XYZ'!$A$7,XYZ!C147='RAPPORT-XYZ'!$B$7),'RAPPORT-XYZ'!$A$7)))</f>
        <v/>
      </c>
      <c r="C123" s="320" t="str">
        <f>IF(XYZ!E147="","",XYZ!E147)</f>
        <v/>
      </c>
      <c r="D123" s="320" t="str">
        <f>IF(XYZ!F147="","",XYZ!F147)</f>
        <v/>
      </c>
      <c r="E123" s="320" t="str">
        <f>IF(XYZ!G147="","",XYZ!G147)</f>
        <v/>
      </c>
      <c r="F123" s="322" t="str">
        <f>IF(XYZ!H147="","",MOD(XYZ!H147,CERCLE))</f>
        <v/>
      </c>
      <c r="G123" s="322" t="str">
        <f>IF(XYZ!I147="","",MOD(XYZ!I147,CERCLE))</f>
        <v/>
      </c>
      <c r="H123" s="320">
        <f>IFERROR(IF(ECHELLE3="",XYZ!I147*1,XYZ!I147*ECHELLE3),"")</f>
        <v>0</v>
      </c>
      <c r="I123" s="320" t="str">
        <f>IF(XYZ!J147="","",XYZ!J147)</f>
        <v/>
      </c>
      <c r="K123" s="320" t="str">
        <f t="shared" si="851"/>
        <v/>
      </c>
      <c r="L123" s="320" t="str">
        <f>IF(K123="","",COUNT($K$1:K123))</f>
        <v/>
      </c>
      <c r="M123" s="320" t="str">
        <f t="shared" si="1215"/>
        <v/>
      </c>
      <c r="N123" s="320" t="str">
        <f t="shared" si="1216"/>
        <v/>
      </c>
      <c r="O123" s="320" t="str">
        <f t="shared" si="1217"/>
        <v/>
      </c>
      <c r="P123" s="320" t="str">
        <f t="shared" si="1218"/>
        <v/>
      </c>
      <c r="Q123" s="322" t="str">
        <f t="shared" si="1219"/>
        <v/>
      </c>
      <c r="R123" s="322" t="str">
        <f t="shared" si="1220"/>
        <v/>
      </c>
      <c r="S123" s="320" t="str">
        <f t="shared" si="1221"/>
        <v/>
      </c>
      <c r="T123" s="320" t="str">
        <f t="shared" si="1222"/>
        <v/>
      </c>
      <c r="V123" s="322" t="str">
        <f t="shared" ref="V123" si="1532">IF(Q123="","",IF(M123="R",MOD(Q123-SUD,CERCLE),Q123))</f>
        <v/>
      </c>
      <c r="W123" s="331" t="str">
        <f t="shared" si="853"/>
        <v/>
      </c>
      <c r="X123" s="331" t="str">
        <f t="shared" si="854"/>
        <v/>
      </c>
      <c r="Y123" s="352"/>
      <c r="Z123" s="322" t="str">
        <f t="shared" ref="Z123" si="1533">IF(R123="","",IF(M123="R",MOD(CERCLE-R123,CERCLE),R123))</f>
        <v/>
      </c>
      <c r="AA123" s="320" t="str">
        <f t="shared" ref="AA123" si="1534">IF(S123="","",ABS(COS(RADIANS(Z123-EST)*24))*S123)</f>
        <v/>
      </c>
      <c r="AC123" s="320" t="str">
        <f t="shared" ref="AC123" si="1535">IF(S123="","",SIN(RADIANS(Z123-EST)*24)*S123)</f>
        <v/>
      </c>
      <c r="AD123" s="320" t="str">
        <f t="shared" si="810"/>
        <v/>
      </c>
      <c r="AF123" s="320" t="str">
        <f t="shared" si="1227"/>
        <v/>
      </c>
      <c r="AG123" s="320" t="str">
        <f t="shared" si="1227"/>
        <v/>
      </c>
      <c r="AH123" s="320" t="str">
        <f t="shared" si="812"/>
        <v/>
      </c>
      <c r="AI123" s="320" t="str">
        <f t="shared" si="813"/>
        <v/>
      </c>
      <c r="AJ123" s="320" t="str">
        <f>IF(AH123="","",IF(ISNA(MATCH(AH123,$AH$1:AH122,0)),"N","Y"))</f>
        <v/>
      </c>
      <c r="AK123" s="320" t="str">
        <f t="shared" si="814"/>
        <v/>
      </c>
      <c r="AL123" s="320" t="str">
        <f t="shared" si="815"/>
        <v/>
      </c>
      <c r="AM123" s="320" t="str">
        <f t="shared" si="816"/>
        <v/>
      </c>
      <c r="AN123" s="320" t="str">
        <f t="shared" si="817"/>
        <v/>
      </c>
      <c r="AO123" s="334" t="str">
        <f t="array" ref="AO123">IF(AM123="","",AVERAGE(IF(AH$1:AH$200=AM123,W$1:W$200)))</f>
        <v/>
      </c>
      <c r="AP123" s="334" t="str">
        <f t="array" ref="AP123">IF(AM123="","",AVERAGE(IF(AH$1:AH$200=AM123,X$1:X$200)))</f>
        <v/>
      </c>
      <c r="AQ123" s="334" t="str">
        <f t="shared" si="858"/>
        <v/>
      </c>
      <c r="AR123" s="335" t="str">
        <f t="array" ref="AR123">IF(AQ123="","",MOD(DEGREES(AQ123/24),CERCLE))</f>
        <v/>
      </c>
      <c r="AS123" s="336" t="str">
        <f t="array" ref="AS123">IF(AM123="","",AVERAGE(IF(AH$1:AH$200=AM123,AA$1:AA$200)))</f>
        <v/>
      </c>
      <c r="AT123" s="336" t="str">
        <f t="shared" si="1228"/>
        <v/>
      </c>
      <c r="AU123" s="336" t="str">
        <f t="shared" si="859"/>
        <v/>
      </c>
      <c r="AV123" s="337" t="str">
        <f t="array" ref="AV123">IF(AM123="","",AVERAGE(IF(AH$1:AH$200=AM123,AD$1:AD$200)))</f>
        <v/>
      </c>
      <c r="AW123" s="337" t="str">
        <f t="array" ref="AW123">IF(AN123="","",AVERAGE(IF(AH$1:AH$200=AN123,AD$1:AD$200)))</f>
        <v/>
      </c>
      <c r="AX123" s="337" t="str">
        <f t="shared" si="860"/>
        <v/>
      </c>
      <c r="AY123" s="320" t="str">
        <f t="shared" si="819"/>
        <v/>
      </c>
      <c r="AZ123" s="320" t="str">
        <f>IF(AY123="","",COUNT(AY$1:AY123))</f>
        <v/>
      </c>
      <c r="BB123" s="339" t="str">
        <f>IF(AF123="","",IF(ISNA(MATCH(AF123,$AF$1:AF122,0)),"N","Y"))</f>
        <v/>
      </c>
      <c r="BC123" s="339" t="str">
        <f t="shared" si="20"/>
        <v/>
      </c>
      <c r="BD123" s="339" t="str">
        <f>IF(BC123="","",COUNT($BC$1:BC123))</f>
        <v/>
      </c>
      <c r="BE123" s="339" t="str">
        <f t="shared" si="1229"/>
        <v/>
      </c>
      <c r="BF123" s="340" t="str">
        <f>IF(AR123="","",IF(ISNA(MATCH(AF123,$AF$1:AF122,0)),-AR123,AR123))</f>
        <v/>
      </c>
      <c r="BG123" s="341" t="str">
        <f t="array" ref="BG123">IF(BE123="","",SUM(IF(AK$1:AK$200=BE123,BF$1:BF$200)))</f>
        <v/>
      </c>
      <c r="BH123" s="341" t="str">
        <f t="shared" ref="BH123" si="1536">IF(BG123="","",MOD(BG123,CERCLE))</f>
        <v/>
      </c>
      <c r="BI123" s="342"/>
      <c r="BJ123" s="322"/>
      <c r="BK123" s="322"/>
      <c r="BL123" s="322"/>
      <c r="BM123" s="339" t="str">
        <f t="shared" si="862"/>
        <v/>
      </c>
      <c r="BN123" s="343" t="str">
        <f t="shared" si="1231"/>
        <v/>
      </c>
      <c r="BO123" s="341" t="str">
        <f t="shared" ref="BO123" si="1537">IF(BN123="","",CERCLE-BN123)</f>
        <v/>
      </c>
      <c r="BP123" s="341"/>
      <c r="BQ123" s="339" t="str">
        <f t="shared" si="1233"/>
        <v/>
      </c>
      <c r="BR123" s="341" t="str">
        <f t="shared" si="864"/>
        <v/>
      </c>
      <c r="BS123" s="341" t="str">
        <f t="shared" si="865"/>
        <v/>
      </c>
      <c r="BT123" s="343" t="str">
        <f t="shared" si="1234"/>
        <v/>
      </c>
      <c r="BU123" s="342"/>
      <c r="BV123" s="341" t="str">
        <f t="shared" si="1255"/>
        <v/>
      </c>
      <c r="BW123" s="345" t="str">
        <f t="shared" si="1256"/>
        <v/>
      </c>
      <c r="BX123" s="345" t="str">
        <f t="shared" si="1235"/>
        <v/>
      </c>
      <c r="BY123" s="346" t="str">
        <f t="shared" si="1236"/>
        <v/>
      </c>
      <c r="BZ123" s="346" t="str">
        <f t="shared" si="1237"/>
        <v/>
      </c>
      <c r="CA123" s="339" t="str">
        <f t="shared" si="868"/>
        <v/>
      </c>
      <c r="CE123" s="320" t="str">
        <f t="shared" si="1238"/>
        <v/>
      </c>
      <c r="CF123" s="320" t="str">
        <f t="shared" si="1239"/>
        <v/>
      </c>
      <c r="CG123" s="322" t="str">
        <f t="shared" si="1240"/>
        <v/>
      </c>
      <c r="CH123" s="322" t="str">
        <f t="shared" ref="CH123" si="1538">IF(CG123="","",MOD(CG123-BX123,CERCLE))</f>
        <v/>
      </c>
      <c r="CI123" s="322" t="str">
        <f t="shared" si="1242"/>
        <v/>
      </c>
      <c r="CJ123" s="349"/>
      <c r="CK123" s="350" t="str">
        <f t="shared" si="834"/>
        <v/>
      </c>
      <c r="CL123" s="350" t="str">
        <f t="shared" si="835"/>
        <v/>
      </c>
      <c r="CM123" s="320" t="str">
        <f t="shared" si="1450"/>
        <v/>
      </c>
      <c r="CN123" s="320" t="str">
        <f t="shared" si="1450"/>
        <v/>
      </c>
      <c r="CP123" s="322" t="str">
        <f>IF(BN123="","",MOD(BN123+'RAPPORT-XYZ'!$E$12,CERCLE))</f>
        <v/>
      </c>
      <c r="CQ123" s="345" t="str">
        <f t="shared" si="1258"/>
        <v/>
      </c>
      <c r="CR123" s="320" t="str">
        <f t="shared" si="871"/>
        <v/>
      </c>
      <c r="CS123" s="320" t="str">
        <f t="shared" si="836"/>
        <v/>
      </c>
      <c r="CU123" s="320" t="str">
        <f>IF(CR123="","",BY123/'RAPPORT-XYZ'!$E$9)</f>
        <v/>
      </c>
      <c r="CV123" s="320" t="str">
        <f>IF(CU123="","",-'RAPPORT-XYZ'!$E$27*CU123)</f>
        <v/>
      </c>
      <c r="CW123" s="320" t="str">
        <f>IF(CV123="","",-'RAPPORT-XYZ'!$E$29*CU123)</f>
        <v/>
      </c>
      <c r="CY123" s="320" t="str">
        <f t="shared" si="1243"/>
        <v/>
      </c>
      <c r="CZ123" s="320" t="str">
        <f t="shared" si="1243"/>
        <v/>
      </c>
      <c r="DB123" s="320" t="str">
        <f t="shared" si="872"/>
        <v/>
      </c>
      <c r="DD123" s="320" t="str">
        <f>IF(CA123="","",CA123+('RAPPORT-XYZ'!$E$37*ROW(123:123)))</f>
        <v/>
      </c>
      <c r="DF123" s="345" t="str">
        <f t="shared" ref="DF123" si="1539">IF(AND(CZ123=0,CY123=0),0,IF(AND(CZ123=0,CY123&gt;0),NORD,IF(AND(CZ123&gt;0,CY123=0),EST,IF(AND(CZ123=0,CY123&lt;0),SUD,IF(AND(CZ123&lt;0,CY123=0),OUEST,"")))))</f>
        <v/>
      </c>
      <c r="DG123" s="345" t="str">
        <f t="shared" ref="DG123" si="1540">IF(CY123="","",IF(DF123="",MOD(DEGREES(ATAN(ABS(CZ123)/(ABS(CY123))))/24,CERCLE),DF123))</f>
        <v/>
      </c>
      <c r="DH123" s="345" t="str">
        <f t="shared" ref="DH123" si="1541">IF(DG123="","",MOD(IF(AND(CZ123&gt;0,CY123&gt;0),DG123,IF(AND(CZ123&gt;0,CY123&lt;0),SUD-DG123,IF(AND(CZ123&lt;0,CY123&lt;0),SUD+DG123,IF(AND(CZ123&lt;0,CY123&gt;0),NORD-DG123,DG123)))),CERCLE))</f>
        <v/>
      </c>
      <c r="DI123" s="322" t="str">
        <f t="shared" ref="DI123" si="1542">IF(CG123="","",MOD(CG123-DH123,CERCLE))</f>
        <v/>
      </c>
      <c r="DJ123" s="322" t="str">
        <f t="shared" si="1248"/>
        <v/>
      </c>
      <c r="DK123" s="322" t="str">
        <f>IF(XYZ!$F$15=OUI,'CALCUL-XYZ'!DJ123,'CALCUL-XYZ'!DH123)</f>
        <v/>
      </c>
      <c r="DL123" s="345" t="str">
        <f t="shared" si="1263"/>
        <v/>
      </c>
      <c r="DN123" s="320" t="str">
        <f t="shared" si="843"/>
        <v/>
      </c>
      <c r="DO123" s="320" t="str">
        <f t="shared" si="844"/>
        <v/>
      </c>
      <c r="DP123" s="320" t="str">
        <f t="shared" si="1442"/>
        <v/>
      </c>
      <c r="DQ123" s="320" t="str">
        <f t="shared" si="1442"/>
        <v/>
      </c>
      <c r="DS123" s="320" t="str">
        <f t="shared" si="845"/>
        <v/>
      </c>
      <c r="DT123" s="320" t="str">
        <f>IF(XYZ!AJ147="","",IF(XYZ!$AO$23='CALCUL-XY'!$E$56," "&amp;SUBSTITUTE(XYZ!AJ147,",","."),","&amp;SUBSTITUTE(XYZ!AJ147,",",".")))</f>
        <v/>
      </c>
      <c r="DU123" s="320" t="str">
        <f>IF(XYZ!AK147="","",IF(XYZ!$AO$23='CALCUL-XY'!$E$56," "&amp;SUBSTITUTE(XYZ!AK147,",","."),","&amp;SUBSTITUTE(XYZ!AK147,",",".")))</f>
        <v/>
      </c>
      <c r="DV123" s="320" t="str">
        <f>IF(DD123="","",IF(XYZ!$AO$23='CALCUL-XY'!$E$56," "&amp;SUBSTITUTE(DD123,",","."),","&amp;SUBSTITUTE(DD123,",",".")))</f>
        <v/>
      </c>
      <c r="DW123" s="320" t="str">
        <f>IF(DS123="","",IF(XYZ!$AO$23='CALCUL-XY'!$E$56,IF(XYZ!AM147=""," ST"," "&amp;XYZ!AM147),IF(XYZ!AM147="",",ST",","&amp;XYZ!AM147)))</f>
        <v/>
      </c>
      <c r="DY123" s="319">
        <f t="shared" si="846"/>
        <v>123</v>
      </c>
      <c r="DZ123" s="320" t="str">
        <f t="shared" si="847"/>
        <v/>
      </c>
      <c r="EA123" s="322" t="str">
        <f t="shared" si="848"/>
        <v/>
      </c>
      <c r="EB123" s="345" t="str">
        <f t="shared" si="879"/>
        <v/>
      </c>
      <c r="EC123" s="320" t="str">
        <f t="shared" si="849"/>
        <v/>
      </c>
      <c r="ED123" s="320" t="str">
        <f t="shared" si="892"/>
        <v/>
      </c>
      <c r="EE123" s="320" t="str">
        <f t="shared" si="893"/>
        <v/>
      </c>
      <c r="EF123" s="320" t="str">
        <f ca="1">IF(EA123="","",IF(NC&lt;DY123,"",SUM(ED123:OFFSET(ED123,(NC-1),0))))</f>
        <v/>
      </c>
      <c r="EG123" s="320" t="str">
        <f ca="1">IF(EA123="","",IF(NC&lt;DY123,"",SUM(EE123:OFFSET(EE123,(NC-1),0))))</f>
        <v/>
      </c>
      <c r="EH123" s="320" t="str">
        <f t="shared" si="850"/>
        <v/>
      </c>
      <c r="EI123" s="320" t="str">
        <f>IF(EH123="","",'RAPPORT-XYZ'!$E$9/'CALCUL-XYZ'!EH123)</f>
        <v/>
      </c>
    </row>
    <row r="124" spans="1:139" x14ac:dyDescent="0.15">
      <c r="A124" s="320" t="str">
        <f>IF(XYZ!C148="","",XYZ!C148)</f>
        <v/>
      </c>
      <c r="B124" s="320" t="str">
        <f>IF(XYZ!C148="","",IF(XYZ!C148='RAPPORT-XYZ'!$A$6,'RAPPORT-XYZ'!$A$6,IF(OR(XYZ!C148='RAPPORT-XYZ'!$A$7,XYZ!C148='RAPPORT-XYZ'!$B$7),'RAPPORT-XYZ'!$A$7)))</f>
        <v/>
      </c>
      <c r="C124" s="320" t="str">
        <f>IF(XYZ!E148="","",XYZ!E148)</f>
        <v/>
      </c>
      <c r="D124" s="320" t="str">
        <f>IF(XYZ!F148="","",XYZ!F148)</f>
        <v/>
      </c>
      <c r="E124" s="320" t="str">
        <f>IF(XYZ!G148="","",XYZ!G148)</f>
        <v/>
      </c>
      <c r="F124" s="322" t="str">
        <f>IF(XYZ!H148="","",MOD(XYZ!H148,CERCLE))</f>
        <v/>
      </c>
      <c r="G124" s="322" t="str">
        <f>IF(XYZ!I148="","",MOD(XYZ!I148,CERCLE))</f>
        <v/>
      </c>
      <c r="H124" s="320">
        <f>IFERROR(IF(ECHELLE3="",XYZ!I148*1,XYZ!I148*ECHELLE3),"")</f>
        <v>0</v>
      </c>
      <c r="I124" s="320" t="str">
        <f>IF(XYZ!J148="","",XYZ!J148)</f>
        <v/>
      </c>
      <c r="K124" s="320" t="str">
        <f t="shared" si="851"/>
        <v/>
      </c>
      <c r="L124" s="320" t="str">
        <f>IF(K124="","",COUNT($K$1:K124))</f>
        <v/>
      </c>
      <c r="M124" s="320" t="str">
        <f t="shared" si="1215"/>
        <v/>
      </c>
      <c r="N124" s="320" t="str">
        <f t="shared" si="1216"/>
        <v/>
      </c>
      <c r="O124" s="320" t="str">
        <f t="shared" si="1217"/>
        <v/>
      </c>
      <c r="P124" s="320" t="str">
        <f t="shared" si="1218"/>
        <v/>
      </c>
      <c r="Q124" s="322" t="str">
        <f t="shared" si="1219"/>
        <v/>
      </c>
      <c r="R124" s="322" t="str">
        <f t="shared" si="1220"/>
        <v/>
      </c>
      <c r="S124" s="320" t="str">
        <f t="shared" si="1221"/>
        <v/>
      </c>
      <c r="T124" s="320" t="str">
        <f t="shared" si="1222"/>
        <v/>
      </c>
      <c r="V124" s="322" t="str">
        <f t="shared" ref="V124" si="1543">IF(Q124="","",IF(M124="R",MOD(Q124-SUD,CERCLE),Q124))</f>
        <v/>
      </c>
      <c r="W124" s="331" t="str">
        <f t="shared" si="853"/>
        <v/>
      </c>
      <c r="X124" s="331" t="str">
        <f t="shared" si="854"/>
        <v/>
      </c>
      <c r="Y124" s="352"/>
      <c r="Z124" s="322" t="str">
        <f t="shared" ref="Z124" si="1544">IF(R124="","",IF(M124="R",MOD(CERCLE-R124,CERCLE),R124))</f>
        <v/>
      </c>
      <c r="AA124" s="320" t="str">
        <f t="shared" ref="AA124" si="1545">IF(S124="","",ABS(COS(RADIANS(Z124-EST)*24))*S124)</f>
        <v/>
      </c>
      <c r="AC124" s="320" t="str">
        <f t="shared" ref="AC124" si="1546">IF(S124="","",SIN(RADIANS(Z124-EST)*24)*S124)</f>
        <v/>
      </c>
      <c r="AD124" s="320" t="str">
        <f t="shared" si="810"/>
        <v/>
      </c>
      <c r="AF124" s="320" t="str">
        <f t="shared" si="1227"/>
        <v/>
      </c>
      <c r="AG124" s="320" t="str">
        <f t="shared" si="1227"/>
        <v/>
      </c>
      <c r="AH124" s="320" t="str">
        <f t="shared" si="812"/>
        <v/>
      </c>
      <c r="AI124" s="320" t="str">
        <f t="shared" si="813"/>
        <v/>
      </c>
      <c r="AJ124" s="320" t="str">
        <f>IF(AH124="","",IF(ISNA(MATCH(AH124,$AH$1:AH123,0)),"N","Y"))</f>
        <v/>
      </c>
      <c r="AK124" s="320" t="str">
        <f t="shared" si="814"/>
        <v/>
      </c>
      <c r="AL124" s="320" t="str">
        <f t="shared" si="815"/>
        <v/>
      </c>
      <c r="AM124" s="320" t="str">
        <f t="shared" si="816"/>
        <v/>
      </c>
      <c r="AN124" s="320" t="str">
        <f t="shared" si="817"/>
        <v/>
      </c>
      <c r="AO124" s="334" t="str">
        <f t="array" ref="AO124">IF(AM124="","",AVERAGE(IF(AH$1:AH$200=AM124,W$1:W$200)))</f>
        <v/>
      </c>
      <c r="AP124" s="334" t="str">
        <f t="array" ref="AP124">IF(AM124="","",AVERAGE(IF(AH$1:AH$200=AM124,X$1:X$200)))</f>
        <v/>
      </c>
      <c r="AQ124" s="334" t="str">
        <f t="shared" si="858"/>
        <v/>
      </c>
      <c r="AR124" s="335" t="str">
        <f t="array" ref="AR124">IF(AQ124="","",MOD(DEGREES(AQ124/24),CERCLE))</f>
        <v/>
      </c>
      <c r="AS124" s="336" t="str">
        <f t="array" ref="AS124">IF(AM124="","",AVERAGE(IF(AH$1:AH$200=AM124,AA$1:AA$200)))</f>
        <v/>
      </c>
      <c r="AT124" s="336" t="str">
        <f t="shared" si="1228"/>
        <v/>
      </c>
      <c r="AU124" s="336" t="str">
        <f t="shared" si="859"/>
        <v/>
      </c>
      <c r="AV124" s="337" t="str">
        <f t="array" ref="AV124">IF(AM124="","",AVERAGE(IF(AH$1:AH$200=AM124,AD$1:AD$200)))</f>
        <v/>
      </c>
      <c r="AW124" s="337" t="str">
        <f t="array" ref="AW124">IF(AN124="","",AVERAGE(IF(AH$1:AH$200=AN124,AD$1:AD$200)))</f>
        <v/>
      </c>
      <c r="AX124" s="337" t="str">
        <f t="shared" si="860"/>
        <v/>
      </c>
      <c r="AY124" s="320" t="str">
        <f t="shared" si="819"/>
        <v/>
      </c>
      <c r="AZ124" s="320" t="str">
        <f>IF(AY124="","",COUNT(AY$1:AY124))</f>
        <v/>
      </c>
      <c r="BB124" s="339" t="str">
        <f>IF(AF124="","",IF(ISNA(MATCH(AF124,$AF$1:AF123,0)),"N","Y"))</f>
        <v/>
      </c>
      <c r="BC124" s="339" t="str">
        <f t="shared" si="20"/>
        <v/>
      </c>
      <c r="BD124" s="339" t="str">
        <f>IF(BC124="","",COUNT($BC$1:BC124))</f>
        <v/>
      </c>
      <c r="BE124" s="339" t="str">
        <f t="shared" si="1229"/>
        <v/>
      </c>
      <c r="BF124" s="340" t="str">
        <f>IF(AR124="","",IF(ISNA(MATCH(AF124,$AF$1:AF123,0)),-AR124,AR124))</f>
        <v/>
      </c>
      <c r="BG124" s="341" t="str">
        <f t="array" ref="BG124">IF(BE124="","",SUM(IF(AK$1:AK$200=BE124,BF$1:BF$200)))</f>
        <v/>
      </c>
      <c r="BH124" s="341" t="str">
        <f t="shared" ref="BH124" si="1547">IF(BG124="","",MOD(BG124,CERCLE))</f>
        <v/>
      </c>
      <c r="BI124" s="342"/>
      <c r="BJ124" s="322"/>
      <c r="BK124" s="322"/>
      <c r="BL124" s="322"/>
      <c r="BM124" s="339" t="str">
        <f t="shared" si="862"/>
        <v/>
      </c>
      <c r="BN124" s="343" t="str">
        <f t="shared" si="1231"/>
        <v/>
      </c>
      <c r="BO124" s="341" t="str">
        <f t="shared" ref="BO124" si="1548">IF(BN124="","",CERCLE-BN124)</f>
        <v/>
      </c>
      <c r="BP124" s="341"/>
      <c r="BQ124" s="339" t="str">
        <f t="shared" si="1233"/>
        <v/>
      </c>
      <c r="BR124" s="341" t="str">
        <f t="shared" si="864"/>
        <v/>
      </c>
      <c r="BS124" s="341" t="str">
        <f t="shared" si="865"/>
        <v/>
      </c>
      <c r="BT124" s="343" t="str">
        <f t="shared" si="1234"/>
        <v/>
      </c>
      <c r="BU124" s="342"/>
      <c r="BV124" s="341" t="str">
        <f t="shared" si="1255"/>
        <v/>
      </c>
      <c r="BW124" s="345" t="str">
        <f t="shared" si="1256"/>
        <v/>
      </c>
      <c r="BX124" s="345" t="str">
        <f t="shared" si="1235"/>
        <v/>
      </c>
      <c r="BY124" s="346" t="str">
        <f t="shared" si="1236"/>
        <v/>
      </c>
      <c r="BZ124" s="346" t="str">
        <f t="shared" si="1237"/>
        <v/>
      </c>
      <c r="CA124" s="339" t="str">
        <f t="shared" si="868"/>
        <v/>
      </c>
      <c r="CE124" s="320" t="str">
        <f t="shared" si="1238"/>
        <v/>
      </c>
      <c r="CF124" s="320" t="str">
        <f t="shared" si="1239"/>
        <v/>
      </c>
      <c r="CG124" s="322" t="str">
        <f t="shared" si="1240"/>
        <v/>
      </c>
      <c r="CH124" s="322" t="str">
        <f t="shared" ref="CH124" si="1549">IF(CG124="","",MOD(CG124-BX124,CERCLE))</f>
        <v/>
      </c>
      <c r="CI124" s="322" t="str">
        <f t="shared" si="1242"/>
        <v/>
      </c>
      <c r="CJ124" s="349"/>
      <c r="CK124" s="350" t="str">
        <f t="shared" si="834"/>
        <v/>
      </c>
      <c r="CL124" s="350" t="str">
        <f t="shared" si="835"/>
        <v/>
      </c>
      <c r="CM124" s="320" t="str">
        <f t="shared" si="1450"/>
        <v/>
      </c>
      <c r="CN124" s="320" t="str">
        <f t="shared" si="1450"/>
        <v/>
      </c>
      <c r="CP124" s="322" t="str">
        <f>IF(BN124="","",MOD(BN124+'RAPPORT-XYZ'!$E$12,CERCLE))</f>
        <v/>
      </c>
      <c r="CQ124" s="345" t="str">
        <f t="shared" si="1258"/>
        <v/>
      </c>
      <c r="CR124" s="320" t="str">
        <f t="shared" si="871"/>
        <v/>
      </c>
      <c r="CS124" s="320" t="str">
        <f t="shared" si="836"/>
        <v/>
      </c>
      <c r="CU124" s="320" t="str">
        <f>IF(CR124="","",BY124/'RAPPORT-XYZ'!$E$9)</f>
        <v/>
      </c>
      <c r="CV124" s="320" t="str">
        <f>IF(CU124="","",-'RAPPORT-XYZ'!$E$27*CU124)</f>
        <v/>
      </c>
      <c r="CW124" s="320" t="str">
        <f>IF(CV124="","",-'RAPPORT-XYZ'!$E$29*CU124)</f>
        <v/>
      </c>
      <c r="CY124" s="320" t="str">
        <f t="shared" si="1243"/>
        <v/>
      </c>
      <c r="CZ124" s="320" t="str">
        <f t="shared" si="1243"/>
        <v/>
      </c>
      <c r="DB124" s="320" t="str">
        <f t="shared" si="872"/>
        <v/>
      </c>
      <c r="DD124" s="320" t="str">
        <f>IF(CA124="","",CA124+('RAPPORT-XYZ'!$E$37*ROW(124:124)))</f>
        <v/>
      </c>
      <c r="DF124" s="345" t="str">
        <f t="shared" ref="DF124" si="1550">IF(AND(CZ124=0,CY124=0),0,IF(AND(CZ124=0,CY124&gt;0),NORD,IF(AND(CZ124&gt;0,CY124=0),EST,IF(AND(CZ124=0,CY124&lt;0),SUD,IF(AND(CZ124&lt;0,CY124=0),OUEST,"")))))</f>
        <v/>
      </c>
      <c r="DG124" s="345" t="str">
        <f t="shared" ref="DG124" si="1551">IF(CY124="","",IF(DF124="",MOD(DEGREES(ATAN(ABS(CZ124)/(ABS(CY124))))/24,CERCLE),DF124))</f>
        <v/>
      </c>
      <c r="DH124" s="345" t="str">
        <f t="shared" ref="DH124" si="1552">IF(DG124="","",MOD(IF(AND(CZ124&gt;0,CY124&gt;0),DG124,IF(AND(CZ124&gt;0,CY124&lt;0),SUD-DG124,IF(AND(CZ124&lt;0,CY124&lt;0),SUD+DG124,IF(AND(CZ124&lt;0,CY124&gt;0),NORD-DG124,DG124)))),CERCLE))</f>
        <v/>
      </c>
      <c r="DI124" s="322" t="str">
        <f t="shared" ref="DI124" si="1553">IF(CG124="","",MOD(CG124-DH124,CERCLE))</f>
        <v/>
      </c>
      <c r="DJ124" s="322" t="str">
        <f t="shared" si="1248"/>
        <v/>
      </c>
      <c r="DK124" s="322" t="str">
        <f>IF(XYZ!$F$15=OUI,'CALCUL-XYZ'!DJ124,'CALCUL-XYZ'!DH124)</f>
        <v/>
      </c>
      <c r="DL124" s="345" t="str">
        <f t="shared" si="1263"/>
        <v/>
      </c>
      <c r="DN124" s="320" t="str">
        <f t="shared" si="843"/>
        <v/>
      </c>
      <c r="DO124" s="320" t="str">
        <f t="shared" si="844"/>
        <v/>
      </c>
      <c r="DP124" s="320" t="str">
        <f t="shared" si="1442"/>
        <v/>
      </c>
      <c r="DQ124" s="320" t="str">
        <f t="shared" si="1442"/>
        <v/>
      </c>
      <c r="DS124" s="320" t="str">
        <f t="shared" si="845"/>
        <v/>
      </c>
      <c r="DT124" s="320" t="str">
        <f>IF(XYZ!AJ148="","",IF(XYZ!$AO$23='CALCUL-XY'!$E$56," "&amp;SUBSTITUTE(XYZ!AJ148,",","."),","&amp;SUBSTITUTE(XYZ!AJ148,",",".")))</f>
        <v/>
      </c>
      <c r="DU124" s="320" t="str">
        <f>IF(XYZ!AK148="","",IF(XYZ!$AO$23='CALCUL-XY'!$E$56," "&amp;SUBSTITUTE(XYZ!AK148,",","."),","&amp;SUBSTITUTE(XYZ!AK148,",",".")))</f>
        <v/>
      </c>
      <c r="DV124" s="320" t="str">
        <f>IF(DD124="","",IF(XYZ!$AO$23='CALCUL-XY'!$E$56," "&amp;SUBSTITUTE(DD124,",","."),","&amp;SUBSTITUTE(DD124,",",".")))</f>
        <v/>
      </c>
      <c r="DW124" s="320" t="str">
        <f>IF(DS124="","",IF(XYZ!$AO$23='CALCUL-XY'!$E$56,IF(XYZ!AM148=""," ST"," "&amp;XYZ!AM148),IF(XYZ!AM148="",",ST",","&amp;XYZ!AM148)))</f>
        <v/>
      </c>
      <c r="DY124" s="319">
        <f t="shared" si="846"/>
        <v>124</v>
      </c>
      <c r="DZ124" s="320" t="str">
        <f t="shared" si="847"/>
        <v/>
      </c>
      <c r="EA124" s="322" t="str">
        <f t="shared" si="848"/>
        <v/>
      </c>
      <c r="EB124" s="345" t="str">
        <f t="shared" si="879"/>
        <v/>
      </c>
      <c r="EC124" s="320" t="str">
        <f t="shared" si="849"/>
        <v/>
      </c>
      <c r="ED124" s="320" t="str">
        <f t="shared" si="892"/>
        <v/>
      </c>
      <c r="EE124" s="320" t="str">
        <f t="shared" si="893"/>
        <v/>
      </c>
      <c r="EF124" s="320" t="str">
        <f ca="1">IF(EA124="","",IF(NC&lt;DY124,"",SUM(ED124:OFFSET(ED124,(NC-1),0))))</f>
        <v/>
      </c>
      <c r="EG124" s="320" t="str">
        <f ca="1">IF(EA124="","",IF(NC&lt;DY124,"",SUM(EE124:OFFSET(EE124,(NC-1),0))))</f>
        <v/>
      </c>
      <c r="EH124" s="320" t="str">
        <f t="shared" si="850"/>
        <v/>
      </c>
      <c r="EI124" s="320" t="str">
        <f>IF(EH124="","",'RAPPORT-XYZ'!$E$9/'CALCUL-XYZ'!EH124)</f>
        <v/>
      </c>
    </row>
    <row r="125" spans="1:139" x14ac:dyDescent="0.15">
      <c r="A125" s="320" t="str">
        <f>IF(XYZ!C149="","",XYZ!C149)</f>
        <v/>
      </c>
      <c r="B125" s="320" t="str">
        <f>IF(XYZ!C149="","",IF(XYZ!C149='RAPPORT-XYZ'!$A$6,'RAPPORT-XYZ'!$A$6,IF(OR(XYZ!C149='RAPPORT-XYZ'!$A$7,XYZ!C149='RAPPORT-XYZ'!$B$7),'RAPPORT-XYZ'!$A$7)))</f>
        <v/>
      </c>
      <c r="C125" s="320" t="str">
        <f>IF(XYZ!E149="","",XYZ!E149)</f>
        <v/>
      </c>
      <c r="D125" s="320" t="str">
        <f>IF(XYZ!F149="","",XYZ!F149)</f>
        <v/>
      </c>
      <c r="E125" s="320" t="str">
        <f>IF(XYZ!G149="","",XYZ!G149)</f>
        <v/>
      </c>
      <c r="F125" s="322" t="str">
        <f>IF(XYZ!H149="","",MOD(XYZ!H149,CERCLE))</f>
        <v/>
      </c>
      <c r="G125" s="322" t="str">
        <f>IF(XYZ!I149="","",MOD(XYZ!I149,CERCLE))</f>
        <v/>
      </c>
      <c r="H125" s="320">
        <f>IFERROR(IF(ECHELLE3="",XYZ!I149*1,XYZ!I149*ECHELLE3),"")</f>
        <v>0</v>
      </c>
      <c r="I125" s="320" t="str">
        <f>IF(XYZ!J149="","",XYZ!J149)</f>
        <v/>
      </c>
      <c r="K125" s="320" t="str">
        <f t="shared" si="851"/>
        <v/>
      </c>
      <c r="L125" s="320" t="str">
        <f>IF(K125="","",COUNT($K$1:K125))</f>
        <v/>
      </c>
      <c r="M125" s="320" t="str">
        <f t="shared" si="1215"/>
        <v/>
      </c>
      <c r="N125" s="320" t="str">
        <f t="shared" si="1216"/>
        <v/>
      </c>
      <c r="O125" s="320" t="str">
        <f t="shared" si="1217"/>
        <v/>
      </c>
      <c r="P125" s="320" t="str">
        <f t="shared" si="1218"/>
        <v/>
      </c>
      <c r="Q125" s="322" t="str">
        <f t="shared" si="1219"/>
        <v/>
      </c>
      <c r="R125" s="322" t="str">
        <f t="shared" si="1220"/>
        <v/>
      </c>
      <c r="S125" s="320" t="str">
        <f t="shared" si="1221"/>
        <v/>
      </c>
      <c r="T125" s="320" t="str">
        <f t="shared" si="1222"/>
        <v/>
      </c>
      <c r="V125" s="322" t="str">
        <f t="shared" ref="V125" si="1554">IF(Q125="","",IF(M125="R",MOD(Q125-SUD,CERCLE),Q125))</f>
        <v/>
      </c>
      <c r="W125" s="331" t="str">
        <f t="shared" si="853"/>
        <v/>
      </c>
      <c r="X125" s="331" t="str">
        <f t="shared" si="854"/>
        <v/>
      </c>
      <c r="Y125" s="352"/>
      <c r="Z125" s="322" t="str">
        <f t="shared" ref="Z125" si="1555">IF(R125="","",IF(M125="R",MOD(CERCLE-R125,CERCLE),R125))</f>
        <v/>
      </c>
      <c r="AA125" s="320" t="str">
        <f t="shared" ref="AA125" si="1556">IF(S125="","",ABS(COS(RADIANS(Z125-EST)*24))*S125)</f>
        <v/>
      </c>
      <c r="AC125" s="320" t="str">
        <f t="shared" ref="AC125" si="1557">IF(S125="","",SIN(RADIANS(Z125-EST)*24)*S125)</f>
        <v/>
      </c>
      <c r="AD125" s="320" t="str">
        <f t="shared" si="810"/>
        <v/>
      </c>
      <c r="AF125" s="320" t="str">
        <f t="shared" si="1227"/>
        <v/>
      </c>
      <c r="AG125" s="320" t="str">
        <f t="shared" si="1227"/>
        <v/>
      </c>
      <c r="AH125" s="320" t="str">
        <f t="shared" si="812"/>
        <v/>
      </c>
      <c r="AI125" s="320" t="str">
        <f t="shared" si="813"/>
        <v/>
      </c>
      <c r="AJ125" s="320" t="str">
        <f>IF(AH125="","",IF(ISNA(MATCH(AH125,$AH$1:AH124,0)),"N","Y"))</f>
        <v/>
      </c>
      <c r="AK125" s="320" t="str">
        <f t="shared" si="814"/>
        <v/>
      </c>
      <c r="AL125" s="320" t="str">
        <f t="shared" si="815"/>
        <v/>
      </c>
      <c r="AM125" s="320" t="str">
        <f t="shared" si="816"/>
        <v/>
      </c>
      <c r="AN125" s="320" t="str">
        <f t="shared" si="817"/>
        <v/>
      </c>
      <c r="AO125" s="334" t="str">
        <f t="array" ref="AO125">IF(AM125="","",AVERAGE(IF(AH$1:AH$200=AM125,W$1:W$200)))</f>
        <v/>
      </c>
      <c r="AP125" s="334" t="str">
        <f t="array" ref="AP125">IF(AM125="","",AVERAGE(IF(AH$1:AH$200=AM125,X$1:X$200)))</f>
        <v/>
      </c>
      <c r="AQ125" s="334" t="str">
        <f t="shared" si="858"/>
        <v/>
      </c>
      <c r="AR125" s="335" t="str">
        <f t="array" ref="AR125">IF(AQ125="","",MOD(DEGREES(AQ125/24),CERCLE))</f>
        <v/>
      </c>
      <c r="AS125" s="336" t="str">
        <f t="array" ref="AS125">IF(AM125="","",AVERAGE(IF(AH$1:AH$200=AM125,AA$1:AA$200)))</f>
        <v/>
      </c>
      <c r="AT125" s="336" t="str">
        <f t="shared" si="1228"/>
        <v/>
      </c>
      <c r="AU125" s="336" t="str">
        <f t="shared" si="859"/>
        <v/>
      </c>
      <c r="AV125" s="337" t="str">
        <f t="array" ref="AV125">IF(AM125="","",AVERAGE(IF(AH$1:AH$200=AM125,AD$1:AD$200)))</f>
        <v/>
      </c>
      <c r="AW125" s="337" t="str">
        <f t="array" ref="AW125">IF(AN125="","",AVERAGE(IF(AH$1:AH$200=AN125,AD$1:AD$200)))</f>
        <v/>
      </c>
      <c r="AX125" s="337" t="str">
        <f t="shared" si="860"/>
        <v/>
      </c>
      <c r="AY125" s="320" t="str">
        <f t="shared" si="819"/>
        <v/>
      </c>
      <c r="AZ125" s="320" t="str">
        <f>IF(AY125="","",COUNT(AY$1:AY125))</f>
        <v/>
      </c>
      <c r="BB125" s="339" t="str">
        <f>IF(AF125="","",IF(ISNA(MATCH(AF125,$AF$1:AF124,0)),"N","Y"))</f>
        <v/>
      </c>
      <c r="BC125" s="339" t="str">
        <f t="shared" si="20"/>
        <v/>
      </c>
      <c r="BD125" s="339" t="str">
        <f>IF(BC125="","",COUNT($BC$1:BC125))</f>
        <v/>
      </c>
      <c r="BE125" s="339" t="str">
        <f t="shared" si="1229"/>
        <v/>
      </c>
      <c r="BF125" s="340" t="str">
        <f>IF(AR125="","",IF(ISNA(MATCH(AF125,$AF$1:AF124,0)),-AR125,AR125))</f>
        <v/>
      </c>
      <c r="BG125" s="341" t="str">
        <f t="array" ref="BG125">IF(BE125="","",SUM(IF(AK$1:AK$200=BE125,BF$1:BF$200)))</f>
        <v/>
      </c>
      <c r="BH125" s="341" t="str">
        <f t="shared" ref="BH125" si="1558">IF(BG125="","",MOD(BG125,CERCLE))</f>
        <v/>
      </c>
      <c r="BI125" s="342"/>
      <c r="BJ125" s="322"/>
      <c r="BK125" s="322"/>
      <c r="BL125" s="322"/>
      <c r="BM125" s="339" t="str">
        <f t="shared" si="862"/>
        <v/>
      </c>
      <c r="BN125" s="343" t="str">
        <f t="shared" si="1231"/>
        <v/>
      </c>
      <c r="BO125" s="341" t="str">
        <f t="shared" ref="BO125" si="1559">IF(BN125="","",CERCLE-BN125)</f>
        <v/>
      </c>
      <c r="BP125" s="341"/>
      <c r="BQ125" s="339" t="str">
        <f t="shared" si="1233"/>
        <v/>
      </c>
      <c r="BR125" s="341" t="str">
        <f t="shared" si="864"/>
        <v/>
      </c>
      <c r="BS125" s="341" t="str">
        <f t="shared" si="865"/>
        <v/>
      </c>
      <c r="BT125" s="343" t="str">
        <f t="shared" si="1234"/>
        <v/>
      </c>
      <c r="BU125" s="342"/>
      <c r="BV125" s="341" t="str">
        <f t="shared" si="1255"/>
        <v/>
      </c>
      <c r="BW125" s="345" t="str">
        <f t="shared" si="1256"/>
        <v/>
      </c>
      <c r="BX125" s="345" t="str">
        <f t="shared" si="1235"/>
        <v/>
      </c>
      <c r="BY125" s="346" t="str">
        <f t="shared" si="1236"/>
        <v/>
      </c>
      <c r="BZ125" s="346" t="str">
        <f t="shared" si="1237"/>
        <v/>
      </c>
      <c r="CA125" s="339" t="str">
        <f t="shared" si="868"/>
        <v/>
      </c>
      <c r="CE125" s="320" t="str">
        <f t="shared" si="1238"/>
        <v/>
      </c>
      <c r="CF125" s="320" t="str">
        <f t="shared" si="1239"/>
        <v/>
      </c>
      <c r="CG125" s="322" t="str">
        <f t="shared" si="1240"/>
        <v/>
      </c>
      <c r="CH125" s="322" t="str">
        <f t="shared" ref="CH125" si="1560">IF(CG125="","",MOD(CG125-BX125,CERCLE))</f>
        <v/>
      </c>
      <c r="CI125" s="322" t="str">
        <f t="shared" si="1242"/>
        <v/>
      </c>
      <c r="CJ125" s="349"/>
      <c r="CK125" s="350" t="str">
        <f t="shared" si="834"/>
        <v/>
      </c>
      <c r="CL125" s="350" t="str">
        <f t="shared" si="835"/>
        <v/>
      </c>
      <c r="CM125" s="320" t="str">
        <f t="shared" si="1450"/>
        <v/>
      </c>
      <c r="CN125" s="320" t="str">
        <f t="shared" si="1450"/>
        <v/>
      </c>
      <c r="CP125" s="322" t="str">
        <f>IF(BN125="","",MOD(BN125+'RAPPORT-XYZ'!$E$12,CERCLE))</f>
        <v/>
      </c>
      <c r="CQ125" s="345" t="str">
        <f t="shared" si="1258"/>
        <v/>
      </c>
      <c r="CR125" s="320" t="str">
        <f t="shared" si="871"/>
        <v/>
      </c>
      <c r="CS125" s="320" t="str">
        <f t="shared" si="836"/>
        <v/>
      </c>
      <c r="CU125" s="320" t="str">
        <f>IF(CR125="","",BY125/'RAPPORT-XYZ'!$E$9)</f>
        <v/>
      </c>
      <c r="CV125" s="320" t="str">
        <f>IF(CU125="","",-'RAPPORT-XYZ'!$E$27*CU125)</f>
        <v/>
      </c>
      <c r="CW125" s="320" t="str">
        <f>IF(CV125="","",-'RAPPORT-XYZ'!$E$29*CU125)</f>
        <v/>
      </c>
      <c r="CY125" s="320" t="str">
        <f t="shared" si="1243"/>
        <v/>
      </c>
      <c r="CZ125" s="320" t="str">
        <f t="shared" si="1243"/>
        <v/>
      </c>
      <c r="DB125" s="320" t="str">
        <f t="shared" si="872"/>
        <v/>
      </c>
      <c r="DD125" s="320" t="str">
        <f>IF(CA125="","",CA125+('RAPPORT-XYZ'!$E$37*ROW(125:125)))</f>
        <v/>
      </c>
      <c r="DF125" s="345" t="str">
        <f t="shared" ref="DF125" si="1561">IF(AND(CZ125=0,CY125=0),0,IF(AND(CZ125=0,CY125&gt;0),NORD,IF(AND(CZ125&gt;0,CY125=0),EST,IF(AND(CZ125=0,CY125&lt;0),SUD,IF(AND(CZ125&lt;0,CY125=0),OUEST,"")))))</f>
        <v/>
      </c>
      <c r="DG125" s="345" t="str">
        <f t="shared" ref="DG125" si="1562">IF(CY125="","",IF(DF125="",MOD(DEGREES(ATAN(ABS(CZ125)/(ABS(CY125))))/24,CERCLE),DF125))</f>
        <v/>
      </c>
      <c r="DH125" s="345" t="str">
        <f t="shared" ref="DH125" si="1563">IF(DG125="","",MOD(IF(AND(CZ125&gt;0,CY125&gt;0),DG125,IF(AND(CZ125&gt;0,CY125&lt;0),SUD-DG125,IF(AND(CZ125&lt;0,CY125&lt;0),SUD+DG125,IF(AND(CZ125&lt;0,CY125&gt;0),NORD-DG125,DG125)))),CERCLE))</f>
        <v/>
      </c>
      <c r="DI125" s="322" t="str">
        <f t="shared" ref="DI125" si="1564">IF(CG125="","",MOD(CG125-DH125,CERCLE))</f>
        <v/>
      </c>
      <c r="DJ125" s="322" t="str">
        <f t="shared" si="1248"/>
        <v/>
      </c>
      <c r="DK125" s="322" t="str">
        <f>IF(XYZ!$F$15=OUI,'CALCUL-XYZ'!DJ125,'CALCUL-XYZ'!DH125)</f>
        <v/>
      </c>
      <c r="DL125" s="345" t="str">
        <f t="shared" si="1263"/>
        <v/>
      </c>
      <c r="DN125" s="320" t="str">
        <f t="shared" si="843"/>
        <v/>
      </c>
      <c r="DO125" s="320" t="str">
        <f t="shared" si="844"/>
        <v/>
      </c>
      <c r="DP125" s="320" t="str">
        <f t="shared" si="1442"/>
        <v/>
      </c>
      <c r="DQ125" s="320" t="str">
        <f t="shared" si="1442"/>
        <v/>
      </c>
      <c r="DS125" s="320" t="str">
        <f t="shared" si="845"/>
        <v/>
      </c>
      <c r="DT125" s="320" t="str">
        <f>IF(XYZ!AJ149="","",IF(XYZ!$AO$23='CALCUL-XY'!$E$56," "&amp;SUBSTITUTE(XYZ!AJ149,",","."),","&amp;SUBSTITUTE(XYZ!AJ149,",",".")))</f>
        <v/>
      </c>
      <c r="DU125" s="320" t="str">
        <f>IF(XYZ!AK149="","",IF(XYZ!$AO$23='CALCUL-XY'!$E$56," "&amp;SUBSTITUTE(XYZ!AK149,",","."),","&amp;SUBSTITUTE(XYZ!AK149,",",".")))</f>
        <v/>
      </c>
      <c r="DV125" s="320" t="str">
        <f>IF(DD125="","",IF(XYZ!$AO$23='CALCUL-XY'!$E$56," "&amp;SUBSTITUTE(DD125,",","."),","&amp;SUBSTITUTE(DD125,",",".")))</f>
        <v/>
      </c>
      <c r="DW125" s="320" t="str">
        <f>IF(DS125="","",IF(XYZ!$AO$23='CALCUL-XY'!$E$56,IF(XYZ!AM149=""," ST"," "&amp;XYZ!AM149),IF(XYZ!AM149="",",ST",","&amp;XYZ!AM149)))</f>
        <v/>
      </c>
      <c r="DY125" s="319">
        <f t="shared" si="846"/>
        <v>125</v>
      </c>
      <c r="DZ125" s="320" t="str">
        <f t="shared" si="847"/>
        <v/>
      </c>
      <c r="EA125" s="322" t="str">
        <f t="shared" si="848"/>
        <v/>
      </c>
      <c r="EB125" s="345" t="str">
        <f t="shared" si="879"/>
        <v/>
      </c>
      <c r="EC125" s="320" t="str">
        <f t="shared" si="849"/>
        <v/>
      </c>
      <c r="ED125" s="320" t="str">
        <f t="shared" si="892"/>
        <v/>
      </c>
      <c r="EE125" s="320" t="str">
        <f t="shared" si="893"/>
        <v/>
      </c>
      <c r="EF125" s="320" t="str">
        <f ca="1">IF(EA125="","",IF(NC&lt;DY125,"",SUM(ED125:OFFSET(ED125,(NC-1),0))))</f>
        <v/>
      </c>
      <c r="EG125" s="320" t="str">
        <f ca="1">IF(EA125="","",IF(NC&lt;DY125,"",SUM(EE125:OFFSET(EE125,(NC-1),0))))</f>
        <v/>
      </c>
      <c r="EH125" s="320" t="str">
        <f t="shared" si="850"/>
        <v/>
      </c>
      <c r="EI125" s="320" t="str">
        <f>IF(EH125="","",'RAPPORT-XYZ'!$E$9/'CALCUL-XYZ'!EH125)</f>
        <v/>
      </c>
    </row>
    <row r="126" spans="1:139" x14ac:dyDescent="0.15">
      <c r="A126" s="320" t="str">
        <f>IF(XYZ!C150="","",XYZ!C150)</f>
        <v/>
      </c>
      <c r="B126" s="320" t="str">
        <f>IF(XYZ!C150="","",IF(XYZ!C150='RAPPORT-XYZ'!$A$6,'RAPPORT-XYZ'!$A$6,IF(OR(XYZ!C150='RAPPORT-XYZ'!$A$7,XYZ!C150='RAPPORT-XYZ'!$B$7),'RAPPORT-XYZ'!$A$7)))</f>
        <v/>
      </c>
      <c r="C126" s="320" t="str">
        <f>IF(XYZ!E150="","",XYZ!E150)</f>
        <v/>
      </c>
      <c r="D126" s="320" t="str">
        <f>IF(XYZ!F150="","",XYZ!F150)</f>
        <v/>
      </c>
      <c r="E126" s="320" t="str">
        <f>IF(XYZ!G150="","",XYZ!G150)</f>
        <v/>
      </c>
      <c r="F126" s="322" t="str">
        <f>IF(XYZ!H150="","",MOD(XYZ!H150,CERCLE))</f>
        <v/>
      </c>
      <c r="G126" s="322" t="str">
        <f>IF(XYZ!I150="","",MOD(XYZ!I150,CERCLE))</f>
        <v/>
      </c>
      <c r="H126" s="320">
        <f>IFERROR(IF(ECHELLE3="",XYZ!I150*1,XYZ!I150*ECHELLE3),"")</f>
        <v>0</v>
      </c>
      <c r="I126" s="320" t="str">
        <f>IF(XYZ!J150="","",XYZ!J150)</f>
        <v/>
      </c>
      <c r="K126" s="320" t="str">
        <f t="shared" si="851"/>
        <v/>
      </c>
      <c r="L126" s="320" t="str">
        <f>IF(K126="","",COUNT($K$1:K126))</f>
        <v/>
      </c>
      <c r="M126" s="320" t="str">
        <f t="shared" si="1215"/>
        <v/>
      </c>
      <c r="N126" s="320" t="str">
        <f t="shared" si="1216"/>
        <v/>
      </c>
      <c r="O126" s="320" t="str">
        <f t="shared" si="1217"/>
        <v/>
      </c>
      <c r="P126" s="320" t="str">
        <f t="shared" si="1218"/>
        <v/>
      </c>
      <c r="Q126" s="322" t="str">
        <f t="shared" si="1219"/>
        <v/>
      </c>
      <c r="R126" s="322" t="str">
        <f t="shared" si="1220"/>
        <v/>
      </c>
      <c r="S126" s="320" t="str">
        <f t="shared" si="1221"/>
        <v/>
      </c>
      <c r="T126" s="320" t="str">
        <f t="shared" si="1222"/>
        <v/>
      </c>
      <c r="V126" s="322" t="str">
        <f t="shared" ref="V126" si="1565">IF(Q126="","",IF(M126="R",MOD(Q126-SUD,CERCLE),Q126))</f>
        <v/>
      </c>
      <c r="W126" s="331" t="str">
        <f t="shared" si="853"/>
        <v/>
      </c>
      <c r="X126" s="331" t="str">
        <f t="shared" si="854"/>
        <v/>
      </c>
      <c r="Y126" s="352"/>
      <c r="Z126" s="322" t="str">
        <f t="shared" ref="Z126" si="1566">IF(R126="","",IF(M126="R",MOD(CERCLE-R126,CERCLE),R126))</f>
        <v/>
      </c>
      <c r="AA126" s="320" t="str">
        <f t="shared" ref="AA126" si="1567">IF(S126="","",ABS(COS(RADIANS(Z126-EST)*24))*S126)</f>
        <v/>
      </c>
      <c r="AC126" s="320" t="str">
        <f t="shared" ref="AC126" si="1568">IF(S126="","",SIN(RADIANS(Z126-EST)*24)*S126)</f>
        <v/>
      </c>
      <c r="AD126" s="320" t="str">
        <f t="shared" si="810"/>
        <v/>
      </c>
      <c r="AF126" s="320" t="str">
        <f t="shared" si="1227"/>
        <v/>
      </c>
      <c r="AG126" s="320" t="str">
        <f t="shared" si="1227"/>
        <v/>
      </c>
      <c r="AH126" s="320" t="str">
        <f t="shared" si="812"/>
        <v/>
      </c>
      <c r="AI126" s="320" t="str">
        <f t="shared" si="813"/>
        <v/>
      </c>
      <c r="AJ126" s="320" t="str">
        <f>IF(AH126="","",IF(ISNA(MATCH(AH126,$AH$1:AH125,0)),"N","Y"))</f>
        <v/>
      </c>
      <c r="AK126" s="320" t="str">
        <f t="shared" si="814"/>
        <v/>
      </c>
      <c r="AL126" s="320" t="str">
        <f t="shared" si="815"/>
        <v/>
      </c>
      <c r="AM126" s="320" t="str">
        <f t="shared" si="816"/>
        <v/>
      </c>
      <c r="AN126" s="320" t="str">
        <f t="shared" si="817"/>
        <v/>
      </c>
      <c r="AO126" s="334" t="str">
        <f t="array" ref="AO126">IF(AM126="","",AVERAGE(IF(AH$1:AH$200=AM126,W$1:W$200)))</f>
        <v/>
      </c>
      <c r="AP126" s="334" t="str">
        <f t="array" ref="AP126">IF(AM126="","",AVERAGE(IF(AH$1:AH$200=AM126,X$1:X$200)))</f>
        <v/>
      </c>
      <c r="AQ126" s="334" t="str">
        <f t="shared" si="858"/>
        <v/>
      </c>
      <c r="AR126" s="335" t="str">
        <f t="array" ref="AR126">IF(AQ126="","",MOD(DEGREES(AQ126/24),CERCLE))</f>
        <v/>
      </c>
      <c r="AS126" s="336" t="str">
        <f t="array" ref="AS126">IF(AM126="","",AVERAGE(IF(AH$1:AH$200=AM126,AA$1:AA$200)))</f>
        <v/>
      </c>
      <c r="AT126" s="336" t="str">
        <f t="shared" si="1228"/>
        <v/>
      </c>
      <c r="AU126" s="336" t="str">
        <f t="shared" si="859"/>
        <v/>
      </c>
      <c r="AV126" s="337" t="str">
        <f t="array" ref="AV126">IF(AM126="","",AVERAGE(IF(AH$1:AH$200=AM126,AD$1:AD$200)))</f>
        <v/>
      </c>
      <c r="AW126" s="337" t="str">
        <f t="array" ref="AW126">IF(AN126="","",AVERAGE(IF(AH$1:AH$200=AN126,AD$1:AD$200)))</f>
        <v/>
      </c>
      <c r="AX126" s="337" t="str">
        <f t="shared" si="860"/>
        <v/>
      </c>
      <c r="AY126" s="320" t="str">
        <f t="shared" si="819"/>
        <v/>
      </c>
      <c r="AZ126" s="320" t="str">
        <f>IF(AY126="","",COUNT(AY$1:AY126))</f>
        <v/>
      </c>
      <c r="BB126" s="339" t="str">
        <f>IF(AF126="","",IF(ISNA(MATCH(AF126,$AF$1:AF125,0)),"N","Y"))</f>
        <v/>
      </c>
      <c r="BC126" s="339" t="str">
        <f t="shared" si="20"/>
        <v/>
      </c>
      <c r="BD126" s="339" t="str">
        <f>IF(BC126="","",COUNT($BC$1:BC126))</f>
        <v/>
      </c>
      <c r="BE126" s="339" t="str">
        <f t="shared" si="1229"/>
        <v/>
      </c>
      <c r="BF126" s="340" t="str">
        <f>IF(AR126="","",IF(ISNA(MATCH(AF126,$AF$1:AF125,0)),-AR126,AR126))</f>
        <v/>
      </c>
      <c r="BG126" s="341" t="str">
        <f t="array" ref="BG126">IF(BE126="","",SUM(IF(AK$1:AK$200=BE126,BF$1:BF$200)))</f>
        <v/>
      </c>
      <c r="BH126" s="341" t="str">
        <f t="shared" ref="BH126" si="1569">IF(BG126="","",MOD(BG126,CERCLE))</f>
        <v/>
      </c>
      <c r="BI126" s="342"/>
      <c r="BJ126" s="322"/>
      <c r="BK126" s="322"/>
      <c r="BL126" s="322"/>
      <c r="BM126" s="339" t="str">
        <f t="shared" si="862"/>
        <v/>
      </c>
      <c r="BN126" s="343" t="str">
        <f t="shared" si="1231"/>
        <v/>
      </c>
      <c r="BO126" s="341" t="str">
        <f t="shared" ref="BO126" si="1570">IF(BN126="","",CERCLE-BN126)</f>
        <v/>
      </c>
      <c r="BP126" s="341"/>
      <c r="BQ126" s="339" t="str">
        <f t="shared" si="1233"/>
        <v/>
      </c>
      <c r="BR126" s="341" t="str">
        <f t="shared" si="864"/>
        <v/>
      </c>
      <c r="BS126" s="341" t="str">
        <f t="shared" si="865"/>
        <v/>
      </c>
      <c r="BT126" s="343" t="str">
        <f t="shared" si="1234"/>
        <v/>
      </c>
      <c r="BU126" s="342"/>
      <c r="BV126" s="341" t="str">
        <f t="shared" si="1255"/>
        <v/>
      </c>
      <c r="BW126" s="345" t="str">
        <f t="shared" si="1256"/>
        <v/>
      </c>
      <c r="BX126" s="345" t="str">
        <f t="shared" si="1235"/>
        <v/>
      </c>
      <c r="BY126" s="346" t="str">
        <f t="shared" si="1236"/>
        <v/>
      </c>
      <c r="BZ126" s="346" t="str">
        <f t="shared" si="1237"/>
        <v/>
      </c>
      <c r="CA126" s="339" t="str">
        <f t="shared" si="868"/>
        <v/>
      </c>
      <c r="CE126" s="320" t="str">
        <f t="shared" si="1238"/>
        <v/>
      </c>
      <c r="CF126" s="320" t="str">
        <f t="shared" si="1239"/>
        <v/>
      </c>
      <c r="CG126" s="322" t="str">
        <f t="shared" si="1240"/>
        <v/>
      </c>
      <c r="CH126" s="322" t="str">
        <f t="shared" ref="CH126" si="1571">IF(CG126="","",MOD(CG126-BX126,CERCLE))</f>
        <v/>
      </c>
      <c r="CI126" s="322" t="str">
        <f t="shared" si="1242"/>
        <v/>
      </c>
      <c r="CJ126" s="349"/>
      <c r="CK126" s="350" t="str">
        <f t="shared" si="834"/>
        <v/>
      </c>
      <c r="CL126" s="350" t="str">
        <f t="shared" si="835"/>
        <v/>
      </c>
      <c r="CM126" s="320" t="str">
        <f t="shared" si="1450"/>
        <v/>
      </c>
      <c r="CN126" s="320" t="str">
        <f t="shared" si="1450"/>
        <v/>
      </c>
      <c r="CP126" s="322" t="str">
        <f>IF(BN126="","",MOD(BN126+'RAPPORT-XYZ'!$E$12,CERCLE))</f>
        <v/>
      </c>
      <c r="CQ126" s="345" t="str">
        <f t="shared" si="1258"/>
        <v/>
      </c>
      <c r="CR126" s="320" t="str">
        <f t="shared" si="871"/>
        <v/>
      </c>
      <c r="CS126" s="320" t="str">
        <f t="shared" si="836"/>
        <v/>
      </c>
      <c r="CU126" s="320" t="str">
        <f>IF(CR126="","",BY126/'RAPPORT-XYZ'!$E$9)</f>
        <v/>
      </c>
      <c r="CV126" s="320" t="str">
        <f>IF(CU126="","",-'RAPPORT-XYZ'!$E$27*CU126)</f>
        <v/>
      </c>
      <c r="CW126" s="320" t="str">
        <f>IF(CV126="","",-'RAPPORT-XYZ'!$E$29*CU126)</f>
        <v/>
      </c>
      <c r="CY126" s="320" t="str">
        <f t="shared" si="1243"/>
        <v/>
      </c>
      <c r="CZ126" s="320" t="str">
        <f t="shared" si="1243"/>
        <v/>
      </c>
      <c r="DB126" s="320" t="str">
        <f t="shared" si="872"/>
        <v/>
      </c>
      <c r="DD126" s="320" t="str">
        <f>IF(CA126="","",CA126+('RAPPORT-XYZ'!$E$37*ROW(126:126)))</f>
        <v/>
      </c>
      <c r="DF126" s="345" t="str">
        <f t="shared" ref="DF126" si="1572">IF(AND(CZ126=0,CY126=0),0,IF(AND(CZ126=0,CY126&gt;0),NORD,IF(AND(CZ126&gt;0,CY126=0),EST,IF(AND(CZ126=0,CY126&lt;0),SUD,IF(AND(CZ126&lt;0,CY126=0),OUEST,"")))))</f>
        <v/>
      </c>
      <c r="DG126" s="345" t="str">
        <f t="shared" ref="DG126" si="1573">IF(CY126="","",IF(DF126="",MOD(DEGREES(ATAN(ABS(CZ126)/(ABS(CY126))))/24,CERCLE),DF126))</f>
        <v/>
      </c>
      <c r="DH126" s="345" t="str">
        <f t="shared" ref="DH126" si="1574">IF(DG126="","",MOD(IF(AND(CZ126&gt;0,CY126&gt;0),DG126,IF(AND(CZ126&gt;0,CY126&lt;0),SUD-DG126,IF(AND(CZ126&lt;0,CY126&lt;0),SUD+DG126,IF(AND(CZ126&lt;0,CY126&gt;0),NORD-DG126,DG126)))),CERCLE))</f>
        <v/>
      </c>
      <c r="DI126" s="322" t="str">
        <f t="shared" ref="DI126" si="1575">IF(CG126="","",MOD(CG126-DH126,CERCLE))</f>
        <v/>
      </c>
      <c r="DJ126" s="322" t="str">
        <f t="shared" si="1248"/>
        <v/>
      </c>
      <c r="DK126" s="322" t="str">
        <f>IF(XYZ!$F$15=OUI,'CALCUL-XYZ'!DJ126,'CALCUL-XYZ'!DH126)</f>
        <v/>
      </c>
      <c r="DL126" s="345" t="str">
        <f t="shared" si="1263"/>
        <v/>
      </c>
      <c r="DN126" s="320" t="str">
        <f t="shared" si="843"/>
        <v/>
      </c>
      <c r="DO126" s="320" t="str">
        <f t="shared" si="844"/>
        <v/>
      </c>
      <c r="DP126" s="320" t="str">
        <f t="shared" si="1442"/>
        <v/>
      </c>
      <c r="DQ126" s="320" t="str">
        <f t="shared" si="1442"/>
        <v/>
      </c>
      <c r="DS126" s="320" t="str">
        <f t="shared" si="845"/>
        <v/>
      </c>
      <c r="DT126" s="320" t="str">
        <f>IF(XYZ!AJ150="","",IF(XYZ!$AO$23='CALCUL-XY'!$E$56," "&amp;SUBSTITUTE(XYZ!AJ150,",","."),","&amp;SUBSTITUTE(XYZ!AJ150,",",".")))</f>
        <v/>
      </c>
      <c r="DU126" s="320" t="str">
        <f>IF(XYZ!AK150="","",IF(XYZ!$AO$23='CALCUL-XY'!$E$56," "&amp;SUBSTITUTE(XYZ!AK150,",","."),","&amp;SUBSTITUTE(XYZ!AK150,",",".")))</f>
        <v/>
      </c>
      <c r="DV126" s="320" t="str">
        <f>IF(DD126="","",IF(XYZ!$AO$23='CALCUL-XY'!$E$56," "&amp;SUBSTITUTE(DD126,",","."),","&amp;SUBSTITUTE(DD126,",",".")))</f>
        <v/>
      </c>
      <c r="DW126" s="320" t="str">
        <f>IF(DS126="","",IF(XYZ!$AO$23='CALCUL-XY'!$E$56,IF(XYZ!AM150=""," ST"," "&amp;XYZ!AM150),IF(XYZ!AM150="",",ST",","&amp;XYZ!AM150)))</f>
        <v/>
      </c>
      <c r="DY126" s="319">
        <f t="shared" si="846"/>
        <v>126</v>
      </c>
      <c r="DZ126" s="320" t="str">
        <f t="shared" si="847"/>
        <v/>
      </c>
      <c r="EA126" s="322" t="str">
        <f t="shared" si="848"/>
        <v/>
      </c>
      <c r="EB126" s="345" t="str">
        <f t="shared" si="879"/>
        <v/>
      </c>
      <c r="EC126" s="320" t="str">
        <f t="shared" si="849"/>
        <v/>
      </c>
      <c r="ED126" s="320" t="str">
        <f t="shared" si="892"/>
        <v/>
      </c>
      <c r="EE126" s="320" t="str">
        <f t="shared" si="893"/>
        <v/>
      </c>
      <c r="EF126" s="320" t="str">
        <f ca="1">IF(EA126="","",IF(NC&lt;DY126,"",SUM(ED126:OFFSET(ED126,(NC-1),0))))</f>
        <v/>
      </c>
      <c r="EG126" s="320" t="str">
        <f ca="1">IF(EA126="","",IF(NC&lt;DY126,"",SUM(EE126:OFFSET(EE126,(NC-1),0))))</f>
        <v/>
      </c>
      <c r="EH126" s="320" t="str">
        <f t="shared" si="850"/>
        <v/>
      </c>
      <c r="EI126" s="320" t="str">
        <f>IF(EH126="","",'RAPPORT-XYZ'!$E$9/'CALCUL-XYZ'!EH126)</f>
        <v/>
      </c>
    </row>
    <row r="127" spans="1:139" x14ac:dyDescent="0.15">
      <c r="A127" s="320" t="str">
        <f>IF(XYZ!C151="","",XYZ!C151)</f>
        <v/>
      </c>
      <c r="B127" s="320" t="str">
        <f>IF(XYZ!C151="","",IF(XYZ!C151='RAPPORT-XYZ'!$A$6,'RAPPORT-XYZ'!$A$6,IF(OR(XYZ!C151='RAPPORT-XYZ'!$A$7,XYZ!C151='RAPPORT-XYZ'!$B$7),'RAPPORT-XYZ'!$A$7)))</f>
        <v/>
      </c>
      <c r="C127" s="320" t="str">
        <f>IF(XYZ!E151="","",XYZ!E151)</f>
        <v/>
      </c>
      <c r="D127" s="320" t="str">
        <f>IF(XYZ!F151="","",XYZ!F151)</f>
        <v/>
      </c>
      <c r="E127" s="320" t="str">
        <f>IF(XYZ!G151="","",XYZ!G151)</f>
        <v/>
      </c>
      <c r="F127" s="322" t="str">
        <f>IF(XYZ!H151="","",MOD(XYZ!H151,CERCLE))</f>
        <v/>
      </c>
      <c r="G127" s="322" t="str">
        <f>IF(XYZ!I151="","",MOD(XYZ!I151,CERCLE))</f>
        <v/>
      </c>
      <c r="H127" s="320">
        <f>IFERROR(IF(ECHELLE3="",XYZ!I151*1,XYZ!I151*ECHELLE3),"")</f>
        <v>0</v>
      </c>
      <c r="I127" s="320" t="str">
        <f>IF(XYZ!J151="","",XYZ!J151)</f>
        <v/>
      </c>
      <c r="K127" s="320" t="str">
        <f t="shared" si="851"/>
        <v/>
      </c>
      <c r="L127" s="320" t="str">
        <f>IF(K127="","",COUNT($K$1:K127))</f>
        <v/>
      </c>
      <c r="M127" s="320" t="str">
        <f t="shared" si="1215"/>
        <v/>
      </c>
      <c r="N127" s="320" t="str">
        <f t="shared" si="1216"/>
        <v/>
      </c>
      <c r="O127" s="320" t="str">
        <f t="shared" si="1217"/>
        <v/>
      </c>
      <c r="P127" s="320" t="str">
        <f t="shared" si="1218"/>
        <v/>
      </c>
      <c r="Q127" s="322" t="str">
        <f t="shared" si="1219"/>
        <v/>
      </c>
      <c r="R127" s="322" t="str">
        <f t="shared" si="1220"/>
        <v/>
      </c>
      <c r="S127" s="320" t="str">
        <f t="shared" si="1221"/>
        <v/>
      </c>
      <c r="T127" s="320" t="str">
        <f t="shared" si="1222"/>
        <v/>
      </c>
      <c r="V127" s="322" t="str">
        <f t="shared" ref="V127" si="1576">IF(Q127="","",IF(M127="R",MOD(Q127-SUD,CERCLE),Q127))</f>
        <v/>
      </c>
      <c r="W127" s="331" t="str">
        <f t="shared" si="853"/>
        <v/>
      </c>
      <c r="X127" s="331" t="str">
        <f t="shared" si="854"/>
        <v/>
      </c>
      <c r="Y127" s="352"/>
      <c r="Z127" s="322" t="str">
        <f t="shared" ref="Z127" si="1577">IF(R127="","",IF(M127="R",MOD(CERCLE-R127,CERCLE),R127))</f>
        <v/>
      </c>
      <c r="AA127" s="320" t="str">
        <f t="shared" ref="AA127" si="1578">IF(S127="","",ABS(COS(RADIANS(Z127-EST)*24))*S127)</f>
        <v/>
      </c>
      <c r="AC127" s="320" t="str">
        <f t="shared" ref="AC127" si="1579">IF(S127="","",SIN(RADIANS(Z127-EST)*24)*S127)</f>
        <v/>
      </c>
      <c r="AD127" s="320" t="str">
        <f t="shared" si="810"/>
        <v/>
      </c>
      <c r="AF127" s="320" t="str">
        <f t="shared" si="1227"/>
        <v/>
      </c>
      <c r="AG127" s="320" t="str">
        <f t="shared" si="1227"/>
        <v/>
      </c>
      <c r="AH127" s="320" t="str">
        <f t="shared" si="812"/>
        <v/>
      </c>
      <c r="AI127" s="320" t="str">
        <f t="shared" si="813"/>
        <v/>
      </c>
      <c r="AJ127" s="320" t="str">
        <f>IF(AH127="","",IF(ISNA(MATCH(AH127,$AH$1:AH126,0)),"N","Y"))</f>
        <v/>
      </c>
      <c r="AK127" s="320" t="str">
        <f t="shared" si="814"/>
        <v/>
      </c>
      <c r="AL127" s="320" t="str">
        <f t="shared" si="815"/>
        <v/>
      </c>
      <c r="AM127" s="320" t="str">
        <f t="shared" si="816"/>
        <v/>
      </c>
      <c r="AN127" s="320" t="str">
        <f t="shared" si="817"/>
        <v/>
      </c>
      <c r="AO127" s="334" t="str">
        <f t="array" ref="AO127">IF(AM127="","",AVERAGE(IF(AH$1:AH$200=AM127,W$1:W$200)))</f>
        <v/>
      </c>
      <c r="AP127" s="334" t="str">
        <f t="array" ref="AP127">IF(AM127="","",AVERAGE(IF(AH$1:AH$200=AM127,X$1:X$200)))</f>
        <v/>
      </c>
      <c r="AQ127" s="334" t="str">
        <f t="shared" si="858"/>
        <v/>
      </c>
      <c r="AR127" s="335" t="str">
        <f t="array" ref="AR127">IF(AQ127="","",MOD(DEGREES(AQ127/24),CERCLE))</f>
        <v/>
      </c>
      <c r="AS127" s="336" t="str">
        <f t="array" ref="AS127">IF(AM127="","",AVERAGE(IF(AH$1:AH$200=AM127,AA$1:AA$200)))</f>
        <v/>
      </c>
      <c r="AT127" s="336" t="str">
        <f t="shared" si="1228"/>
        <v/>
      </c>
      <c r="AU127" s="336" t="str">
        <f t="shared" si="859"/>
        <v/>
      </c>
      <c r="AV127" s="337" t="str">
        <f t="array" ref="AV127">IF(AM127="","",AVERAGE(IF(AH$1:AH$200=AM127,AD$1:AD$200)))</f>
        <v/>
      </c>
      <c r="AW127" s="337" t="str">
        <f t="array" ref="AW127">IF(AN127="","",AVERAGE(IF(AH$1:AH$200=AN127,AD$1:AD$200)))</f>
        <v/>
      </c>
      <c r="AX127" s="337" t="str">
        <f t="shared" si="860"/>
        <v/>
      </c>
      <c r="AY127" s="320" t="str">
        <f t="shared" si="819"/>
        <v/>
      </c>
      <c r="AZ127" s="320" t="str">
        <f>IF(AY127="","",COUNT(AY$1:AY127))</f>
        <v/>
      </c>
      <c r="BB127" s="339" t="str">
        <f>IF(AF127="","",IF(ISNA(MATCH(AF127,$AF$1:AF126,0)),"N","Y"))</f>
        <v/>
      </c>
      <c r="BC127" s="339" t="str">
        <f t="shared" si="20"/>
        <v/>
      </c>
      <c r="BD127" s="339" t="str">
        <f>IF(BC127="","",COUNT($BC$1:BC127))</f>
        <v/>
      </c>
      <c r="BE127" s="339" t="str">
        <f t="shared" si="1229"/>
        <v/>
      </c>
      <c r="BF127" s="340" t="str">
        <f>IF(AR127="","",IF(ISNA(MATCH(AF127,$AF$1:AF126,0)),-AR127,AR127))</f>
        <v/>
      </c>
      <c r="BG127" s="341" t="str">
        <f t="array" ref="BG127">IF(BE127="","",SUM(IF(AK$1:AK$200=BE127,BF$1:BF$200)))</f>
        <v/>
      </c>
      <c r="BH127" s="341" t="str">
        <f t="shared" ref="BH127" si="1580">IF(BG127="","",MOD(BG127,CERCLE))</f>
        <v/>
      </c>
      <c r="BI127" s="342"/>
      <c r="BJ127" s="322"/>
      <c r="BK127" s="322"/>
      <c r="BL127" s="322"/>
      <c r="BM127" s="339" t="str">
        <f t="shared" si="862"/>
        <v/>
      </c>
      <c r="BN127" s="343" t="str">
        <f t="shared" si="1231"/>
        <v/>
      </c>
      <c r="BO127" s="341" t="str">
        <f t="shared" ref="BO127" si="1581">IF(BN127="","",CERCLE-BN127)</f>
        <v/>
      </c>
      <c r="BP127" s="341"/>
      <c r="BQ127" s="339" t="str">
        <f t="shared" si="1233"/>
        <v/>
      </c>
      <c r="BR127" s="341" t="str">
        <f t="shared" si="864"/>
        <v/>
      </c>
      <c r="BS127" s="341" t="str">
        <f t="shared" si="865"/>
        <v/>
      </c>
      <c r="BT127" s="343" t="str">
        <f t="shared" si="1234"/>
        <v/>
      </c>
      <c r="BU127" s="342"/>
      <c r="BV127" s="341" t="str">
        <f t="shared" si="1255"/>
        <v/>
      </c>
      <c r="BW127" s="345" t="str">
        <f t="shared" si="1256"/>
        <v/>
      </c>
      <c r="BX127" s="345" t="str">
        <f t="shared" si="1235"/>
        <v/>
      </c>
      <c r="BY127" s="346" t="str">
        <f t="shared" si="1236"/>
        <v/>
      </c>
      <c r="BZ127" s="346" t="str">
        <f t="shared" si="1237"/>
        <v/>
      </c>
      <c r="CA127" s="339" t="str">
        <f t="shared" si="868"/>
        <v/>
      </c>
      <c r="CE127" s="320" t="str">
        <f t="shared" si="1238"/>
        <v/>
      </c>
      <c r="CF127" s="320" t="str">
        <f t="shared" si="1239"/>
        <v/>
      </c>
      <c r="CG127" s="322" t="str">
        <f t="shared" si="1240"/>
        <v/>
      </c>
      <c r="CH127" s="322" t="str">
        <f t="shared" ref="CH127" si="1582">IF(CG127="","",MOD(CG127-BX127,CERCLE))</f>
        <v/>
      </c>
      <c r="CI127" s="322" t="str">
        <f t="shared" si="1242"/>
        <v/>
      </c>
      <c r="CJ127" s="349"/>
      <c r="CK127" s="350" t="str">
        <f t="shared" si="834"/>
        <v/>
      </c>
      <c r="CL127" s="350" t="str">
        <f t="shared" si="835"/>
        <v/>
      </c>
      <c r="CM127" s="320" t="str">
        <f t="shared" si="1450"/>
        <v/>
      </c>
      <c r="CN127" s="320" t="str">
        <f t="shared" si="1450"/>
        <v/>
      </c>
      <c r="CP127" s="322" t="str">
        <f>IF(BN127="","",MOD(BN127+'RAPPORT-XYZ'!$E$12,CERCLE))</f>
        <v/>
      </c>
      <c r="CQ127" s="345" t="str">
        <f t="shared" si="1258"/>
        <v/>
      </c>
      <c r="CR127" s="320" t="str">
        <f t="shared" si="871"/>
        <v/>
      </c>
      <c r="CS127" s="320" t="str">
        <f t="shared" si="836"/>
        <v/>
      </c>
      <c r="CU127" s="320" t="str">
        <f>IF(CR127="","",BY127/'RAPPORT-XYZ'!$E$9)</f>
        <v/>
      </c>
      <c r="CV127" s="320" t="str">
        <f>IF(CU127="","",-'RAPPORT-XYZ'!$E$27*CU127)</f>
        <v/>
      </c>
      <c r="CW127" s="320" t="str">
        <f>IF(CV127="","",-'RAPPORT-XYZ'!$E$29*CU127)</f>
        <v/>
      </c>
      <c r="CY127" s="320" t="str">
        <f t="shared" si="1243"/>
        <v/>
      </c>
      <c r="CZ127" s="320" t="str">
        <f t="shared" si="1243"/>
        <v/>
      </c>
      <c r="DB127" s="320" t="str">
        <f t="shared" si="872"/>
        <v/>
      </c>
      <c r="DD127" s="320" t="str">
        <f>IF(CA127="","",CA127+('RAPPORT-XYZ'!$E$37*ROW(127:127)))</f>
        <v/>
      </c>
      <c r="DF127" s="345" t="str">
        <f t="shared" ref="DF127" si="1583">IF(AND(CZ127=0,CY127=0),0,IF(AND(CZ127=0,CY127&gt;0),NORD,IF(AND(CZ127&gt;0,CY127=0),EST,IF(AND(CZ127=0,CY127&lt;0),SUD,IF(AND(CZ127&lt;0,CY127=0),OUEST,"")))))</f>
        <v/>
      </c>
      <c r="DG127" s="345" t="str">
        <f t="shared" ref="DG127" si="1584">IF(CY127="","",IF(DF127="",MOD(DEGREES(ATAN(ABS(CZ127)/(ABS(CY127))))/24,CERCLE),DF127))</f>
        <v/>
      </c>
      <c r="DH127" s="345" t="str">
        <f t="shared" ref="DH127" si="1585">IF(DG127="","",MOD(IF(AND(CZ127&gt;0,CY127&gt;0),DG127,IF(AND(CZ127&gt;0,CY127&lt;0),SUD-DG127,IF(AND(CZ127&lt;0,CY127&lt;0),SUD+DG127,IF(AND(CZ127&lt;0,CY127&gt;0),NORD-DG127,DG127)))),CERCLE))</f>
        <v/>
      </c>
      <c r="DI127" s="322" t="str">
        <f t="shared" ref="DI127" si="1586">IF(CG127="","",MOD(CG127-DH127,CERCLE))</f>
        <v/>
      </c>
      <c r="DJ127" s="322" t="str">
        <f t="shared" si="1248"/>
        <v/>
      </c>
      <c r="DK127" s="322" t="str">
        <f>IF(XYZ!$F$15=OUI,'CALCUL-XYZ'!DJ127,'CALCUL-XYZ'!DH127)</f>
        <v/>
      </c>
      <c r="DL127" s="345" t="str">
        <f t="shared" si="1263"/>
        <v/>
      </c>
      <c r="DN127" s="320" t="str">
        <f t="shared" si="843"/>
        <v/>
      </c>
      <c r="DO127" s="320" t="str">
        <f t="shared" si="844"/>
        <v/>
      </c>
      <c r="DP127" s="320" t="str">
        <f t="shared" si="1442"/>
        <v/>
      </c>
      <c r="DQ127" s="320" t="str">
        <f t="shared" si="1442"/>
        <v/>
      </c>
      <c r="DS127" s="320" t="str">
        <f t="shared" si="845"/>
        <v/>
      </c>
      <c r="DT127" s="320" t="str">
        <f>IF(XYZ!AJ151="","",IF(XYZ!$AO$23='CALCUL-XY'!$E$56," "&amp;SUBSTITUTE(XYZ!AJ151,",","."),","&amp;SUBSTITUTE(XYZ!AJ151,",",".")))</f>
        <v/>
      </c>
      <c r="DU127" s="320" t="str">
        <f>IF(XYZ!AK151="","",IF(XYZ!$AO$23='CALCUL-XY'!$E$56," "&amp;SUBSTITUTE(XYZ!AK151,",","."),","&amp;SUBSTITUTE(XYZ!AK151,",",".")))</f>
        <v/>
      </c>
      <c r="DV127" s="320" t="str">
        <f>IF(DD127="","",IF(XYZ!$AO$23='CALCUL-XY'!$E$56," "&amp;SUBSTITUTE(DD127,",","."),","&amp;SUBSTITUTE(DD127,",",".")))</f>
        <v/>
      </c>
      <c r="DW127" s="320" t="str">
        <f>IF(DS127="","",IF(XYZ!$AO$23='CALCUL-XY'!$E$56,IF(XYZ!AM151=""," ST"," "&amp;XYZ!AM151),IF(XYZ!AM151="",",ST",","&amp;XYZ!AM151)))</f>
        <v/>
      </c>
      <c r="DY127" s="319">
        <f t="shared" si="846"/>
        <v>127</v>
      </c>
      <c r="DZ127" s="320" t="str">
        <f t="shared" si="847"/>
        <v/>
      </c>
      <c r="EA127" s="322" t="str">
        <f t="shared" si="848"/>
        <v/>
      </c>
      <c r="EB127" s="345" t="str">
        <f t="shared" si="879"/>
        <v/>
      </c>
      <c r="EC127" s="320" t="str">
        <f t="shared" si="849"/>
        <v/>
      </c>
      <c r="ED127" s="320" t="str">
        <f t="shared" si="892"/>
        <v/>
      </c>
      <c r="EE127" s="320" t="str">
        <f t="shared" si="893"/>
        <v/>
      </c>
      <c r="EF127" s="320" t="str">
        <f ca="1">IF(EA127="","",IF(NC&lt;DY127,"",SUM(ED127:OFFSET(ED127,(NC-1),0))))</f>
        <v/>
      </c>
      <c r="EG127" s="320" t="str">
        <f ca="1">IF(EA127="","",IF(NC&lt;DY127,"",SUM(EE127:OFFSET(EE127,(NC-1),0))))</f>
        <v/>
      </c>
      <c r="EH127" s="320" t="str">
        <f t="shared" si="850"/>
        <v/>
      </c>
      <c r="EI127" s="320" t="str">
        <f>IF(EH127="","",'RAPPORT-XYZ'!$E$9/'CALCUL-XYZ'!EH127)</f>
        <v/>
      </c>
    </row>
    <row r="128" spans="1:139" x14ac:dyDescent="0.15">
      <c r="A128" s="320" t="str">
        <f>IF(XYZ!C152="","",XYZ!C152)</f>
        <v/>
      </c>
      <c r="B128" s="320" t="str">
        <f>IF(XYZ!C152="","",IF(XYZ!C152='RAPPORT-XYZ'!$A$6,'RAPPORT-XYZ'!$A$6,IF(OR(XYZ!C152='RAPPORT-XYZ'!$A$7,XYZ!C152='RAPPORT-XYZ'!$B$7),'RAPPORT-XYZ'!$A$7)))</f>
        <v/>
      </c>
      <c r="C128" s="320" t="str">
        <f>IF(XYZ!E152="","",XYZ!E152)</f>
        <v/>
      </c>
      <c r="D128" s="320" t="str">
        <f>IF(XYZ!F152="","",XYZ!F152)</f>
        <v/>
      </c>
      <c r="E128" s="320" t="str">
        <f>IF(XYZ!G152="","",XYZ!G152)</f>
        <v/>
      </c>
      <c r="F128" s="322" t="str">
        <f>IF(XYZ!H152="","",MOD(XYZ!H152,CERCLE))</f>
        <v/>
      </c>
      <c r="G128" s="322" t="str">
        <f>IF(XYZ!I152="","",MOD(XYZ!I152,CERCLE))</f>
        <v/>
      </c>
      <c r="H128" s="320">
        <f>IFERROR(IF(ECHELLE3="",XYZ!I152*1,XYZ!I152*ECHELLE3),"")</f>
        <v>0</v>
      </c>
      <c r="I128" s="320" t="str">
        <f>IF(XYZ!J152="","",XYZ!J152)</f>
        <v/>
      </c>
      <c r="K128" s="320" t="str">
        <f t="shared" si="851"/>
        <v/>
      </c>
      <c r="L128" s="320" t="str">
        <f>IF(K128="","",COUNT($K$1:K128))</f>
        <v/>
      </c>
      <c r="M128" s="320" t="str">
        <f t="shared" si="1215"/>
        <v/>
      </c>
      <c r="N128" s="320" t="str">
        <f t="shared" si="1216"/>
        <v/>
      </c>
      <c r="O128" s="320" t="str">
        <f t="shared" si="1217"/>
        <v/>
      </c>
      <c r="P128" s="320" t="str">
        <f t="shared" si="1218"/>
        <v/>
      </c>
      <c r="Q128" s="322" t="str">
        <f t="shared" si="1219"/>
        <v/>
      </c>
      <c r="R128" s="322" t="str">
        <f t="shared" si="1220"/>
        <v/>
      </c>
      <c r="S128" s="320" t="str">
        <f t="shared" si="1221"/>
        <v/>
      </c>
      <c r="T128" s="320" t="str">
        <f t="shared" si="1222"/>
        <v/>
      </c>
      <c r="V128" s="322" t="str">
        <f t="shared" ref="V128" si="1587">IF(Q128="","",IF(M128="R",MOD(Q128-SUD,CERCLE),Q128))</f>
        <v/>
      </c>
      <c r="W128" s="331" t="str">
        <f t="shared" si="853"/>
        <v/>
      </c>
      <c r="X128" s="331" t="str">
        <f t="shared" si="854"/>
        <v/>
      </c>
      <c r="Y128" s="352"/>
      <c r="Z128" s="322" t="str">
        <f t="shared" ref="Z128" si="1588">IF(R128="","",IF(M128="R",MOD(CERCLE-R128,CERCLE),R128))</f>
        <v/>
      </c>
      <c r="AA128" s="320" t="str">
        <f t="shared" ref="AA128" si="1589">IF(S128="","",ABS(COS(RADIANS(Z128-EST)*24))*S128)</f>
        <v/>
      </c>
      <c r="AC128" s="320" t="str">
        <f t="shared" ref="AC128" si="1590">IF(S128="","",SIN(RADIANS(Z128-EST)*24)*S128)</f>
        <v/>
      </c>
      <c r="AD128" s="320" t="str">
        <f t="shared" si="810"/>
        <v/>
      </c>
      <c r="AF128" s="320" t="str">
        <f t="shared" si="1227"/>
        <v/>
      </c>
      <c r="AG128" s="320" t="str">
        <f t="shared" si="1227"/>
        <v/>
      </c>
      <c r="AH128" s="320" t="str">
        <f t="shared" si="812"/>
        <v/>
      </c>
      <c r="AI128" s="320" t="str">
        <f t="shared" si="813"/>
        <v/>
      </c>
      <c r="AJ128" s="320" t="str">
        <f>IF(AH128="","",IF(ISNA(MATCH(AH128,$AH$1:AH127,0)),"N","Y"))</f>
        <v/>
      </c>
      <c r="AK128" s="320" t="str">
        <f t="shared" si="814"/>
        <v/>
      </c>
      <c r="AL128" s="320" t="str">
        <f t="shared" si="815"/>
        <v/>
      </c>
      <c r="AM128" s="320" t="str">
        <f t="shared" si="816"/>
        <v/>
      </c>
      <c r="AN128" s="320" t="str">
        <f t="shared" si="817"/>
        <v/>
      </c>
      <c r="AO128" s="334" t="str">
        <f t="array" ref="AO128">IF(AM128="","",AVERAGE(IF(AH$1:AH$200=AM128,W$1:W$200)))</f>
        <v/>
      </c>
      <c r="AP128" s="334" t="str">
        <f t="array" ref="AP128">IF(AM128="","",AVERAGE(IF(AH$1:AH$200=AM128,X$1:X$200)))</f>
        <v/>
      </c>
      <c r="AQ128" s="334" t="str">
        <f t="shared" si="858"/>
        <v/>
      </c>
      <c r="AR128" s="335" t="str">
        <f t="array" ref="AR128">IF(AQ128="","",MOD(DEGREES(AQ128/24),CERCLE))</f>
        <v/>
      </c>
      <c r="AS128" s="336" t="str">
        <f t="array" ref="AS128">IF(AM128="","",AVERAGE(IF(AH$1:AH$200=AM128,AA$1:AA$200)))</f>
        <v/>
      </c>
      <c r="AT128" s="336" t="str">
        <f t="shared" si="1228"/>
        <v/>
      </c>
      <c r="AU128" s="336" t="str">
        <f t="shared" si="859"/>
        <v/>
      </c>
      <c r="AV128" s="337" t="str">
        <f t="array" ref="AV128">IF(AM128="","",AVERAGE(IF(AH$1:AH$200=AM128,AD$1:AD$200)))</f>
        <v/>
      </c>
      <c r="AW128" s="337" t="str">
        <f t="array" ref="AW128">IF(AN128="","",AVERAGE(IF(AH$1:AH$200=AN128,AD$1:AD$200)))</f>
        <v/>
      </c>
      <c r="AX128" s="337" t="str">
        <f t="shared" si="860"/>
        <v/>
      </c>
      <c r="AY128" s="320" t="str">
        <f t="shared" si="819"/>
        <v/>
      </c>
      <c r="AZ128" s="320" t="str">
        <f>IF(AY128="","",COUNT(AY$1:AY128))</f>
        <v/>
      </c>
      <c r="BB128" s="339" t="str">
        <f>IF(AF128="","",IF(ISNA(MATCH(AF128,$AF$1:AF127,0)),"N","Y"))</f>
        <v/>
      </c>
      <c r="BC128" s="339" t="str">
        <f t="shared" si="20"/>
        <v/>
      </c>
      <c r="BD128" s="339" t="str">
        <f>IF(BC128="","",COUNT($BC$1:BC128))</f>
        <v/>
      </c>
      <c r="BE128" s="339" t="str">
        <f t="shared" si="1229"/>
        <v/>
      </c>
      <c r="BF128" s="340" t="str">
        <f>IF(AR128="","",IF(ISNA(MATCH(AF128,$AF$1:AF127,0)),-AR128,AR128))</f>
        <v/>
      </c>
      <c r="BG128" s="341" t="str">
        <f t="array" ref="BG128">IF(BE128="","",SUM(IF(AK$1:AK$200=BE128,BF$1:BF$200)))</f>
        <v/>
      </c>
      <c r="BH128" s="341" t="str">
        <f t="shared" ref="BH128" si="1591">IF(BG128="","",MOD(BG128,CERCLE))</f>
        <v/>
      </c>
      <c r="BI128" s="342"/>
      <c r="BJ128" s="322"/>
      <c r="BK128" s="322"/>
      <c r="BL128" s="322"/>
      <c r="BM128" s="339" t="str">
        <f t="shared" si="862"/>
        <v/>
      </c>
      <c r="BN128" s="343" t="str">
        <f t="shared" si="1231"/>
        <v/>
      </c>
      <c r="BO128" s="341" t="str">
        <f t="shared" ref="BO128" si="1592">IF(BN128="","",CERCLE-BN128)</f>
        <v/>
      </c>
      <c r="BP128" s="341"/>
      <c r="BQ128" s="339" t="str">
        <f t="shared" si="1233"/>
        <v/>
      </c>
      <c r="BR128" s="341" t="str">
        <f t="shared" si="864"/>
        <v/>
      </c>
      <c r="BS128" s="341" t="str">
        <f t="shared" si="865"/>
        <v/>
      </c>
      <c r="BT128" s="343" t="str">
        <f t="shared" si="1234"/>
        <v/>
      </c>
      <c r="BU128" s="342"/>
      <c r="BV128" s="341" t="str">
        <f t="shared" si="1255"/>
        <v/>
      </c>
      <c r="BW128" s="345" t="str">
        <f t="shared" si="1256"/>
        <v/>
      </c>
      <c r="BX128" s="345" t="str">
        <f t="shared" si="1235"/>
        <v/>
      </c>
      <c r="BY128" s="346" t="str">
        <f t="shared" si="1236"/>
        <v/>
      </c>
      <c r="BZ128" s="346" t="str">
        <f t="shared" si="1237"/>
        <v/>
      </c>
      <c r="CA128" s="339" t="str">
        <f t="shared" si="868"/>
        <v/>
      </c>
      <c r="CE128" s="320" t="str">
        <f t="shared" si="1238"/>
        <v/>
      </c>
      <c r="CF128" s="320" t="str">
        <f t="shared" si="1239"/>
        <v/>
      </c>
      <c r="CG128" s="322" t="str">
        <f t="shared" si="1240"/>
        <v/>
      </c>
      <c r="CH128" s="322" t="str">
        <f t="shared" ref="CH128" si="1593">IF(CG128="","",MOD(CG128-BX128,CERCLE))</f>
        <v/>
      </c>
      <c r="CI128" s="322" t="str">
        <f t="shared" si="1242"/>
        <v/>
      </c>
      <c r="CJ128" s="349"/>
      <c r="CK128" s="350" t="str">
        <f t="shared" si="834"/>
        <v/>
      </c>
      <c r="CL128" s="350" t="str">
        <f t="shared" si="835"/>
        <v/>
      </c>
      <c r="CM128" s="320" t="str">
        <f t="shared" si="1450"/>
        <v/>
      </c>
      <c r="CN128" s="320" t="str">
        <f t="shared" si="1450"/>
        <v/>
      </c>
      <c r="CP128" s="322" t="str">
        <f>IF(BN128="","",MOD(BN128+'RAPPORT-XYZ'!$E$12,CERCLE))</f>
        <v/>
      </c>
      <c r="CQ128" s="345" t="str">
        <f t="shared" si="1258"/>
        <v/>
      </c>
      <c r="CR128" s="320" t="str">
        <f t="shared" si="871"/>
        <v/>
      </c>
      <c r="CS128" s="320" t="str">
        <f t="shared" si="836"/>
        <v/>
      </c>
      <c r="CU128" s="320" t="str">
        <f>IF(CR128="","",BY128/'RAPPORT-XYZ'!$E$9)</f>
        <v/>
      </c>
      <c r="CV128" s="320" t="str">
        <f>IF(CU128="","",-'RAPPORT-XYZ'!$E$27*CU128)</f>
        <v/>
      </c>
      <c r="CW128" s="320" t="str">
        <f>IF(CV128="","",-'RAPPORT-XYZ'!$E$29*CU128)</f>
        <v/>
      </c>
      <c r="CY128" s="320" t="str">
        <f t="shared" si="1243"/>
        <v/>
      </c>
      <c r="CZ128" s="320" t="str">
        <f t="shared" si="1243"/>
        <v/>
      </c>
      <c r="DB128" s="320" t="str">
        <f t="shared" si="872"/>
        <v/>
      </c>
      <c r="DD128" s="320" t="str">
        <f>IF(CA128="","",CA128+('RAPPORT-XYZ'!$E$37*ROW(128:128)))</f>
        <v/>
      </c>
      <c r="DF128" s="345" t="str">
        <f t="shared" ref="DF128" si="1594">IF(AND(CZ128=0,CY128=0),0,IF(AND(CZ128=0,CY128&gt;0),NORD,IF(AND(CZ128&gt;0,CY128=0),EST,IF(AND(CZ128=0,CY128&lt;0),SUD,IF(AND(CZ128&lt;0,CY128=0),OUEST,"")))))</f>
        <v/>
      </c>
      <c r="DG128" s="345" t="str">
        <f t="shared" ref="DG128" si="1595">IF(CY128="","",IF(DF128="",MOD(DEGREES(ATAN(ABS(CZ128)/(ABS(CY128))))/24,CERCLE),DF128))</f>
        <v/>
      </c>
      <c r="DH128" s="345" t="str">
        <f t="shared" ref="DH128" si="1596">IF(DG128="","",MOD(IF(AND(CZ128&gt;0,CY128&gt;0),DG128,IF(AND(CZ128&gt;0,CY128&lt;0),SUD-DG128,IF(AND(CZ128&lt;0,CY128&lt;0),SUD+DG128,IF(AND(CZ128&lt;0,CY128&gt;0),NORD-DG128,DG128)))),CERCLE))</f>
        <v/>
      </c>
      <c r="DI128" s="322" t="str">
        <f t="shared" ref="DI128" si="1597">IF(CG128="","",MOD(CG128-DH128,CERCLE))</f>
        <v/>
      </c>
      <c r="DJ128" s="322" t="str">
        <f t="shared" si="1248"/>
        <v/>
      </c>
      <c r="DK128" s="322" t="str">
        <f>IF(XYZ!$F$15=OUI,'CALCUL-XYZ'!DJ128,'CALCUL-XYZ'!DH128)</f>
        <v/>
      </c>
      <c r="DL128" s="345" t="str">
        <f t="shared" si="1263"/>
        <v/>
      </c>
      <c r="DN128" s="320" t="str">
        <f t="shared" si="843"/>
        <v/>
      </c>
      <c r="DO128" s="320" t="str">
        <f t="shared" si="844"/>
        <v/>
      </c>
      <c r="DP128" s="320" t="str">
        <f t="shared" si="1442"/>
        <v/>
      </c>
      <c r="DQ128" s="320" t="str">
        <f t="shared" si="1442"/>
        <v/>
      </c>
      <c r="DS128" s="320" t="str">
        <f t="shared" si="845"/>
        <v/>
      </c>
      <c r="DT128" s="320" t="str">
        <f>IF(XYZ!AJ152="","",IF(XYZ!$AO$23='CALCUL-XY'!$E$56," "&amp;SUBSTITUTE(XYZ!AJ152,",","."),","&amp;SUBSTITUTE(XYZ!AJ152,",",".")))</f>
        <v/>
      </c>
      <c r="DU128" s="320" t="str">
        <f>IF(XYZ!AK152="","",IF(XYZ!$AO$23='CALCUL-XY'!$E$56," "&amp;SUBSTITUTE(XYZ!AK152,",","."),","&amp;SUBSTITUTE(XYZ!AK152,",",".")))</f>
        <v/>
      </c>
      <c r="DV128" s="320" t="str">
        <f>IF(DD128="","",IF(XYZ!$AO$23='CALCUL-XY'!$E$56," "&amp;SUBSTITUTE(DD128,",","."),","&amp;SUBSTITUTE(DD128,",",".")))</f>
        <v/>
      </c>
      <c r="DW128" s="320" t="str">
        <f>IF(DS128="","",IF(XYZ!$AO$23='CALCUL-XY'!$E$56,IF(XYZ!AM152=""," ST"," "&amp;XYZ!AM152),IF(XYZ!AM152="",",ST",","&amp;XYZ!AM152)))</f>
        <v/>
      </c>
      <c r="DY128" s="319">
        <f t="shared" si="846"/>
        <v>128</v>
      </c>
      <c r="DZ128" s="320" t="str">
        <f t="shared" si="847"/>
        <v/>
      </c>
      <c r="EA128" s="322" t="str">
        <f t="shared" si="848"/>
        <v/>
      </c>
      <c r="EB128" s="345" t="str">
        <f t="shared" si="879"/>
        <v/>
      </c>
      <c r="EC128" s="320" t="str">
        <f t="shared" si="849"/>
        <v/>
      </c>
      <c r="ED128" s="320" t="str">
        <f t="shared" si="892"/>
        <v/>
      </c>
      <c r="EE128" s="320" t="str">
        <f t="shared" si="893"/>
        <v/>
      </c>
      <c r="EF128" s="320" t="str">
        <f ca="1">IF(EA128="","",IF(NC&lt;DY128,"",SUM(ED128:OFFSET(ED128,(NC-1),0))))</f>
        <v/>
      </c>
      <c r="EG128" s="320" t="str">
        <f ca="1">IF(EA128="","",IF(NC&lt;DY128,"",SUM(EE128:OFFSET(EE128,(NC-1),0))))</f>
        <v/>
      </c>
      <c r="EH128" s="320" t="str">
        <f t="shared" si="850"/>
        <v/>
      </c>
      <c r="EI128" s="320" t="str">
        <f>IF(EH128="","",'RAPPORT-XYZ'!$E$9/'CALCUL-XYZ'!EH128)</f>
        <v/>
      </c>
    </row>
    <row r="129" spans="1:139" x14ac:dyDescent="0.15">
      <c r="A129" s="320" t="str">
        <f>IF(XYZ!C153="","",XYZ!C153)</f>
        <v/>
      </c>
      <c r="B129" s="320" t="str">
        <f>IF(XYZ!C153="","",IF(XYZ!C153='RAPPORT-XYZ'!$A$6,'RAPPORT-XYZ'!$A$6,IF(OR(XYZ!C153='RAPPORT-XYZ'!$A$7,XYZ!C153='RAPPORT-XYZ'!$B$7),'RAPPORT-XYZ'!$A$7)))</f>
        <v/>
      </c>
      <c r="C129" s="320" t="str">
        <f>IF(XYZ!E153="","",XYZ!E153)</f>
        <v/>
      </c>
      <c r="D129" s="320" t="str">
        <f>IF(XYZ!F153="","",XYZ!F153)</f>
        <v/>
      </c>
      <c r="E129" s="320" t="str">
        <f>IF(XYZ!G153="","",XYZ!G153)</f>
        <v/>
      </c>
      <c r="F129" s="322" t="str">
        <f>IF(XYZ!H153="","",MOD(XYZ!H153,CERCLE))</f>
        <v/>
      </c>
      <c r="G129" s="322" t="str">
        <f>IF(XYZ!I153="","",MOD(XYZ!I153,CERCLE))</f>
        <v/>
      </c>
      <c r="H129" s="320">
        <f>IFERROR(IF(ECHELLE3="",XYZ!I153*1,XYZ!I153*ECHELLE3),"")</f>
        <v>0</v>
      </c>
      <c r="I129" s="320" t="str">
        <f>IF(XYZ!J153="","",XYZ!J153)</f>
        <v/>
      </c>
      <c r="K129" s="320" t="str">
        <f t="shared" si="851"/>
        <v/>
      </c>
      <c r="L129" s="320" t="str">
        <f>IF(K129="","",COUNT($K$1:K129))</f>
        <v/>
      </c>
      <c r="M129" s="320" t="str">
        <f t="shared" ref="M129:M160" si="1598">IF(ROW(129:129)&gt;COUNT($K:$K),"",INDEX(B:B,MATCH(ROW(129:129),$L:$L)))</f>
        <v/>
      </c>
      <c r="N129" s="320" t="str">
        <f t="shared" ref="N129:N160" si="1599">IF(ROW(129:129)&gt;COUNT($K:$K),"",INDEX(C:C,MATCH(ROW(129:129),$L:$L)))</f>
        <v/>
      </c>
      <c r="O129" s="320" t="str">
        <f t="shared" ref="O129:O160" si="1600">IF(ROW(129:129)&gt;COUNT($K:$K),"",INDEX(D:D,MATCH(ROW(129:129),$L:$L)))</f>
        <v/>
      </c>
      <c r="P129" s="320" t="str">
        <f t="shared" ref="P129:P160" si="1601">IF(ROW(129:129)&gt;COUNT($K:$K),"",INDEX(E:E,MATCH(ROW(129:129),$L:$L)))</f>
        <v/>
      </c>
      <c r="Q129" s="322" t="str">
        <f t="shared" ref="Q129:Q160" si="1602">IF(ROW(129:129)&gt;COUNT($K:$K),"",INDEX(F:F,MATCH(ROW(129:129),$L:$L)))</f>
        <v/>
      </c>
      <c r="R129" s="322" t="str">
        <f t="shared" ref="R129:R160" si="1603">IF(ROW(129:129)&gt;COUNT($K:$K),"",INDEX(G:G,MATCH(ROW(129:129),$L:$L)))</f>
        <v/>
      </c>
      <c r="S129" s="320" t="str">
        <f t="shared" ref="S129:S160" si="1604">IF(ROW(129:129)&gt;COUNT($K:$K),"",INDEX(H:H,MATCH(ROW(129:129),$L:$L)))</f>
        <v/>
      </c>
      <c r="T129" s="320" t="str">
        <f t="shared" ref="T129:T160" si="1605">IF(ROW(129:129)&gt;COUNT($K:$K),"",INDEX(I:I,MATCH(ROW(129:129),$L:$L)))</f>
        <v/>
      </c>
      <c r="V129" s="322" t="str">
        <f t="shared" ref="V129" si="1606">IF(Q129="","",IF(M129="R",MOD(Q129-SUD,CERCLE),Q129))</f>
        <v/>
      </c>
      <c r="W129" s="331" t="str">
        <f t="shared" si="853"/>
        <v/>
      </c>
      <c r="X129" s="331" t="str">
        <f t="shared" si="854"/>
        <v/>
      </c>
      <c r="Y129" s="352"/>
      <c r="Z129" s="322" t="str">
        <f t="shared" ref="Z129" si="1607">IF(R129="","",IF(M129="R",MOD(CERCLE-R129,CERCLE),R129))</f>
        <v/>
      </c>
      <c r="AA129" s="320" t="str">
        <f t="shared" ref="AA129" si="1608">IF(S129="","",ABS(COS(RADIANS(Z129-EST)*24))*S129)</f>
        <v/>
      </c>
      <c r="AC129" s="320" t="str">
        <f t="shared" ref="AC129" si="1609">IF(S129="","",SIN(RADIANS(Z129-EST)*24)*S129)</f>
        <v/>
      </c>
      <c r="AD129" s="320" t="str">
        <f t="shared" ref="AD129:AD192" si="1610">IF(AC129="","",P129-T129-AC129)</f>
        <v/>
      </c>
      <c r="AF129" s="320" t="str">
        <f t="shared" ref="AF129:AG160" si="1611">IF(N129="","",N129)</f>
        <v/>
      </c>
      <c r="AG129" s="320" t="str">
        <f t="shared" si="1611"/>
        <v/>
      </c>
      <c r="AH129" s="320" t="str">
        <f t="shared" ref="AH129:AH192" si="1612">IF(N129="","",N129&amp;O129)</f>
        <v/>
      </c>
      <c r="AI129" s="320" t="str">
        <f t="shared" ref="AI129:AI192" si="1613">IF(N129="","",O129&amp;N129)</f>
        <v/>
      </c>
      <c r="AJ129" s="320" t="str">
        <f>IF(AH129="","",IF(ISNA(MATCH(AH129,$AH$1:AH128,0)),"N","Y"))</f>
        <v/>
      </c>
      <c r="AK129" s="320" t="str">
        <f t="shared" ref="AK129:AK192" si="1614">IF(AJ129&lt;&gt;"N","",AF129)</f>
        <v/>
      </c>
      <c r="AL129" s="320" t="str">
        <f t="shared" ref="AL129:AL192" si="1615">IF(AJ129&lt;&gt;"N","",AG129)</f>
        <v/>
      </c>
      <c r="AM129" s="320" t="str">
        <f t="shared" ref="AM129:AM192" si="1616">IF(AJ129&lt;&gt;"N","",AH129)</f>
        <v/>
      </c>
      <c r="AN129" s="320" t="str">
        <f t="shared" ref="AN129:AN192" si="1617">IF(AJ129&lt;&gt;"N","",AI129)</f>
        <v/>
      </c>
      <c r="AO129" s="334" t="str">
        <f t="array" ref="AO129">IF(AM129="","",AVERAGE(IF(AH$1:AH$200=AM129,W$1:W$200)))</f>
        <v/>
      </c>
      <c r="AP129" s="334" t="str">
        <f t="array" ref="AP129">IF(AM129="","",AVERAGE(IF(AH$1:AH$200=AM129,X$1:X$200)))</f>
        <v/>
      </c>
      <c r="AQ129" s="334" t="str">
        <f t="shared" si="858"/>
        <v/>
      </c>
      <c r="AR129" s="335" t="str">
        <f t="array" ref="AR129">IF(AQ129="","",MOD(DEGREES(AQ129/24),CERCLE))</f>
        <v/>
      </c>
      <c r="AS129" s="336" t="str">
        <f t="array" ref="AS129">IF(AM129="","",AVERAGE(IF(AH$1:AH$200=AM129,AA$1:AA$200)))</f>
        <v/>
      </c>
      <c r="AT129" s="336" t="str">
        <f t="shared" ref="AT129:AT160" si="1618">INDEX(AS:AS,MATCH(AM129,AN:AN,0))</f>
        <v/>
      </c>
      <c r="AU129" s="336" t="str">
        <f t="shared" si="859"/>
        <v/>
      </c>
      <c r="AV129" s="337" t="str">
        <f t="array" ref="AV129">IF(AM129="","",AVERAGE(IF(AH$1:AH$200=AM129,AD$1:AD$200)))</f>
        <v/>
      </c>
      <c r="AW129" s="337" t="str">
        <f t="array" ref="AW129">IF(AN129="","",AVERAGE(IF(AH$1:AH$200=AN129,AD$1:AD$200)))</f>
        <v/>
      </c>
      <c r="AX129" s="337" t="str">
        <f t="shared" si="860"/>
        <v/>
      </c>
      <c r="AY129" s="320" t="str">
        <f t="shared" ref="AY129:AY192" si="1619">IF(AX129="","",1)</f>
        <v/>
      </c>
      <c r="AZ129" s="320" t="str">
        <f>IF(AY129="","",COUNT(AY$1:AY129))</f>
        <v/>
      </c>
      <c r="BB129" s="339" t="str">
        <f>IF(AF129="","",IF(ISNA(MATCH(AF129,$AF$1:AF128,0)),"N","Y"))</f>
        <v/>
      </c>
      <c r="BC129" s="339" t="str">
        <f t="shared" si="20"/>
        <v/>
      </c>
      <c r="BD129" s="339" t="str">
        <f>IF(BC129="","",COUNT($BC$1:BC129))</f>
        <v/>
      </c>
      <c r="BE129" s="339" t="str">
        <f t="shared" ref="BE129:BE160" si="1620">IF(COUNT(BC:BC)&lt;ROW(129:129),"",INDEX(AF:AF,MATCH(ROW(129:129),BD:BD)))</f>
        <v/>
      </c>
      <c r="BF129" s="340" t="str">
        <f>IF(AR129="","",IF(ISNA(MATCH(AF129,$AF$1:AF128,0)),-AR129,AR129))</f>
        <v/>
      </c>
      <c r="BG129" s="341" t="str">
        <f t="array" ref="BG129">IF(BE129="","",SUM(IF(AK$1:AK$200=BE129,BF$1:BF$200)))</f>
        <v/>
      </c>
      <c r="BH129" s="341" t="str">
        <f t="shared" ref="BH129" si="1621">IF(BG129="","",MOD(BG129,CERCLE))</f>
        <v/>
      </c>
      <c r="BI129" s="342"/>
      <c r="BJ129" s="322"/>
      <c r="BK129" s="322"/>
      <c r="BL129" s="322"/>
      <c r="BM129" s="339" t="str">
        <f t="shared" si="862"/>
        <v/>
      </c>
      <c r="BN129" s="343" t="str">
        <f t="shared" ref="BN129:BN160" si="1622">VLOOKUP(BM129,$BE$1:$BH$200,4,FALSE)</f>
        <v/>
      </c>
      <c r="BO129" s="341" t="str">
        <f t="shared" ref="BO129" si="1623">IF(BN129="","",CERCLE-BN129)</f>
        <v/>
      </c>
      <c r="BP129" s="341"/>
      <c r="BQ129" s="339" t="str">
        <f t="shared" ref="BQ129:BQ160" si="1624">IF(BM129="","",IF(BM130="",$BM$1,BM130))</f>
        <v/>
      </c>
      <c r="BR129" s="341" t="str">
        <f t="shared" si="864"/>
        <v/>
      </c>
      <c r="BS129" s="341" t="str">
        <f t="shared" si="865"/>
        <v/>
      </c>
      <c r="BT129" s="343" t="str">
        <f t="shared" ref="BT129:BT160" si="1625">VLOOKUP(BR129,$AM$1:$AR$200,6,FALSE)</f>
        <v/>
      </c>
      <c r="BU129" s="342"/>
      <c r="BV129" s="341" t="str">
        <f t="shared" si="1255"/>
        <v/>
      </c>
      <c r="BW129" s="345" t="str">
        <f t="shared" si="1256"/>
        <v/>
      </c>
      <c r="BX129" s="345" t="str">
        <f t="shared" ref="BX129:BX160" si="1626">IF(CHEMINEMENTC=ANTIC,BV129,BW129)</f>
        <v/>
      </c>
      <c r="BY129" s="346" t="str">
        <f t="shared" ref="BY129:BY160" si="1627">VLOOKUP(BR129,$AM$1:$AU$200,9,FALSE)</f>
        <v/>
      </c>
      <c r="BZ129" s="346" t="str">
        <f t="shared" ref="BZ129:BZ160" si="1628">VLOOKUP(BR129,$AM$1:$AX$200,12,FALSE)</f>
        <v/>
      </c>
      <c r="CA129" s="339" t="str">
        <f t="shared" si="868"/>
        <v/>
      </c>
      <c r="CE129" s="320" t="str">
        <f t="shared" ref="CE129:CE160" si="1629">IF($CC$1=BR129,1,"")</f>
        <v/>
      </c>
      <c r="CF129" s="320" t="str">
        <f t="shared" ref="CF129:CF160" si="1630">IF($CC$1=BS129,1,"")</f>
        <v/>
      </c>
      <c r="CG129" s="322" t="str">
        <f t="shared" ref="CG129:CG160" si="1631">IF(SUM(CE129:CF129)=1,IF(SUM($CE$1:$CE$200)=1,$CD$1,$CD$1+SUD),"")</f>
        <v/>
      </c>
      <c r="CH129" s="322" t="str">
        <f t="shared" ref="CH129" si="1632">IF(CG129="","",MOD(CG129-BX129,CERCLE))</f>
        <v/>
      </c>
      <c r="CI129" s="322" t="str">
        <f t="shared" ref="CI129:CI160" si="1633">IF(BX129="","",MOD(BX129+SUM($CH$1:$CH$200),CERCLE))</f>
        <v/>
      </c>
      <c r="CJ129" s="349"/>
      <c r="CK129" s="350" t="str">
        <f t="shared" ref="CK129:CK192" si="1634">IF(CI129="","",BY129*(COS(RADIANS(CI129*24))))</f>
        <v/>
      </c>
      <c r="CL129" s="350" t="str">
        <f t="shared" ref="CL129:CL192" si="1635">IF(CI129="","",BY129*(SIN(RADIANS(CI129*24))))</f>
        <v/>
      </c>
      <c r="CM129" s="320" t="str">
        <f t="shared" si="1450"/>
        <v/>
      </c>
      <c r="CN129" s="320" t="str">
        <f t="shared" si="1450"/>
        <v/>
      </c>
      <c r="CP129" s="322" t="str">
        <f>IF(BN129="","",MOD(BN129+'RAPPORT-XYZ'!$E$12,CERCLE))</f>
        <v/>
      </c>
      <c r="CQ129" s="345" t="str">
        <f t="shared" si="1258"/>
        <v/>
      </c>
      <c r="CR129" s="320" t="str">
        <f t="shared" si="871"/>
        <v/>
      </c>
      <c r="CS129" s="320" t="str">
        <f t="shared" ref="CS129:CS192" si="1636">IF(CI129="","",BY129*(SIN(RADIANS(CQ129*24))))</f>
        <v/>
      </c>
      <c r="CU129" s="320" t="str">
        <f>IF(CR129="","",BY129/'RAPPORT-XYZ'!$E$9)</f>
        <v/>
      </c>
      <c r="CV129" s="320" t="str">
        <f>IF(CU129="","",-'RAPPORT-XYZ'!$E$27*CU129)</f>
        <v/>
      </c>
      <c r="CW129" s="320" t="str">
        <f>IF(CV129="","",-'RAPPORT-XYZ'!$E$29*CU129)</f>
        <v/>
      </c>
      <c r="CY129" s="320" t="str">
        <f t="shared" ref="CY129:CZ160" si="1637">IF(CR129="","",CR129+CV129)</f>
        <v/>
      </c>
      <c r="CZ129" s="320" t="str">
        <f t="shared" si="1637"/>
        <v/>
      </c>
      <c r="DB129" s="320" t="str">
        <f t="shared" si="872"/>
        <v/>
      </c>
      <c r="DD129" s="320" t="str">
        <f>IF(CA129="","",CA129+('RAPPORT-XYZ'!$E$37*ROW(129:129)))</f>
        <v/>
      </c>
      <c r="DF129" s="345" t="str">
        <f t="shared" ref="DF129" si="1638">IF(AND(CZ129=0,CY129=0),0,IF(AND(CZ129=0,CY129&gt;0),NORD,IF(AND(CZ129&gt;0,CY129=0),EST,IF(AND(CZ129=0,CY129&lt;0),SUD,IF(AND(CZ129&lt;0,CY129=0),OUEST,"")))))</f>
        <v/>
      </c>
      <c r="DG129" s="345" t="str">
        <f t="shared" ref="DG129" si="1639">IF(CY129="","",IF(DF129="",MOD(DEGREES(ATAN(ABS(CZ129)/(ABS(CY129))))/24,CERCLE),DF129))</f>
        <v/>
      </c>
      <c r="DH129" s="345" t="str">
        <f t="shared" ref="DH129" si="1640">IF(DG129="","",MOD(IF(AND(CZ129&gt;0,CY129&gt;0),DG129,IF(AND(CZ129&gt;0,CY129&lt;0),SUD-DG129,IF(AND(CZ129&lt;0,CY129&lt;0),SUD+DG129,IF(AND(CZ129&lt;0,CY129&gt;0),NORD-DG129,DG129)))),CERCLE))</f>
        <v/>
      </c>
      <c r="DI129" s="322" t="str">
        <f t="shared" ref="DI129" si="1641">IF(CG129="","",MOD(CG129-DH129,CERCLE))</f>
        <v/>
      </c>
      <c r="DJ129" s="322" t="str">
        <f t="shared" ref="DJ129:DJ160" si="1642">IF(DH129="","",MOD(DH129+SUM($DI$1:$DI$200),CERCLE))</f>
        <v/>
      </c>
      <c r="DK129" s="322" t="str">
        <f>IF(XYZ!$F$15=OUI,'CALCUL-XYZ'!DJ129,'CALCUL-XYZ'!DH129)</f>
        <v/>
      </c>
      <c r="DL129" s="345" t="str">
        <f t="shared" si="1263"/>
        <v/>
      </c>
      <c r="DN129" s="320" t="str">
        <f t="shared" ref="DN129:DN192" si="1643">IF(DK129="","",DB129*(COS(RADIANS(DK129*24))))</f>
        <v/>
      </c>
      <c r="DO129" s="320" t="str">
        <f t="shared" ref="DO129:DO192" si="1644">IF(DK129="","",DB129*(SIN(RADIANS(DK129*24))))</f>
        <v/>
      </c>
      <c r="DP129" s="320" t="str">
        <f t="shared" si="1442"/>
        <v/>
      </c>
      <c r="DQ129" s="320" t="str">
        <f t="shared" si="1442"/>
        <v/>
      </c>
      <c r="DS129" s="320" t="str">
        <f t="shared" ref="DS129:DS192" si="1645">IF(BQ129="","",BQ129)</f>
        <v/>
      </c>
      <c r="DT129" s="320" t="str">
        <f>IF(XYZ!AJ153="","",IF(XYZ!$AO$23='CALCUL-XY'!$E$56," "&amp;SUBSTITUTE(XYZ!AJ153,",","."),","&amp;SUBSTITUTE(XYZ!AJ153,",",".")))</f>
        <v/>
      </c>
      <c r="DU129" s="320" t="str">
        <f>IF(XYZ!AK153="","",IF(XYZ!$AO$23='CALCUL-XY'!$E$56," "&amp;SUBSTITUTE(XYZ!AK153,",","."),","&amp;SUBSTITUTE(XYZ!AK153,",",".")))</f>
        <v/>
      </c>
      <c r="DV129" s="320" t="str">
        <f>IF(DD129="","",IF(XYZ!$AO$23='CALCUL-XY'!$E$56," "&amp;SUBSTITUTE(DD129,",","."),","&amp;SUBSTITUTE(DD129,",",".")))</f>
        <v/>
      </c>
      <c r="DW129" s="320" t="str">
        <f>IF(DS129="","",IF(XYZ!$AO$23='CALCUL-XY'!$E$56,IF(XYZ!AM153=""," ST"," "&amp;XYZ!AM153),IF(XYZ!AM153="",",ST",","&amp;XYZ!AM153)))</f>
        <v/>
      </c>
      <c r="DY129" s="319">
        <f t="shared" ref="DY129:DY192" si="1646">ROW(129:129)</f>
        <v>129</v>
      </c>
      <c r="DZ129" s="320" t="str">
        <f t="shared" ref="DZ129:DZ192" si="1647">IF((NC*2)-1&lt;ROW(129:129),"",IF(ROW(129:129)&lt;=NC,ROW(129:129),ROW(129:129)-NC))</f>
        <v/>
      </c>
      <c r="EA129" s="322" t="str">
        <f t="shared" ref="EA129:EA192" si="1648">IF(DZ129="","",INDEX(BN:BN,MATCH(DZ129,DY:DY,0)))</f>
        <v/>
      </c>
      <c r="EB129" s="345" t="str">
        <f t="shared" si="879"/>
        <v/>
      </c>
      <c r="EC129" s="320" t="str">
        <f t="shared" ref="EC129:EC192" si="1649">IF(DZ129="","",INDEX(BY:BY,MATCH(DZ129,DY:DY,0)))</f>
        <v/>
      </c>
      <c r="ED129" s="320" t="str">
        <f t="shared" si="892"/>
        <v/>
      </c>
      <c r="EE129" s="320" t="str">
        <f t="shared" si="893"/>
        <v/>
      </c>
      <c r="EF129" s="320" t="str">
        <f ca="1">IF(EA129="","",IF(NC&lt;DY129,"",SUM(ED129:OFFSET(ED129,(NC-1),0))))</f>
        <v/>
      </c>
      <c r="EG129" s="320" t="str">
        <f ca="1">IF(EA129="","",IF(NC&lt;DY129,"",SUM(EE129:OFFSET(EE129,(NC-1),0))))</f>
        <v/>
      </c>
      <c r="EH129" s="320" t="str">
        <f t="shared" ref="EH129:EH192" si="1650">IF(EA129="","",IF(NC&lt;DY129,"",SQRT(EF129^2+EG129^2)))</f>
        <v/>
      </c>
      <c r="EI129" s="320" t="str">
        <f>IF(EH129="","",'RAPPORT-XYZ'!$E$9/'CALCUL-XYZ'!EH129)</f>
        <v/>
      </c>
    </row>
    <row r="130" spans="1:139" x14ac:dyDescent="0.15">
      <c r="A130" s="320" t="str">
        <f>IF(XYZ!C154="","",XYZ!C154)</f>
        <v/>
      </c>
      <c r="B130" s="320" t="str">
        <f>IF(XYZ!C154="","",IF(XYZ!C154='RAPPORT-XYZ'!$A$6,'RAPPORT-XYZ'!$A$6,IF(OR(XYZ!C154='RAPPORT-XYZ'!$A$7,XYZ!C154='RAPPORT-XYZ'!$B$7),'RAPPORT-XYZ'!$A$7)))</f>
        <v/>
      </c>
      <c r="C130" s="320" t="str">
        <f>IF(XYZ!E154="","",XYZ!E154)</f>
        <v/>
      </c>
      <c r="D130" s="320" t="str">
        <f>IF(XYZ!F154="","",XYZ!F154)</f>
        <v/>
      </c>
      <c r="E130" s="320" t="str">
        <f>IF(XYZ!G154="","",XYZ!G154)</f>
        <v/>
      </c>
      <c r="F130" s="322" t="str">
        <f>IF(XYZ!H154="","",MOD(XYZ!H154,CERCLE))</f>
        <v/>
      </c>
      <c r="G130" s="322" t="str">
        <f>IF(XYZ!I154="","",MOD(XYZ!I154,CERCLE))</f>
        <v/>
      </c>
      <c r="H130" s="320">
        <f>IFERROR(IF(ECHELLE3="",XYZ!I154*1,XYZ!I154*ECHELLE3),"")</f>
        <v>0</v>
      </c>
      <c r="I130" s="320" t="str">
        <f>IF(XYZ!J154="","",XYZ!J154)</f>
        <v/>
      </c>
      <c r="K130" s="320" t="str">
        <f t="shared" ref="K130:K193" si="1651">IF(A130&lt;&gt;"x",IF(F130="","",1),"")</f>
        <v/>
      </c>
      <c r="L130" s="320" t="str">
        <f>IF(K130="","",COUNT($K$1:K130))</f>
        <v/>
      </c>
      <c r="M130" s="320" t="str">
        <f t="shared" si="1598"/>
        <v/>
      </c>
      <c r="N130" s="320" t="str">
        <f t="shared" si="1599"/>
        <v/>
      </c>
      <c r="O130" s="320" t="str">
        <f t="shared" si="1600"/>
        <v/>
      </c>
      <c r="P130" s="320" t="str">
        <f t="shared" si="1601"/>
        <v/>
      </c>
      <c r="Q130" s="322" t="str">
        <f t="shared" si="1602"/>
        <v/>
      </c>
      <c r="R130" s="322" t="str">
        <f t="shared" si="1603"/>
        <v/>
      </c>
      <c r="S130" s="320" t="str">
        <f t="shared" si="1604"/>
        <v/>
      </c>
      <c r="T130" s="320" t="str">
        <f t="shared" si="1605"/>
        <v/>
      </c>
      <c r="V130" s="322" t="str">
        <f t="shared" ref="V130" si="1652">IF(Q130="","",IF(M130="R",MOD(Q130-SUD,CERCLE),Q130))</f>
        <v/>
      </c>
      <c r="W130" s="331" t="str">
        <f t="shared" ref="W130:W193" si="1653">IF(V130="","",SIN(RADIANS(V130*24)))</f>
        <v/>
      </c>
      <c r="X130" s="331" t="str">
        <f t="shared" ref="X130:X193" si="1654">IF(V130="","",COS(RADIANS(V130*24)))</f>
        <v/>
      </c>
      <c r="Y130" s="352"/>
      <c r="Z130" s="322" t="str">
        <f t="shared" ref="Z130" si="1655">IF(R130="","",IF(M130="R",MOD(CERCLE-R130,CERCLE),R130))</f>
        <v/>
      </c>
      <c r="AA130" s="320" t="str">
        <f t="shared" ref="AA130" si="1656">IF(S130="","",ABS(COS(RADIANS(Z130-EST)*24))*S130)</f>
        <v/>
      </c>
      <c r="AC130" s="320" t="str">
        <f t="shared" ref="AC130" si="1657">IF(S130="","",SIN(RADIANS(Z130-EST)*24)*S130)</f>
        <v/>
      </c>
      <c r="AD130" s="320" t="str">
        <f t="shared" si="1610"/>
        <v/>
      </c>
      <c r="AF130" s="320" t="str">
        <f t="shared" si="1611"/>
        <v/>
      </c>
      <c r="AG130" s="320" t="str">
        <f t="shared" si="1611"/>
        <v/>
      </c>
      <c r="AH130" s="320" t="str">
        <f t="shared" si="1612"/>
        <v/>
      </c>
      <c r="AI130" s="320" t="str">
        <f t="shared" si="1613"/>
        <v/>
      </c>
      <c r="AJ130" s="320" t="str">
        <f>IF(AH130="","",IF(ISNA(MATCH(AH130,$AH$1:AH129,0)),"N","Y"))</f>
        <v/>
      </c>
      <c r="AK130" s="320" t="str">
        <f t="shared" si="1614"/>
        <v/>
      </c>
      <c r="AL130" s="320" t="str">
        <f t="shared" si="1615"/>
        <v/>
      </c>
      <c r="AM130" s="320" t="str">
        <f t="shared" si="1616"/>
        <v/>
      </c>
      <c r="AN130" s="320" t="str">
        <f t="shared" si="1617"/>
        <v/>
      </c>
      <c r="AO130" s="334" t="str">
        <f t="array" ref="AO130">IF(AM130="","",AVERAGE(IF(AH$1:AH$200=AM130,W$1:W$200)))</f>
        <v/>
      </c>
      <c r="AP130" s="334" t="str">
        <f t="array" ref="AP130">IF(AM130="","",AVERAGE(IF(AH$1:AH$200=AM130,X$1:X$200)))</f>
        <v/>
      </c>
      <c r="AQ130" s="334" t="str">
        <f t="shared" ref="AQ130:AQ193" si="1658">IF(AP130="","",ATAN2(AP130,AO130))</f>
        <v/>
      </c>
      <c r="AR130" s="335" t="str">
        <f t="array" ref="AR130">IF(AQ130="","",MOD(DEGREES(AQ130/24),CERCLE))</f>
        <v/>
      </c>
      <c r="AS130" s="336" t="str">
        <f t="array" ref="AS130">IF(AM130="","",AVERAGE(IF(AH$1:AH$200=AM130,AA$1:AA$200)))</f>
        <v/>
      </c>
      <c r="AT130" s="336" t="str">
        <f t="shared" si="1618"/>
        <v/>
      </c>
      <c r="AU130" s="336" t="str">
        <f t="shared" ref="AU130:AU193" si="1659">IF(AS130="","",AVERAGE(AS130:AT130))</f>
        <v/>
      </c>
      <c r="AV130" s="337" t="str">
        <f t="array" ref="AV130">IF(AM130="","",AVERAGE(IF(AH$1:AH$200=AM130,AD$1:AD$200)))</f>
        <v/>
      </c>
      <c r="AW130" s="337" t="str">
        <f t="array" ref="AW130">IF(AN130="","",AVERAGE(IF(AH$1:AH$200=AN130,AD$1:AD$200)))</f>
        <v/>
      </c>
      <c r="AX130" s="337" t="str">
        <f t="shared" ref="AX130:AX193" si="1660">IF(AV130="","",SIGN(AV130)*AVERAGE(ABS(AV130),ABS(AW130)))</f>
        <v/>
      </c>
      <c r="AY130" s="320" t="str">
        <f t="shared" si="1619"/>
        <v/>
      </c>
      <c r="AZ130" s="320" t="str">
        <f>IF(AY130="","",COUNT(AY$1:AY130))</f>
        <v/>
      </c>
      <c r="BB130" s="339" t="str">
        <f>IF(AF130="","",IF(ISNA(MATCH(AF130,$AF$1:AF129,0)),"N","Y"))</f>
        <v/>
      </c>
      <c r="BC130" s="339" t="str">
        <f t="shared" si="20"/>
        <v/>
      </c>
      <c r="BD130" s="339" t="str">
        <f>IF(BC130="","",COUNT($BC$1:BC130))</f>
        <v/>
      </c>
      <c r="BE130" s="339" t="str">
        <f t="shared" si="1620"/>
        <v/>
      </c>
      <c r="BF130" s="340" t="str">
        <f>IF(AR130="","",IF(ISNA(MATCH(AF130,$AF$1:AF129,0)),-AR130,AR130))</f>
        <v/>
      </c>
      <c r="BG130" s="341" t="str">
        <f t="array" ref="BG130">IF(BE130="","",SUM(IF(AK$1:AK$200=BE130,BF$1:BF$200)))</f>
        <v/>
      </c>
      <c r="BH130" s="341" t="str">
        <f t="shared" ref="BH130" si="1661">IF(BG130="","",MOD(BG130,CERCLE))</f>
        <v/>
      </c>
      <c r="BI130" s="342"/>
      <c r="BJ130" s="322"/>
      <c r="BK130" s="322"/>
      <c r="BL130" s="322"/>
      <c r="BM130" s="339" t="str">
        <f t="shared" ref="BM130:BM193" si="1662">IF(BE130="","",BE130)</f>
        <v/>
      </c>
      <c r="BN130" s="343" t="str">
        <f t="shared" si="1622"/>
        <v/>
      </c>
      <c r="BO130" s="341" t="str">
        <f t="shared" ref="BO130" si="1663">IF(BN130="","",CERCLE-BN130)</f>
        <v/>
      </c>
      <c r="BP130" s="341"/>
      <c r="BQ130" s="339" t="str">
        <f t="shared" si="1624"/>
        <v/>
      </c>
      <c r="BR130" s="341" t="str">
        <f t="shared" ref="BR130:BR193" si="1664">BM130&amp;BQ130</f>
        <v/>
      </c>
      <c r="BS130" s="341" t="str">
        <f t="shared" ref="BS130:BS193" si="1665">IF(BM130="","",BQ130&amp;BM130)</f>
        <v/>
      </c>
      <c r="BT130" s="343" t="str">
        <f t="shared" si="1625"/>
        <v/>
      </c>
      <c r="BU130" s="342"/>
      <c r="BV130" s="341" t="str">
        <f t="shared" ref="BV130:BV161" si="1666">IF(BN130="","",IF(ANGLEC="interieur",MOD(BV129+SUD+BN130,CERCLE),MOD(BV129+SUD-BN130,CERCLE)))</f>
        <v/>
      </c>
      <c r="BW130" s="345" t="str">
        <f t="shared" ref="BW130:BW161" si="1667">IF(BN130="","",IF(ANGLEC="exterieur",MOD(BW129+SUD+BN130,CERCLE),MOD(BW129+SUD-BN130,CERCLE)))</f>
        <v/>
      </c>
      <c r="BX130" s="345" t="str">
        <f t="shared" si="1626"/>
        <v/>
      </c>
      <c r="BY130" s="346" t="str">
        <f t="shared" si="1627"/>
        <v/>
      </c>
      <c r="BZ130" s="346" t="str">
        <f t="shared" si="1628"/>
        <v/>
      </c>
      <c r="CA130" s="339" t="str">
        <f t="shared" ref="CA130:CA193" si="1668">IF(BR130="","",CA129+BZ130)</f>
        <v/>
      </c>
      <c r="CE130" s="320" t="str">
        <f t="shared" si="1629"/>
        <v/>
      </c>
      <c r="CF130" s="320" t="str">
        <f t="shared" si="1630"/>
        <v/>
      </c>
      <c r="CG130" s="322" t="str">
        <f t="shared" si="1631"/>
        <v/>
      </c>
      <c r="CH130" s="322" t="str">
        <f t="shared" ref="CH130" si="1669">IF(CG130="","",MOD(CG130-BX130,CERCLE))</f>
        <v/>
      </c>
      <c r="CI130" s="322" t="str">
        <f t="shared" si="1633"/>
        <v/>
      </c>
      <c r="CJ130" s="349"/>
      <c r="CK130" s="350" t="str">
        <f t="shared" si="1634"/>
        <v/>
      </c>
      <c r="CL130" s="350" t="str">
        <f t="shared" si="1635"/>
        <v/>
      </c>
      <c r="CM130" s="320" t="str">
        <f t="shared" si="1450"/>
        <v/>
      </c>
      <c r="CN130" s="320" t="str">
        <f t="shared" si="1450"/>
        <v/>
      </c>
      <c r="CP130" s="322" t="str">
        <f>IF(BN130="","",MOD(BN130+'RAPPORT-XYZ'!$E$12,CERCLE))</f>
        <v/>
      </c>
      <c r="CQ130" s="345" t="str">
        <f t="shared" ref="CQ130:CQ161" si="1670">IF(CP130="","",IF(CHEMINEMENTC=ANTIC,IF(ANGLEC="INTERIEUR",MOD(CQ129+SUD+CP130,CERCLE),MOD(CQ129+SUD-CP130,CERCLE)),IF($BP$1="INTERIEUR",MOD(CQ129+SUD-CP130,CERCLE),MOD(CQ129+SUD+CP130,CERCLE))))</f>
        <v/>
      </c>
      <c r="CR130" s="320" t="str">
        <f t="shared" ref="CR130:CR193" si="1671">IF(CI130="","",BY130*(COS(RADIANS(CQ130*24))))</f>
        <v/>
      </c>
      <c r="CS130" s="320" t="str">
        <f t="shared" si="1636"/>
        <v/>
      </c>
      <c r="CU130" s="320" t="str">
        <f>IF(CR130="","",BY130/'RAPPORT-XYZ'!$E$9)</f>
        <v/>
      </c>
      <c r="CV130" s="320" t="str">
        <f>IF(CU130="","",-'RAPPORT-XYZ'!$E$27*CU130)</f>
        <v/>
      </c>
      <c r="CW130" s="320" t="str">
        <f>IF(CV130="","",-'RAPPORT-XYZ'!$E$29*CU130)</f>
        <v/>
      </c>
      <c r="CY130" s="320" t="str">
        <f t="shared" si="1637"/>
        <v/>
      </c>
      <c r="CZ130" s="320" t="str">
        <f t="shared" si="1637"/>
        <v/>
      </c>
      <c r="DB130" s="320" t="str">
        <f t="shared" ref="DB130:DB193" si="1672">IF(CY130="","",SQRT(CY130^2+CZ130^2))</f>
        <v/>
      </c>
      <c r="DD130" s="320" t="str">
        <f>IF(CA130="","",CA130+('RAPPORT-XYZ'!$E$37*ROW(130:130)))</f>
        <v/>
      </c>
      <c r="DF130" s="345" t="str">
        <f t="shared" ref="DF130" si="1673">IF(AND(CZ130=0,CY130=0),0,IF(AND(CZ130=0,CY130&gt;0),NORD,IF(AND(CZ130&gt;0,CY130=0),EST,IF(AND(CZ130=0,CY130&lt;0),SUD,IF(AND(CZ130&lt;0,CY130=0),OUEST,"")))))</f>
        <v/>
      </c>
      <c r="DG130" s="345" t="str">
        <f t="shared" ref="DG130" si="1674">IF(CY130="","",IF(DF130="",MOD(DEGREES(ATAN(ABS(CZ130)/(ABS(CY130))))/24,CERCLE),DF130))</f>
        <v/>
      </c>
      <c r="DH130" s="345" t="str">
        <f t="shared" ref="DH130" si="1675">IF(DG130="","",MOD(IF(AND(CZ130&gt;0,CY130&gt;0),DG130,IF(AND(CZ130&gt;0,CY130&lt;0),SUD-DG130,IF(AND(CZ130&lt;0,CY130&lt;0),SUD+DG130,IF(AND(CZ130&lt;0,CY130&gt;0),NORD-DG130,DG130)))),CERCLE))</f>
        <v/>
      </c>
      <c r="DI130" s="322" t="str">
        <f t="shared" ref="DI130" si="1676">IF(CG130="","",MOD(CG130-DH130,CERCLE))</f>
        <v/>
      </c>
      <c r="DJ130" s="322" t="str">
        <f t="shared" si="1642"/>
        <v/>
      </c>
      <c r="DK130" s="322" t="str">
        <f>IF(XYZ!$F$15=OUI,'CALCUL-XYZ'!DJ130,'CALCUL-XYZ'!DH130)</f>
        <v/>
      </c>
      <c r="DL130" s="345" t="str">
        <f t="shared" ref="DL130:DL161" si="1677">IF(DK130="","",IF(CHEMINEMENTC=ANTIC,MOD(IF(ANGLEC="INTERIEUR",DK130-DK129-SUD,DK129-SUD-DK130),CERCLE),MOD(IF(ANGLEC="INTERIEUR",DK129-SUD-DK130,DK130-DK129-SUD),CERCLE)))</f>
        <v/>
      </c>
      <c r="DN130" s="320" t="str">
        <f t="shared" si="1643"/>
        <v/>
      </c>
      <c r="DO130" s="320" t="str">
        <f t="shared" si="1644"/>
        <v/>
      </c>
      <c r="DP130" s="320" t="str">
        <f t="shared" ref="DP130:DQ145" si="1678">IF(DN130="","",DP129+DN130)</f>
        <v/>
      </c>
      <c r="DQ130" s="320" t="str">
        <f t="shared" si="1678"/>
        <v/>
      </c>
      <c r="DS130" s="320" t="str">
        <f t="shared" si="1645"/>
        <v/>
      </c>
      <c r="DT130" s="320" t="str">
        <f>IF(XYZ!AJ154="","",IF(XYZ!$AO$23='CALCUL-XY'!$E$56," "&amp;SUBSTITUTE(XYZ!AJ154,",","."),","&amp;SUBSTITUTE(XYZ!AJ154,",",".")))</f>
        <v/>
      </c>
      <c r="DU130" s="320" t="str">
        <f>IF(XYZ!AK154="","",IF(XYZ!$AO$23='CALCUL-XY'!$E$56," "&amp;SUBSTITUTE(XYZ!AK154,",","."),","&amp;SUBSTITUTE(XYZ!AK154,",",".")))</f>
        <v/>
      </c>
      <c r="DV130" s="320" t="str">
        <f>IF(DD130="","",IF(XYZ!$AO$23='CALCUL-XY'!$E$56," "&amp;SUBSTITUTE(DD130,",","."),","&amp;SUBSTITUTE(DD130,",",".")))</f>
        <v/>
      </c>
      <c r="DW130" s="320" t="str">
        <f>IF(DS130="","",IF(XYZ!$AO$23='CALCUL-XY'!$E$56,IF(XYZ!AM154=""," ST"," "&amp;XYZ!AM154),IF(XYZ!AM154="",",ST",","&amp;XYZ!AM154)))</f>
        <v/>
      </c>
      <c r="DY130" s="319">
        <f t="shared" si="1646"/>
        <v>130</v>
      </c>
      <c r="DZ130" s="320" t="str">
        <f t="shared" si="1647"/>
        <v/>
      </c>
      <c r="EA130" s="322" t="str">
        <f t="shared" si="1648"/>
        <v/>
      </c>
      <c r="EB130" s="345" t="str">
        <f t="shared" ref="EB130:EB193" si="1679">IF(EA130="","",IF(CHEMINEMENTC=ANTIC,IF(ANGLEC="INTERIEUR",MOD(EB129+SUD+EA130,CERCLE),MOD(EB129+SUD-EA130,CERCLE)),IF(ANGLEC="INTERIEUR",MOD(EB129+SUD-EA130,CERCLE),MOD(EB129+SUD+EA130,CERCLE))))</f>
        <v/>
      </c>
      <c r="EC130" s="320" t="str">
        <f t="shared" si="1649"/>
        <v/>
      </c>
      <c r="ED130" s="320" t="str">
        <f t="shared" si="892"/>
        <v/>
      </c>
      <c r="EE130" s="320" t="str">
        <f t="shared" si="893"/>
        <v/>
      </c>
      <c r="EF130" s="320" t="str">
        <f ca="1">IF(EA130="","",IF(NC&lt;DY130,"",SUM(ED130:OFFSET(ED130,(NC-1),0))))</f>
        <v/>
      </c>
      <c r="EG130" s="320" t="str">
        <f ca="1">IF(EA130="","",IF(NC&lt;DY130,"",SUM(EE130:OFFSET(EE130,(NC-1),0))))</f>
        <v/>
      </c>
      <c r="EH130" s="320" t="str">
        <f t="shared" si="1650"/>
        <v/>
      </c>
      <c r="EI130" s="320" t="str">
        <f>IF(EH130="","",'RAPPORT-XYZ'!$E$9/'CALCUL-XYZ'!EH130)</f>
        <v/>
      </c>
    </row>
    <row r="131" spans="1:139" x14ac:dyDescent="0.15">
      <c r="A131" s="320" t="str">
        <f>IF(XYZ!C155="","",XYZ!C155)</f>
        <v/>
      </c>
      <c r="B131" s="320" t="str">
        <f>IF(XYZ!C155="","",IF(XYZ!C155='RAPPORT-XYZ'!$A$6,'RAPPORT-XYZ'!$A$6,IF(OR(XYZ!C155='RAPPORT-XYZ'!$A$7,XYZ!C155='RAPPORT-XYZ'!$B$7),'RAPPORT-XYZ'!$A$7)))</f>
        <v/>
      </c>
      <c r="C131" s="320" t="str">
        <f>IF(XYZ!E155="","",XYZ!E155)</f>
        <v/>
      </c>
      <c r="D131" s="320" t="str">
        <f>IF(XYZ!F155="","",XYZ!F155)</f>
        <v/>
      </c>
      <c r="E131" s="320" t="str">
        <f>IF(XYZ!G155="","",XYZ!G155)</f>
        <v/>
      </c>
      <c r="F131" s="322" t="str">
        <f>IF(XYZ!H155="","",MOD(XYZ!H155,CERCLE))</f>
        <v/>
      </c>
      <c r="G131" s="322" t="str">
        <f>IF(XYZ!I155="","",MOD(XYZ!I155,CERCLE))</f>
        <v/>
      </c>
      <c r="H131" s="320">
        <f>IFERROR(IF(ECHELLE3="",XYZ!I155*1,XYZ!I155*ECHELLE3),"")</f>
        <v>0</v>
      </c>
      <c r="I131" s="320" t="str">
        <f>IF(XYZ!J155="","",XYZ!J155)</f>
        <v/>
      </c>
      <c r="K131" s="320" t="str">
        <f t="shared" si="1651"/>
        <v/>
      </c>
      <c r="L131" s="320" t="str">
        <f>IF(K131="","",COUNT($K$1:K131))</f>
        <v/>
      </c>
      <c r="M131" s="320" t="str">
        <f t="shared" si="1598"/>
        <v/>
      </c>
      <c r="N131" s="320" t="str">
        <f t="shared" si="1599"/>
        <v/>
      </c>
      <c r="O131" s="320" t="str">
        <f t="shared" si="1600"/>
        <v/>
      </c>
      <c r="P131" s="320" t="str">
        <f t="shared" si="1601"/>
        <v/>
      </c>
      <c r="Q131" s="322" t="str">
        <f t="shared" si="1602"/>
        <v/>
      </c>
      <c r="R131" s="322" t="str">
        <f t="shared" si="1603"/>
        <v/>
      </c>
      <c r="S131" s="320" t="str">
        <f t="shared" si="1604"/>
        <v/>
      </c>
      <c r="T131" s="320" t="str">
        <f t="shared" si="1605"/>
        <v/>
      </c>
      <c r="V131" s="322" t="str">
        <f t="shared" ref="V131" si="1680">IF(Q131="","",IF(M131="R",MOD(Q131-SUD,CERCLE),Q131))</f>
        <v/>
      </c>
      <c r="W131" s="331" t="str">
        <f t="shared" si="1653"/>
        <v/>
      </c>
      <c r="X131" s="331" t="str">
        <f t="shared" si="1654"/>
        <v/>
      </c>
      <c r="Y131" s="352"/>
      <c r="Z131" s="322" t="str">
        <f t="shared" ref="Z131" si="1681">IF(R131="","",IF(M131="R",MOD(CERCLE-R131,CERCLE),R131))</f>
        <v/>
      </c>
      <c r="AA131" s="320" t="str">
        <f t="shared" ref="AA131" si="1682">IF(S131="","",ABS(COS(RADIANS(Z131-EST)*24))*S131)</f>
        <v/>
      </c>
      <c r="AC131" s="320" t="str">
        <f t="shared" ref="AC131" si="1683">IF(S131="","",SIN(RADIANS(Z131-EST)*24)*S131)</f>
        <v/>
      </c>
      <c r="AD131" s="320" t="str">
        <f t="shared" si="1610"/>
        <v/>
      </c>
      <c r="AF131" s="320" t="str">
        <f t="shared" si="1611"/>
        <v/>
      </c>
      <c r="AG131" s="320" t="str">
        <f t="shared" si="1611"/>
        <v/>
      </c>
      <c r="AH131" s="320" t="str">
        <f t="shared" si="1612"/>
        <v/>
      </c>
      <c r="AI131" s="320" t="str">
        <f t="shared" si="1613"/>
        <v/>
      </c>
      <c r="AJ131" s="320" t="str">
        <f>IF(AH131="","",IF(ISNA(MATCH(AH131,$AH$1:AH130,0)),"N","Y"))</f>
        <v/>
      </c>
      <c r="AK131" s="320" t="str">
        <f t="shared" si="1614"/>
        <v/>
      </c>
      <c r="AL131" s="320" t="str">
        <f t="shared" si="1615"/>
        <v/>
      </c>
      <c r="AM131" s="320" t="str">
        <f t="shared" si="1616"/>
        <v/>
      </c>
      <c r="AN131" s="320" t="str">
        <f t="shared" si="1617"/>
        <v/>
      </c>
      <c r="AO131" s="334" t="str">
        <f t="array" ref="AO131">IF(AM131="","",AVERAGE(IF(AH$1:AH$200=AM131,W$1:W$200)))</f>
        <v/>
      </c>
      <c r="AP131" s="334" t="str">
        <f t="array" ref="AP131">IF(AM131="","",AVERAGE(IF(AH$1:AH$200=AM131,X$1:X$200)))</f>
        <v/>
      </c>
      <c r="AQ131" s="334" t="str">
        <f t="shared" si="1658"/>
        <v/>
      </c>
      <c r="AR131" s="335" t="str">
        <f t="array" ref="AR131">IF(AQ131="","",MOD(DEGREES(AQ131/24),CERCLE))</f>
        <v/>
      </c>
      <c r="AS131" s="336" t="str">
        <f t="array" ref="AS131">IF(AM131="","",AVERAGE(IF(AH$1:AH$200=AM131,AA$1:AA$200)))</f>
        <v/>
      </c>
      <c r="AT131" s="336" t="str">
        <f t="shared" si="1618"/>
        <v/>
      </c>
      <c r="AU131" s="336" t="str">
        <f t="shared" si="1659"/>
        <v/>
      </c>
      <c r="AV131" s="337" t="str">
        <f t="array" ref="AV131">IF(AM131="","",AVERAGE(IF(AH$1:AH$200=AM131,AD$1:AD$200)))</f>
        <v/>
      </c>
      <c r="AW131" s="337" t="str">
        <f t="array" ref="AW131">IF(AN131="","",AVERAGE(IF(AH$1:AH$200=AN131,AD$1:AD$200)))</f>
        <v/>
      </c>
      <c r="AX131" s="337" t="str">
        <f t="shared" si="1660"/>
        <v/>
      </c>
      <c r="AY131" s="320" t="str">
        <f t="shared" si="1619"/>
        <v/>
      </c>
      <c r="AZ131" s="320" t="str">
        <f>IF(AY131="","",COUNT(AY$1:AY131))</f>
        <v/>
      </c>
      <c r="BB131" s="339" t="str">
        <f>IF(AF131="","",IF(ISNA(MATCH(AF131,$AF$1:AF130,0)),"N","Y"))</f>
        <v/>
      </c>
      <c r="BC131" s="339" t="str">
        <f t="shared" si="20"/>
        <v/>
      </c>
      <c r="BD131" s="339" t="str">
        <f>IF(BC131="","",COUNT($BC$1:BC131))</f>
        <v/>
      </c>
      <c r="BE131" s="339" t="str">
        <f t="shared" si="1620"/>
        <v/>
      </c>
      <c r="BF131" s="340" t="str">
        <f>IF(AR131="","",IF(ISNA(MATCH(AF131,$AF$1:AF130,0)),-AR131,AR131))</f>
        <v/>
      </c>
      <c r="BG131" s="341" t="str">
        <f t="array" ref="BG131">IF(BE131="","",SUM(IF(AK$1:AK$200=BE131,BF$1:BF$200)))</f>
        <v/>
      </c>
      <c r="BH131" s="341" t="str">
        <f t="shared" ref="BH131" si="1684">IF(BG131="","",MOD(BG131,CERCLE))</f>
        <v/>
      </c>
      <c r="BI131" s="342"/>
      <c r="BJ131" s="322"/>
      <c r="BK131" s="322"/>
      <c r="BL131" s="322"/>
      <c r="BM131" s="339" t="str">
        <f t="shared" si="1662"/>
        <v/>
      </c>
      <c r="BN131" s="343" t="str">
        <f t="shared" si="1622"/>
        <v/>
      </c>
      <c r="BO131" s="341" t="str">
        <f t="shared" ref="BO131" si="1685">IF(BN131="","",CERCLE-BN131)</f>
        <v/>
      </c>
      <c r="BP131" s="341"/>
      <c r="BQ131" s="339" t="str">
        <f t="shared" si="1624"/>
        <v/>
      </c>
      <c r="BR131" s="341" t="str">
        <f t="shared" si="1664"/>
        <v/>
      </c>
      <c r="BS131" s="341" t="str">
        <f t="shared" si="1665"/>
        <v/>
      </c>
      <c r="BT131" s="343" t="str">
        <f t="shared" si="1625"/>
        <v/>
      </c>
      <c r="BU131" s="342"/>
      <c r="BV131" s="341" t="str">
        <f t="shared" si="1666"/>
        <v/>
      </c>
      <c r="BW131" s="345" t="str">
        <f t="shared" si="1667"/>
        <v/>
      </c>
      <c r="BX131" s="345" t="str">
        <f t="shared" si="1626"/>
        <v/>
      </c>
      <c r="BY131" s="346" t="str">
        <f t="shared" si="1627"/>
        <v/>
      </c>
      <c r="BZ131" s="346" t="str">
        <f t="shared" si="1628"/>
        <v/>
      </c>
      <c r="CA131" s="339" t="str">
        <f t="shared" si="1668"/>
        <v/>
      </c>
      <c r="CE131" s="320" t="str">
        <f t="shared" si="1629"/>
        <v/>
      </c>
      <c r="CF131" s="320" t="str">
        <f t="shared" si="1630"/>
        <v/>
      </c>
      <c r="CG131" s="322" t="str">
        <f t="shared" si="1631"/>
        <v/>
      </c>
      <c r="CH131" s="322" t="str">
        <f t="shared" ref="CH131" si="1686">IF(CG131="","",MOD(CG131-BX131,CERCLE))</f>
        <v/>
      </c>
      <c r="CI131" s="322" t="str">
        <f t="shared" si="1633"/>
        <v/>
      </c>
      <c r="CJ131" s="349"/>
      <c r="CK131" s="350" t="str">
        <f t="shared" si="1634"/>
        <v/>
      </c>
      <c r="CL131" s="350" t="str">
        <f t="shared" si="1635"/>
        <v/>
      </c>
      <c r="CM131" s="320" t="str">
        <f t="shared" ref="CM131:CN146" si="1687">IF(CK131="","",CM130+CK131)</f>
        <v/>
      </c>
      <c r="CN131" s="320" t="str">
        <f t="shared" si="1687"/>
        <v/>
      </c>
      <c r="CP131" s="322" t="str">
        <f>IF(BN131="","",MOD(BN131+'RAPPORT-XYZ'!$E$12,CERCLE))</f>
        <v/>
      </c>
      <c r="CQ131" s="345" t="str">
        <f t="shared" si="1670"/>
        <v/>
      </c>
      <c r="CR131" s="320" t="str">
        <f t="shared" si="1671"/>
        <v/>
      </c>
      <c r="CS131" s="320" t="str">
        <f t="shared" si="1636"/>
        <v/>
      </c>
      <c r="CU131" s="320" t="str">
        <f>IF(CR131="","",BY131/'RAPPORT-XYZ'!$E$9)</f>
        <v/>
      </c>
      <c r="CV131" s="320" t="str">
        <f>IF(CU131="","",-'RAPPORT-XYZ'!$E$27*CU131)</f>
        <v/>
      </c>
      <c r="CW131" s="320" t="str">
        <f>IF(CV131="","",-'RAPPORT-XYZ'!$E$29*CU131)</f>
        <v/>
      </c>
      <c r="CY131" s="320" t="str">
        <f t="shared" si="1637"/>
        <v/>
      </c>
      <c r="CZ131" s="320" t="str">
        <f t="shared" si="1637"/>
        <v/>
      </c>
      <c r="DB131" s="320" t="str">
        <f t="shared" si="1672"/>
        <v/>
      </c>
      <c r="DD131" s="320" t="str">
        <f>IF(CA131="","",CA131+('RAPPORT-XYZ'!$E$37*ROW(131:131)))</f>
        <v/>
      </c>
      <c r="DF131" s="345" t="str">
        <f t="shared" ref="DF131" si="1688">IF(AND(CZ131=0,CY131=0),0,IF(AND(CZ131=0,CY131&gt;0),NORD,IF(AND(CZ131&gt;0,CY131=0),EST,IF(AND(CZ131=0,CY131&lt;0),SUD,IF(AND(CZ131&lt;0,CY131=0),OUEST,"")))))</f>
        <v/>
      </c>
      <c r="DG131" s="345" t="str">
        <f t="shared" ref="DG131" si="1689">IF(CY131="","",IF(DF131="",MOD(DEGREES(ATAN(ABS(CZ131)/(ABS(CY131))))/24,CERCLE),DF131))</f>
        <v/>
      </c>
      <c r="DH131" s="345" t="str">
        <f t="shared" ref="DH131" si="1690">IF(DG131="","",MOD(IF(AND(CZ131&gt;0,CY131&gt;0),DG131,IF(AND(CZ131&gt;0,CY131&lt;0),SUD-DG131,IF(AND(CZ131&lt;0,CY131&lt;0),SUD+DG131,IF(AND(CZ131&lt;0,CY131&gt;0),NORD-DG131,DG131)))),CERCLE))</f>
        <v/>
      </c>
      <c r="DI131" s="322" t="str">
        <f t="shared" ref="DI131" si="1691">IF(CG131="","",MOD(CG131-DH131,CERCLE))</f>
        <v/>
      </c>
      <c r="DJ131" s="322" t="str">
        <f t="shared" si="1642"/>
        <v/>
      </c>
      <c r="DK131" s="322" t="str">
        <f>IF(XYZ!$F$15=OUI,'CALCUL-XYZ'!DJ131,'CALCUL-XYZ'!DH131)</f>
        <v/>
      </c>
      <c r="DL131" s="345" t="str">
        <f t="shared" si="1677"/>
        <v/>
      </c>
      <c r="DN131" s="320" t="str">
        <f t="shared" si="1643"/>
        <v/>
      </c>
      <c r="DO131" s="320" t="str">
        <f t="shared" si="1644"/>
        <v/>
      </c>
      <c r="DP131" s="320" t="str">
        <f t="shared" si="1678"/>
        <v/>
      </c>
      <c r="DQ131" s="320" t="str">
        <f t="shared" si="1678"/>
        <v/>
      </c>
      <c r="DS131" s="320" t="str">
        <f t="shared" si="1645"/>
        <v/>
      </c>
      <c r="DT131" s="320" t="str">
        <f>IF(XYZ!AJ155="","",IF(XYZ!$AO$23='CALCUL-XY'!$E$56," "&amp;SUBSTITUTE(XYZ!AJ155,",","."),","&amp;SUBSTITUTE(XYZ!AJ155,",",".")))</f>
        <v/>
      </c>
      <c r="DU131" s="320" t="str">
        <f>IF(XYZ!AK155="","",IF(XYZ!$AO$23='CALCUL-XY'!$E$56," "&amp;SUBSTITUTE(XYZ!AK155,",","."),","&amp;SUBSTITUTE(XYZ!AK155,",",".")))</f>
        <v/>
      </c>
      <c r="DV131" s="320" t="str">
        <f>IF(DD131="","",IF(XYZ!$AO$23='CALCUL-XY'!$E$56," "&amp;SUBSTITUTE(DD131,",","."),","&amp;SUBSTITUTE(DD131,",",".")))</f>
        <v/>
      </c>
      <c r="DW131" s="320" t="str">
        <f>IF(DS131="","",IF(XYZ!$AO$23='CALCUL-XY'!$E$56,IF(XYZ!AM155=""," ST"," "&amp;XYZ!AM155),IF(XYZ!AM155="",",ST",","&amp;XYZ!AM155)))</f>
        <v/>
      </c>
      <c r="DY131" s="319">
        <f t="shared" si="1646"/>
        <v>131</v>
      </c>
      <c r="DZ131" s="320" t="str">
        <f t="shared" si="1647"/>
        <v/>
      </c>
      <c r="EA131" s="322" t="str">
        <f t="shared" si="1648"/>
        <v/>
      </c>
      <c r="EB131" s="345" t="str">
        <f t="shared" si="1679"/>
        <v/>
      </c>
      <c r="EC131" s="320" t="str">
        <f t="shared" si="1649"/>
        <v/>
      </c>
      <c r="ED131" s="320" t="str">
        <f t="shared" ref="ED131:ED194" si="1692">IF(EA131="","",EC131*(COS(RADIANS(EB131*24))))</f>
        <v/>
      </c>
      <c r="EE131" s="320" t="str">
        <f t="shared" ref="EE131:EE194" si="1693">IF(EA131="","",EC131*(SIN(RADIANS(EB131*24))))</f>
        <v/>
      </c>
      <c r="EF131" s="320" t="str">
        <f ca="1">IF(EA131="","",IF(NC&lt;DY131,"",SUM(ED131:OFFSET(ED131,(NC-1),0))))</f>
        <v/>
      </c>
      <c r="EG131" s="320" t="str">
        <f ca="1">IF(EA131="","",IF(NC&lt;DY131,"",SUM(EE131:OFFSET(EE131,(NC-1),0))))</f>
        <v/>
      </c>
      <c r="EH131" s="320" t="str">
        <f t="shared" si="1650"/>
        <v/>
      </c>
      <c r="EI131" s="320" t="str">
        <f>IF(EH131="","",'RAPPORT-XYZ'!$E$9/'CALCUL-XYZ'!EH131)</f>
        <v/>
      </c>
    </row>
    <row r="132" spans="1:139" x14ac:dyDescent="0.15">
      <c r="A132" s="320" t="str">
        <f>IF(XYZ!C156="","",XYZ!C156)</f>
        <v/>
      </c>
      <c r="B132" s="320" t="str">
        <f>IF(XYZ!C156="","",IF(XYZ!C156='RAPPORT-XYZ'!$A$6,'RAPPORT-XYZ'!$A$6,IF(OR(XYZ!C156='RAPPORT-XYZ'!$A$7,XYZ!C156='RAPPORT-XYZ'!$B$7),'RAPPORT-XYZ'!$A$7)))</f>
        <v/>
      </c>
      <c r="C132" s="320" t="str">
        <f>IF(XYZ!E156="","",XYZ!E156)</f>
        <v/>
      </c>
      <c r="D132" s="320" t="str">
        <f>IF(XYZ!F156="","",XYZ!F156)</f>
        <v/>
      </c>
      <c r="E132" s="320" t="str">
        <f>IF(XYZ!G156="","",XYZ!G156)</f>
        <v/>
      </c>
      <c r="F132" s="322" t="str">
        <f>IF(XYZ!H156="","",MOD(XYZ!H156,CERCLE))</f>
        <v/>
      </c>
      <c r="G132" s="322" t="str">
        <f>IF(XYZ!I156="","",MOD(XYZ!I156,CERCLE))</f>
        <v/>
      </c>
      <c r="H132" s="320">
        <f>IFERROR(IF(ECHELLE3="",XYZ!I156*1,XYZ!I156*ECHELLE3),"")</f>
        <v>0</v>
      </c>
      <c r="I132" s="320" t="str">
        <f>IF(XYZ!J156="","",XYZ!J156)</f>
        <v/>
      </c>
      <c r="K132" s="320" t="str">
        <f t="shared" si="1651"/>
        <v/>
      </c>
      <c r="L132" s="320" t="str">
        <f>IF(K132="","",COUNT($K$1:K132))</f>
        <v/>
      </c>
      <c r="M132" s="320" t="str">
        <f t="shared" si="1598"/>
        <v/>
      </c>
      <c r="N132" s="320" t="str">
        <f t="shared" si="1599"/>
        <v/>
      </c>
      <c r="O132" s="320" t="str">
        <f t="shared" si="1600"/>
        <v/>
      </c>
      <c r="P132" s="320" t="str">
        <f t="shared" si="1601"/>
        <v/>
      </c>
      <c r="Q132" s="322" t="str">
        <f t="shared" si="1602"/>
        <v/>
      </c>
      <c r="R132" s="322" t="str">
        <f t="shared" si="1603"/>
        <v/>
      </c>
      <c r="S132" s="320" t="str">
        <f t="shared" si="1604"/>
        <v/>
      </c>
      <c r="T132" s="320" t="str">
        <f t="shared" si="1605"/>
        <v/>
      </c>
      <c r="V132" s="322" t="str">
        <f t="shared" ref="V132" si="1694">IF(Q132="","",IF(M132="R",MOD(Q132-SUD,CERCLE),Q132))</f>
        <v/>
      </c>
      <c r="W132" s="331" t="str">
        <f t="shared" si="1653"/>
        <v/>
      </c>
      <c r="X132" s="331" t="str">
        <f t="shared" si="1654"/>
        <v/>
      </c>
      <c r="Y132" s="352"/>
      <c r="Z132" s="322" t="str">
        <f t="shared" ref="Z132" si="1695">IF(R132="","",IF(M132="R",MOD(CERCLE-R132,CERCLE),R132))</f>
        <v/>
      </c>
      <c r="AA132" s="320" t="str">
        <f t="shared" ref="AA132" si="1696">IF(S132="","",ABS(COS(RADIANS(Z132-EST)*24))*S132)</f>
        <v/>
      </c>
      <c r="AC132" s="320" t="str">
        <f t="shared" ref="AC132" si="1697">IF(S132="","",SIN(RADIANS(Z132-EST)*24)*S132)</f>
        <v/>
      </c>
      <c r="AD132" s="320" t="str">
        <f t="shared" si="1610"/>
        <v/>
      </c>
      <c r="AF132" s="320" t="str">
        <f t="shared" si="1611"/>
        <v/>
      </c>
      <c r="AG132" s="320" t="str">
        <f t="shared" si="1611"/>
        <v/>
      </c>
      <c r="AH132" s="320" t="str">
        <f t="shared" si="1612"/>
        <v/>
      </c>
      <c r="AI132" s="320" t="str">
        <f t="shared" si="1613"/>
        <v/>
      </c>
      <c r="AJ132" s="320" t="str">
        <f>IF(AH132="","",IF(ISNA(MATCH(AH132,$AH$1:AH131,0)),"N","Y"))</f>
        <v/>
      </c>
      <c r="AK132" s="320" t="str">
        <f t="shared" si="1614"/>
        <v/>
      </c>
      <c r="AL132" s="320" t="str">
        <f t="shared" si="1615"/>
        <v/>
      </c>
      <c r="AM132" s="320" t="str">
        <f t="shared" si="1616"/>
        <v/>
      </c>
      <c r="AN132" s="320" t="str">
        <f t="shared" si="1617"/>
        <v/>
      </c>
      <c r="AO132" s="334" t="str">
        <f t="array" ref="AO132">IF(AM132="","",AVERAGE(IF(AH$1:AH$200=AM132,W$1:W$200)))</f>
        <v/>
      </c>
      <c r="AP132" s="334" t="str">
        <f t="array" ref="AP132">IF(AM132="","",AVERAGE(IF(AH$1:AH$200=AM132,X$1:X$200)))</f>
        <v/>
      </c>
      <c r="AQ132" s="334" t="str">
        <f t="shared" si="1658"/>
        <v/>
      </c>
      <c r="AR132" s="335" t="str">
        <f t="array" ref="AR132">IF(AQ132="","",MOD(DEGREES(AQ132/24),CERCLE))</f>
        <v/>
      </c>
      <c r="AS132" s="336" t="str">
        <f t="array" ref="AS132">IF(AM132="","",AVERAGE(IF(AH$1:AH$200=AM132,AA$1:AA$200)))</f>
        <v/>
      </c>
      <c r="AT132" s="336" t="str">
        <f t="shared" si="1618"/>
        <v/>
      </c>
      <c r="AU132" s="336" t="str">
        <f t="shared" si="1659"/>
        <v/>
      </c>
      <c r="AV132" s="337" t="str">
        <f t="array" ref="AV132">IF(AM132="","",AVERAGE(IF(AH$1:AH$200=AM132,AD$1:AD$200)))</f>
        <v/>
      </c>
      <c r="AW132" s="337" t="str">
        <f t="array" ref="AW132">IF(AN132="","",AVERAGE(IF(AH$1:AH$200=AN132,AD$1:AD$200)))</f>
        <v/>
      </c>
      <c r="AX132" s="337" t="str">
        <f t="shared" si="1660"/>
        <v/>
      </c>
      <c r="AY132" s="320" t="str">
        <f t="shared" si="1619"/>
        <v/>
      </c>
      <c r="AZ132" s="320" t="str">
        <f>IF(AY132="","",COUNT(AY$1:AY132))</f>
        <v/>
      </c>
      <c r="BB132" s="339" t="str">
        <f>IF(AF132="","",IF(ISNA(MATCH(AF132,$AF$1:AF131,0)),"N","Y"))</f>
        <v/>
      </c>
      <c r="BC132" s="339" t="str">
        <f t="shared" si="20"/>
        <v/>
      </c>
      <c r="BD132" s="339" t="str">
        <f>IF(BC132="","",COUNT($BC$1:BC132))</f>
        <v/>
      </c>
      <c r="BE132" s="339" t="str">
        <f t="shared" si="1620"/>
        <v/>
      </c>
      <c r="BF132" s="340" t="str">
        <f>IF(AR132="","",IF(ISNA(MATCH(AF132,$AF$1:AF131,0)),-AR132,AR132))</f>
        <v/>
      </c>
      <c r="BG132" s="341" t="str">
        <f t="array" ref="BG132">IF(BE132="","",SUM(IF(AK$1:AK$200=BE132,BF$1:BF$200)))</f>
        <v/>
      </c>
      <c r="BH132" s="341" t="str">
        <f t="shared" ref="BH132" si="1698">IF(BG132="","",MOD(BG132,CERCLE))</f>
        <v/>
      </c>
      <c r="BI132" s="342"/>
      <c r="BJ132" s="322"/>
      <c r="BK132" s="322"/>
      <c r="BL132" s="322"/>
      <c r="BM132" s="339" t="str">
        <f t="shared" si="1662"/>
        <v/>
      </c>
      <c r="BN132" s="343" t="str">
        <f t="shared" si="1622"/>
        <v/>
      </c>
      <c r="BO132" s="341" t="str">
        <f t="shared" ref="BO132" si="1699">IF(BN132="","",CERCLE-BN132)</f>
        <v/>
      </c>
      <c r="BP132" s="341"/>
      <c r="BQ132" s="339" t="str">
        <f t="shared" si="1624"/>
        <v/>
      </c>
      <c r="BR132" s="341" t="str">
        <f t="shared" si="1664"/>
        <v/>
      </c>
      <c r="BS132" s="341" t="str">
        <f t="shared" si="1665"/>
        <v/>
      </c>
      <c r="BT132" s="343" t="str">
        <f t="shared" si="1625"/>
        <v/>
      </c>
      <c r="BU132" s="342"/>
      <c r="BV132" s="341" t="str">
        <f t="shared" si="1666"/>
        <v/>
      </c>
      <c r="BW132" s="345" t="str">
        <f t="shared" si="1667"/>
        <v/>
      </c>
      <c r="BX132" s="345" t="str">
        <f t="shared" si="1626"/>
        <v/>
      </c>
      <c r="BY132" s="346" t="str">
        <f t="shared" si="1627"/>
        <v/>
      </c>
      <c r="BZ132" s="346" t="str">
        <f t="shared" si="1628"/>
        <v/>
      </c>
      <c r="CA132" s="339" t="str">
        <f t="shared" si="1668"/>
        <v/>
      </c>
      <c r="CE132" s="320" t="str">
        <f t="shared" si="1629"/>
        <v/>
      </c>
      <c r="CF132" s="320" t="str">
        <f t="shared" si="1630"/>
        <v/>
      </c>
      <c r="CG132" s="322" t="str">
        <f t="shared" si="1631"/>
        <v/>
      </c>
      <c r="CH132" s="322" t="str">
        <f t="shared" ref="CH132" si="1700">IF(CG132="","",MOD(CG132-BX132,CERCLE))</f>
        <v/>
      </c>
      <c r="CI132" s="322" t="str">
        <f t="shared" si="1633"/>
        <v/>
      </c>
      <c r="CJ132" s="349"/>
      <c r="CK132" s="350" t="str">
        <f t="shared" si="1634"/>
        <v/>
      </c>
      <c r="CL132" s="350" t="str">
        <f t="shared" si="1635"/>
        <v/>
      </c>
      <c r="CM132" s="320" t="str">
        <f t="shared" si="1687"/>
        <v/>
      </c>
      <c r="CN132" s="320" t="str">
        <f t="shared" si="1687"/>
        <v/>
      </c>
      <c r="CP132" s="322" t="str">
        <f>IF(BN132="","",MOD(BN132+'RAPPORT-XYZ'!$E$12,CERCLE))</f>
        <v/>
      </c>
      <c r="CQ132" s="345" t="str">
        <f t="shared" si="1670"/>
        <v/>
      </c>
      <c r="CR132" s="320" t="str">
        <f t="shared" si="1671"/>
        <v/>
      </c>
      <c r="CS132" s="320" t="str">
        <f t="shared" si="1636"/>
        <v/>
      </c>
      <c r="CU132" s="320" t="str">
        <f>IF(CR132="","",BY132/'RAPPORT-XYZ'!$E$9)</f>
        <v/>
      </c>
      <c r="CV132" s="320" t="str">
        <f>IF(CU132="","",-'RAPPORT-XYZ'!$E$27*CU132)</f>
        <v/>
      </c>
      <c r="CW132" s="320" t="str">
        <f>IF(CV132="","",-'RAPPORT-XYZ'!$E$29*CU132)</f>
        <v/>
      </c>
      <c r="CY132" s="320" t="str">
        <f t="shared" si="1637"/>
        <v/>
      </c>
      <c r="CZ132" s="320" t="str">
        <f t="shared" si="1637"/>
        <v/>
      </c>
      <c r="DB132" s="320" t="str">
        <f t="shared" si="1672"/>
        <v/>
      </c>
      <c r="DD132" s="320" t="str">
        <f>IF(CA132="","",CA132+('RAPPORT-XYZ'!$E$37*ROW(132:132)))</f>
        <v/>
      </c>
      <c r="DF132" s="345" t="str">
        <f t="shared" ref="DF132" si="1701">IF(AND(CZ132=0,CY132=0),0,IF(AND(CZ132=0,CY132&gt;0),NORD,IF(AND(CZ132&gt;0,CY132=0),EST,IF(AND(CZ132=0,CY132&lt;0),SUD,IF(AND(CZ132&lt;0,CY132=0),OUEST,"")))))</f>
        <v/>
      </c>
      <c r="DG132" s="345" t="str">
        <f t="shared" ref="DG132" si="1702">IF(CY132="","",IF(DF132="",MOD(DEGREES(ATAN(ABS(CZ132)/(ABS(CY132))))/24,CERCLE),DF132))</f>
        <v/>
      </c>
      <c r="DH132" s="345" t="str">
        <f t="shared" ref="DH132" si="1703">IF(DG132="","",MOD(IF(AND(CZ132&gt;0,CY132&gt;0),DG132,IF(AND(CZ132&gt;0,CY132&lt;0),SUD-DG132,IF(AND(CZ132&lt;0,CY132&lt;0),SUD+DG132,IF(AND(CZ132&lt;0,CY132&gt;0),NORD-DG132,DG132)))),CERCLE))</f>
        <v/>
      </c>
      <c r="DI132" s="322" t="str">
        <f t="shared" ref="DI132" si="1704">IF(CG132="","",MOD(CG132-DH132,CERCLE))</f>
        <v/>
      </c>
      <c r="DJ132" s="322" t="str">
        <f t="shared" si="1642"/>
        <v/>
      </c>
      <c r="DK132" s="322" t="str">
        <f>IF(XYZ!$F$15=OUI,'CALCUL-XYZ'!DJ132,'CALCUL-XYZ'!DH132)</f>
        <v/>
      </c>
      <c r="DL132" s="345" t="str">
        <f t="shared" si="1677"/>
        <v/>
      </c>
      <c r="DN132" s="320" t="str">
        <f t="shared" si="1643"/>
        <v/>
      </c>
      <c r="DO132" s="320" t="str">
        <f t="shared" si="1644"/>
        <v/>
      </c>
      <c r="DP132" s="320" t="str">
        <f t="shared" si="1678"/>
        <v/>
      </c>
      <c r="DQ132" s="320" t="str">
        <f t="shared" si="1678"/>
        <v/>
      </c>
      <c r="DS132" s="320" t="str">
        <f t="shared" si="1645"/>
        <v/>
      </c>
      <c r="DT132" s="320" t="str">
        <f>IF(XYZ!AJ156="","",IF(XYZ!$AO$23='CALCUL-XY'!$E$56," "&amp;SUBSTITUTE(XYZ!AJ156,",","."),","&amp;SUBSTITUTE(XYZ!AJ156,",",".")))</f>
        <v/>
      </c>
      <c r="DU132" s="320" t="str">
        <f>IF(XYZ!AK156="","",IF(XYZ!$AO$23='CALCUL-XY'!$E$56," "&amp;SUBSTITUTE(XYZ!AK156,",","."),","&amp;SUBSTITUTE(XYZ!AK156,",",".")))</f>
        <v/>
      </c>
      <c r="DV132" s="320" t="str">
        <f>IF(DD132="","",IF(XYZ!$AO$23='CALCUL-XY'!$E$56," "&amp;SUBSTITUTE(DD132,",","."),","&amp;SUBSTITUTE(DD132,",",".")))</f>
        <v/>
      </c>
      <c r="DW132" s="320" t="str">
        <f>IF(DS132="","",IF(XYZ!$AO$23='CALCUL-XY'!$E$56,IF(XYZ!AM156=""," ST"," "&amp;XYZ!AM156),IF(XYZ!AM156="",",ST",","&amp;XYZ!AM156)))</f>
        <v/>
      </c>
      <c r="DY132" s="319">
        <f t="shared" si="1646"/>
        <v>132</v>
      </c>
      <c r="DZ132" s="320" t="str">
        <f t="shared" si="1647"/>
        <v/>
      </c>
      <c r="EA132" s="322" t="str">
        <f t="shared" si="1648"/>
        <v/>
      </c>
      <c r="EB132" s="345" t="str">
        <f t="shared" si="1679"/>
        <v/>
      </c>
      <c r="EC132" s="320" t="str">
        <f t="shared" si="1649"/>
        <v/>
      </c>
      <c r="ED132" s="320" t="str">
        <f t="shared" si="1692"/>
        <v/>
      </c>
      <c r="EE132" s="320" t="str">
        <f t="shared" si="1693"/>
        <v/>
      </c>
      <c r="EF132" s="320" t="str">
        <f ca="1">IF(EA132="","",IF(NC&lt;DY132,"",SUM(ED132:OFFSET(ED132,(NC-1),0))))</f>
        <v/>
      </c>
      <c r="EG132" s="320" t="str">
        <f ca="1">IF(EA132="","",IF(NC&lt;DY132,"",SUM(EE132:OFFSET(EE132,(NC-1),0))))</f>
        <v/>
      </c>
      <c r="EH132" s="320" t="str">
        <f t="shared" si="1650"/>
        <v/>
      </c>
      <c r="EI132" s="320" t="str">
        <f>IF(EH132="","",'RAPPORT-XYZ'!$E$9/'CALCUL-XYZ'!EH132)</f>
        <v/>
      </c>
    </row>
    <row r="133" spans="1:139" x14ac:dyDescent="0.15">
      <c r="A133" s="320" t="str">
        <f>IF(XYZ!C157="","",XYZ!C157)</f>
        <v/>
      </c>
      <c r="B133" s="320" t="str">
        <f>IF(XYZ!C157="","",IF(XYZ!C157='RAPPORT-XYZ'!$A$6,'RAPPORT-XYZ'!$A$6,IF(OR(XYZ!C157='RAPPORT-XYZ'!$A$7,XYZ!C157='RAPPORT-XYZ'!$B$7),'RAPPORT-XYZ'!$A$7)))</f>
        <v/>
      </c>
      <c r="C133" s="320" t="str">
        <f>IF(XYZ!E157="","",XYZ!E157)</f>
        <v/>
      </c>
      <c r="D133" s="320" t="str">
        <f>IF(XYZ!F157="","",XYZ!F157)</f>
        <v/>
      </c>
      <c r="E133" s="320" t="str">
        <f>IF(XYZ!G157="","",XYZ!G157)</f>
        <v/>
      </c>
      <c r="F133" s="322" t="str">
        <f>IF(XYZ!H157="","",MOD(XYZ!H157,CERCLE))</f>
        <v/>
      </c>
      <c r="G133" s="322" t="str">
        <f>IF(XYZ!I157="","",MOD(XYZ!I157,CERCLE))</f>
        <v/>
      </c>
      <c r="H133" s="320">
        <f>IFERROR(IF(ECHELLE3="",XYZ!I157*1,XYZ!I157*ECHELLE3),"")</f>
        <v>0</v>
      </c>
      <c r="I133" s="320" t="str">
        <f>IF(XYZ!J157="","",XYZ!J157)</f>
        <v/>
      </c>
      <c r="K133" s="320" t="str">
        <f t="shared" si="1651"/>
        <v/>
      </c>
      <c r="L133" s="320" t="str">
        <f>IF(K133="","",COUNT($K$1:K133))</f>
        <v/>
      </c>
      <c r="M133" s="320" t="str">
        <f t="shared" si="1598"/>
        <v/>
      </c>
      <c r="N133" s="320" t="str">
        <f t="shared" si="1599"/>
        <v/>
      </c>
      <c r="O133" s="320" t="str">
        <f t="shared" si="1600"/>
        <v/>
      </c>
      <c r="P133" s="320" t="str">
        <f t="shared" si="1601"/>
        <v/>
      </c>
      <c r="Q133" s="322" t="str">
        <f t="shared" si="1602"/>
        <v/>
      </c>
      <c r="R133" s="322" t="str">
        <f t="shared" si="1603"/>
        <v/>
      </c>
      <c r="S133" s="320" t="str">
        <f t="shared" si="1604"/>
        <v/>
      </c>
      <c r="T133" s="320" t="str">
        <f t="shared" si="1605"/>
        <v/>
      </c>
      <c r="V133" s="322" t="str">
        <f t="shared" ref="V133" si="1705">IF(Q133="","",IF(M133="R",MOD(Q133-SUD,CERCLE),Q133))</f>
        <v/>
      </c>
      <c r="W133" s="331" t="str">
        <f t="shared" si="1653"/>
        <v/>
      </c>
      <c r="X133" s="331" t="str">
        <f t="shared" si="1654"/>
        <v/>
      </c>
      <c r="Y133" s="352"/>
      <c r="Z133" s="322" t="str">
        <f t="shared" ref="Z133" si="1706">IF(R133="","",IF(M133="R",MOD(CERCLE-R133,CERCLE),R133))</f>
        <v/>
      </c>
      <c r="AA133" s="320" t="str">
        <f t="shared" ref="AA133" si="1707">IF(S133="","",ABS(COS(RADIANS(Z133-EST)*24))*S133)</f>
        <v/>
      </c>
      <c r="AC133" s="320" t="str">
        <f t="shared" ref="AC133" si="1708">IF(S133="","",SIN(RADIANS(Z133-EST)*24)*S133)</f>
        <v/>
      </c>
      <c r="AD133" s="320" t="str">
        <f t="shared" si="1610"/>
        <v/>
      </c>
      <c r="AF133" s="320" t="str">
        <f t="shared" si="1611"/>
        <v/>
      </c>
      <c r="AG133" s="320" t="str">
        <f t="shared" si="1611"/>
        <v/>
      </c>
      <c r="AH133" s="320" t="str">
        <f t="shared" si="1612"/>
        <v/>
      </c>
      <c r="AI133" s="320" t="str">
        <f t="shared" si="1613"/>
        <v/>
      </c>
      <c r="AJ133" s="320" t="str">
        <f>IF(AH133="","",IF(ISNA(MATCH(AH133,$AH$1:AH132,0)),"N","Y"))</f>
        <v/>
      </c>
      <c r="AK133" s="320" t="str">
        <f t="shared" si="1614"/>
        <v/>
      </c>
      <c r="AL133" s="320" t="str">
        <f t="shared" si="1615"/>
        <v/>
      </c>
      <c r="AM133" s="320" t="str">
        <f t="shared" si="1616"/>
        <v/>
      </c>
      <c r="AN133" s="320" t="str">
        <f t="shared" si="1617"/>
        <v/>
      </c>
      <c r="AO133" s="334" t="str">
        <f t="array" ref="AO133">IF(AM133="","",AVERAGE(IF(AH$1:AH$200=AM133,W$1:W$200)))</f>
        <v/>
      </c>
      <c r="AP133" s="334" t="str">
        <f t="array" ref="AP133">IF(AM133="","",AVERAGE(IF(AH$1:AH$200=AM133,X$1:X$200)))</f>
        <v/>
      </c>
      <c r="AQ133" s="334" t="str">
        <f t="shared" si="1658"/>
        <v/>
      </c>
      <c r="AR133" s="335" t="str">
        <f t="array" ref="AR133">IF(AQ133="","",MOD(DEGREES(AQ133/24),CERCLE))</f>
        <v/>
      </c>
      <c r="AS133" s="336" t="str">
        <f t="array" ref="AS133">IF(AM133="","",AVERAGE(IF(AH$1:AH$200=AM133,AA$1:AA$200)))</f>
        <v/>
      </c>
      <c r="AT133" s="336" t="str">
        <f t="shared" si="1618"/>
        <v/>
      </c>
      <c r="AU133" s="336" t="str">
        <f t="shared" si="1659"/>
        <v/>
      </c>
      <c r="AV133" s="337" t="str">
        <f t="array" ref="AV133">IF(AM133="","",AVERAGE(IF(AH$1:AH$200=AM133,AD$1:AD$200)))</f>
        <v/>
      </c>
      <c r="AW133" s="337" t="str">
        <f t="array" ref="AW133">IF(AN133="","",AVERAGE(IF(AH$1:AH$200=AN133,AD$1:AD$200)))</f>
        <v/>
      </c>
      <c r="AX133" s="337" t="str">
        <f t="shared" si="1660"/>
        <v/>
      </c>
      <c r="AY133" s="320" t="str">
        <f t="shared" si="1619"/>
        <v/>
      </c>
      <c r="AZ133" s="320" t="str">
        <f>IF(AY133="","",COUNT(AY$1:AY133))</f>
        <v/>
      </c>
      <c r="BB133" s="339" t="str">
        <f>IF(AF133="","",IF(ISNA(MATCH(AF133,$AF$1:AF132,0)),"N","Y"))</f>
        <v/>
      </c>
      <c r="BC133" s="339" t="str">
        <f t="shared" si="20"/>
        <v/>
      </c>
      <c r="BD133" s="339" t="str">
        <f>IF(BC133="","",COUNT($BC$1:BC133))</f>
        <v/>
      </c>
      <c r="BE133" s="339" t="str">
        <f t="shared" si="1620"/>
        <v/>
      </c>
      <c r="BF133" s="340" t="str">
        <f>IF(AR133="","",IF(ISNA(MATCH(AF133,$AF$1:AF132,0)),-AR133,AR133))</f>
        <v/>
      </c>
      <c r="BG133" s="341" t="str">
        <f t="array" ref="BG133">IF(BE133="","",SUM(IF(AK$1:AK$200=BE133,BF$1:BF$200)))</f>
        <v/>
      </c>
      <c r="BH133" s="341" t="str">
        <f t="shared" ref="BH133" si="1709">IF(BG133="","",MOD(BG133,CERCLE))</f>
        <v/>
      </c>
      <c r="BI133" s="342"/>
      <c r="BJ133" s="322"/>
      <c r="BK133" s="322"/>
      <c r="BL133" s="322"/>
      <c r="BM133" s="339" t="str">
        <f t="shared" si="1662"/>
        <v/>
      </c>
      <c r="BN133" s="343" t="str">
        <f t="shared" si="1622"/>
        <v/>
      </c>
      <c r="BO133" s="341" t="str">
        <f t="shared" ref="BO133" si="1710">IF(BN133="","",CERCLE-BN133)</f>
        <v/>
      </c>
      <c r="BP133" s="341"/>
      <c r="BQ133" s="339" t="str">
        <f t="shared" si="1624"/>
        <v/>
      </c>
      <c r="BR133" s="341" t="str">
        <f t="shared" si="1664"/>
        <v/>
      </c>
      <c r="BS133" s="341" t="str">
        <f t="shared" si="1665"/>
        <v/>
      </c>
      <c r="BT133" s="343" t="str">
        <f t="shared" si="1625"/>
        <v/>
      </c>
      <c r="BU133" s="342"/>
      <c r="BV133" s="341" t="str">
        <f t="shared" si="1666"/>
        <v/>
      </c>
      <c r="BW133" s="345" t="str">
        <f t="shared" si="1667"/>
        <v/>
      </c>
      <c r="BX133" s="345" t="str">
        <f t="shared" si="1626"/>
        <v/>
      </c>
      <c r="BY133" s="346" t="str">
        <f t="shared" si="1627"/>
        <v/>
      </c>
      <c r="BZ133" s="346" t="str">
        <f t="shared" si="1628"/>
        <v/>
      </c>
      <c r="CA133" s="339" t="str">
        <f t="shared" si="1668"/>
        <v/>
      </c>
      <c r="CE133" s="320" t="str">
        <f t="shared" si="1629"/>
        <v/>
      </c>
      <c r="CF133" s="320" t="str">
        <f t="shared" si="1630"/>
        <v/>
      </c>
      <c r="CG133" s="322" t="str">
        <f t="shared" si="1631"/>
        <v/>
      </c>
      <c r="CH133" s="322" t="str">
        <f t="shared" ref="CH133" si="1711">IF(CG133="","",MOD(CG133-BX133,CERCLE))</f>
        <v/>
      </c>
      <c r="CI133" s="322" t="str">
        <f t="shared" si="1633"/>
        <v/>
      </c>
      <c r="CJ133" s="349"/>
      <c r="CK133" s="350" t="str">
        <f t="shared" si="1634"/>
        <v/>
      </c>
      <c r="CL133" s="350" t="str">
        <f t="shared" si="1635"/>
        <v/>
      </c>
      <c r="CM133" s="320" t="str">
        <f t="shared" si="1687"/>
        <v/>
      </c>
      <c r="CN133" s="320" t="str">
        <f t="shared" si="1687"/>
        <v/>
      </c>
      <c r="CP133" s="322" t="str">
        <f>IF(BN133="","",MOD(BN133+'RAPPORT-XYZ'!$E$12,CERCLE))</f>
        <v/>
      </c>
      <c r="CQ133" s="345" t="str">
        <f t="shared" si="1670"/>
        <v/>
      </c>
      <c r="CR133" s="320" t="str">
        <f t="shared" si="1671"/>
        <v/>
      </c>
      <c r="CS133" s="320" t="str">
        <f t="shared" si="1636"/>
        <v/>
      </c>
      <c r="CU133" s="320" t="str">
        <f>IF(CR133="","",BY133/'RAPPORT-XYZ'!$E$9)</f>
        <v/>
      </c>
      <c r="CV133" s="320" t="str">
        <f>IF(CU133="","",-'RAPPORT-XYZ'!$E$27*CU133)</f>
        <v/>
      </c>
      <c r="CW133" s="320" t="str">
        <f>IF(CV133="","",-'RAPPORT-XYZ'!$E$29*CU133)</f>
        <v/>
      </c>
      <c r="CY133" s="320" t="str">
        <f t="shared" si="1637"/>
        <v/>
      </c>
      <c r="CZ133" s="320" t="str">
        <f t="shared" si="1637"/>
        <v/>
      </c>
      <c r="DB133" s="320" t="str">
        <f t="shared" si="1672"/>
        <v/>
      </c>
      <c r="DD133" s="320" t="str">
        <f>IF(CA133="","",CA133+('RAPPORT-XYZ'!$E$37*ROW(133:133)))</f>
        <v/>
      </c>
      <c r="DF133" s="345" t="str">
        <f t="shared" ref="DF133" si="1712">IF(AND(CZ133=0,CY133=0),0,IF(AND(CZ133=0,CY133&gt;0),NORD,IF(AND(CZ133&gt;0,CY133=0),EST,IF(AND(CZ133=0,CY133&lt;0),SUD,IF(AND(CZ133&lt;0,CY133=0),OUEST,"")))))</f>
        <v/>
      </c>
      <c r="DG133" s="345" t="str">
        <f t="shared" ref="DG133" si="1713">IF(CY133="","",IF(DF133="",MOD(DEGREES(ATAN(ABS(CZ133)/(ABS(CY133))))/24,CERCLE),DF133))</f>
        <v/>
      </c>
      <c r="DH133" s="345" t="str">
        <f t="shared" ref="DH133" si="1714">IF(DG133="","",MOD(IF(AND(CZ133&gt;0,CY133&gt;0),DG133,IF(AND(CZ133&gt;0,CY133&lt;0),SUD-DG133,IF(AND(CZ133&lt;0,CY133&lt;0),SUD+DG133,IF(AND(CZ133&lt;0,CY133&gt;0),NORD-DG133,DG133)))),CERCLE))</f>
        <v/>
      </c>
      <c r="DI133" s="322" t="str">
        <f t="shared" ref="DI133" si="1715">IF(CG133="","",MOD(CG133-DH133,CERCLE))</f>
        <v/>
      </c>
      <c r="DJ133" s="322" t="str">
        <f t="shared" si="1642"/>
        <v/>
      </c>
      <c r="DK133" s="322" t="str">
        <f>IF(XYZ!$F$15=OUI,'CALCUL-XYZ'!DJ133,'CALCUL-XYZ'!DH133)</f>
        <v/>
      </c>
      <c r="DL133" s="345" t="str">
        <f t="shared" si="1677"/>
        <v/>
      </c>
      <c r="DN133" s="320" t="str">
        <f t="shared" si="1643"/>
        <v/>
      </c>
      <c r="DO133" s="320" t="str">
        <f t="shared" si="1644"/>
        <v/>
      </c>
      <c r="DP133" s="320" t="str">
        <f t="shared" si="1678"/>
        <v/>
      </c>
      <c r="DQ133" s="320" t="str">
        <f t="shared" si="1678"/>
        <v/>
      </c>
      <c r="DS133" s="320" t="str">
        <f t="shared" si="1645"/>
        <v/>
      </c>
      <c r="DT133" s="320" t="str">
        <f>IF(XYZ!AJ157="","",IF(XYZ!$AO$23='CALCUL-XY'!$E$56," "&amp;SUBSTITUTE(XYZ!AJ157,",","."),","&amp;SUBSTITUTE(XYZ!AJ157,",",".")))</f>
        <v/>
      </c>
      <c r="DU133" s="320" t="str">
        <f>IF(XYZ!AK157="","",IF(XYZ!$AO$23='CALCUL-XY'!$E$56," "&amp;SUBSTITUTE(XYZ!AK157,",","."),","&amp;SUBSTITUTE(XYZ!AK157,",",".")))</f>
        <v/>
      </c>
      <c r="DV133" s="320" t="str">
        <f>IF(DD133="","",IF(XYZ!$AO$23='CALCUL-XY'!$E$56," "&amp;SUBSTITUTE(DD133,",","."),","&amp;SUBSTITUTE(DD133,",",".")))</f>
        <v/>
      </c>
      <c r="DW133" s="320" t="str">
        <f>IF(DS133="","",IF(XYZ!$AO$23='CALCUL-XY'!$E$56,IF(XYZ!AM157=""," ST"," "&amp;XYZ!AM157),IF(XYZ!AM157="",",ST",","&amp;XYZ!AM157)))</f>
        <v/>
      </c>
      <c r="DY133" s="319">
        <f t="shared" si="1646"/>
        <v>133</v>
      </c>
      <c r="DZ133" s="320" t="str">
        <f t="shared" si="1647"/>
        <v/>
      </c>
      <c r="EA133" s="322" t="str">
        <f t="shared" si="1648"/>
        <v/>
      </c>
      <c r="EB133" s="345" t="str">
        <f t="shared" si="1679"/>
        <v/>
      </c>
      <c r="EC133" s="320" t="str">
        <f t="shared" si="1649"/>
        <v/>
      </c>
      <c r="ED133" s="320" t="str">
        <f t="shared" si="1692"/>
        <v/>
      </c>
      <c r="EE133" s="320" t="str">
        <f t="shared" si="1693"/>
        <v/>
      </c>
      <c r="EF133" s="320" t="str">
        <f ca="1">IF(EA133="","",IF(NC&lt;DY133,"",SUM(ED133:OFFSET(ED133,(NC-1),0))))</f>
        <v/>
      </c>
      <c r="EG133" s="320" t="str">
        <f ca="1">IF(EA133="","",IF(NC&lt;DY133,"",SUM(EE133:OFFSET(EE133,(NC-1),0))))</f>
        <v/>
      </c>
      <c r="EH133" s="320" t="str">
        <f t="shared" si="1650"/>
        <v/>
      </c>
      <c r="EI133" s="320" t="str">
        <f>IF(EH133="","",'RAPPORT-XYZ'!$E$9/'CALCUL-XYZ'!EH133)</f>
        <v/>
      </c>
    </row>
    <row r="134" spans="1:139" x14ac:dyDescent="0.15">
      <c r="A134" s="320" t="str">
        <f>IF(XYZ!C158="","",XYZ!C158)</f>
        <v/>
      </c>
      <c r="B134" s="320" t="str">
        <f>IF(XYZ!C158="","",IF(XYZ!C158='RAPPORT-XYZ'!$A$6,'RAPPORT-XYZ'!$A$6,IF(OR(XYZ!C158='RAPPORT-XYZ'!$A$7,XYZ!C158='RAPPORT-XYZ'!$B$7),'RAPPORT-XYZ'!$A$7)))</f>
        <v/>
      </c>
      <c r="C134" s="320" t="str">
        <f>IF(XYZ!E158="","",XYZ!E158)</f>
        <v/>
      </c>
      <c r="D134" s="320" t="str">
        <f>IF(XYZ!F158="","",XYZ!F158)</f>
        <v/>
      </c>
      <c r="E134" s="320" t="str">
        <f>IF(XYZ!G158="","",XYZ!G158)</f>
        <v/>
      </c>
      <c r="F134" s="322" t="str">
        <f>IF(XYZ!H158="","",MOD(XYZ!H158,CERCLE))</f>
        <v/>
      </c>
      <c r="G134" s="322" t="str">
        <f>IF(XYZ!I158="","",MOD(XYZ!I158,CERCLE))</f>
        <v/>
      </c>
      <c r="H134" s="320">
        <f>IFERROR(IF(ECHELLE3="",XYZ!I158*1,XYZ!I158*ECHELLE3),"")</f>
        <v>0</v>
      </c>
      <c r="I134" s="320" t="str">
        <f>IF(XYZ!J158="","",XYZ!J158)</f>
        <v/>
      </c>
      <c r="K134" s="320" t="str">
        <f t="shared" si="1651"/>
        <v/>
      </c>
      <c r="L134" s="320" t="str">
        <f>IF(K134="","",COUNT($K$1:K134))</f>
        <v/>
      </c>
      <c r="M134" s="320" t="str">
        <f t="shared" si="1598"/>
        <v/>
      </c>
      <c r="N134" s="320" t="str">
        <f t="shared" si="1599"/>
        <v/>
      </c>
      <c r="O134" s="320" t="str">
        <f t="shared" si="1600"/>
        <v/>
      </c>
      <c r="P134" s="320" t="str">
        <f t="shared" si="1601"/>
        <v/>
      </c>
      <c r="Q134" s="322" t="str">
        <f t="shared" si="1602"/>
        <v/>
      </c>
      <c r="R134" s="322" t="str">
        <f t="shared" si="1603"/>
        <v/>
      </c>
      <c r="S134" s="320" t="str">
        <f t="shared" si="1604"/>
        <v/>
      </c>
      <c r="T134" s="320" t="str">
        <f t="shared" si="1605"/>
        <v/>
      </c>
      <c r="V134" s="322" t="str">
        <f t="shared" ref="V134" si="1716">IF(Q134="","",IF(M134="R",MOD(Q134-SUD,CERCLE),Q134))</f>
        <v/>
      </c>
      <c r="W134" s="331" t="str">
        <f t="shared" si="1653"/>
        <v/>
      </c>
      <c r="X134" s="331" t="str">
        <f t="shared" si="1654"/>
        <v/>
      </c>
      <c r="Y134" s="352"/>
      <c r="Z134" s="322" t="str">
        <f t="shared" ref="Z134" si="1717">IF(R134="","",IF(M134="R",MOD(CERCLE-R134,CERCLE),R134))</f>
        <v/>
      </c>
      <c r="AA134" s="320" t="str">
        <f t="shared" ref="AA134" si="1718">IF(S134="","",ABS(COS(RADIANS(Z134-EST)*24))*S134)</f>
        <v/>
      </c>
      <c r="AC134" s="320" t="str">
        <f t="shared" ref="AC134" si="1719">IF(S134="","",SIN(RADIANS(Z134-EST)*24)*S134)</f>
        <v/>
      </c>
      <c r="AD134" s="320" t="str">
        <f t="shared" si="1610"/>
        <v/>
      </c>
      <c r="AF134" s="320" t="str">
        <f t="shared" si="1611"/>
        <v/>
      </c>
      <c r="AG134" s="320" t="str">
        <f t="shared" si="1611"/>
        <v/>
      </c>
      <c r="AH134" s="320" t="str">
        <f t="shared" si="1612"/>
        <v/>
      </c>
      <c r="AI134" s="320" t="str">
        <f t="shared" si="1613"/>
        <v/>
      </c>
      <c r="AJ134" s="320" t="str">
        <f>IF(AH134="","",IF(ISNA(MATCH(AH134,$AH$1:AH133,0)),"N","Y"))</f>
        <v/>
      </c>
      <c r="AK134" s="320" t="str">
        <f t="shared" si="1614"/>
        <v/>
      </c>
      <c r="AL134" s="320" t="str">
        <f t="shared" si="1615"/>
        <v/>
      </c>
      <c r="AM134" s="320" t="str">
        <f t="shared" si="1616"/>
        <v/>
      </c>
      <c r="AN134" s="320" t="str">
        <f t="shared" si="1617"/>
        <v/>
      </c>
      <c r="AO134" s="334" t="str">
        <f t="array" ref="AO134">IF(AM134="","",AVERAGE(IF(AH$1:AH$200=AM134,W$1:W$200)))</f>
        <v/>
      </c>
      <c r="AP134" s="334" t="str">
        <f t="array" ref="AP134">IF(AM134="","",AVERAGE(IF(AH$1:AH$200=AM134,X$1:X$200)))</f>
        <v/>
      </c>
      <c r="AQ134" s="334" t="str">
        <f t="shared" si="1658"/>
        <v/>
      </c>
      <c r="AR134" s="335" t="str">
        <f t="array" ref="AR134">IF(AQ134="","",MOD(DEGREES(AQ134/24),CERCLE))</f>
        <v/>
      </c>
      <c r="AS134" s="336" t="str">
        <f t="array" ref="AS134">IF(AM134="","",AVERAGE(IF(AH$1:AH$200=AM134,AA$1:AA$200)))</f>
        <v/>
      </c>
      <c r="AT134" s="336" t="str">
        <f t="shared" si="1618"/>
        <v/>
      </c>
      <c r="AU134" s="336" t="str">
        <f t="shared" si="1659"/>
        <v/>
      </c>
      <c r="AV134" s="337" t="str">
        <f t="array" ref="AV134">IF(AM134="","",AVERAGE(IF(AH$1:AH$200=AM134,AD$1:AD$200)))</f>
        <v/>
      </c>
      <c r="AW134" s="337" t="str">
        <f t="array" ref="AW134">IF(AN134="","",AVERAGE(IF(AH$1:AH$200=AN134,AD$1:AD$200)))</f>
        <v/>
      </c>
      <c r="AX134" s="337" t="str">
        <f t="shared" si="1660"/>
        <v/>
      </c>
      <c r="AY134" s="320" t="str">
        <f t="shared" si="1619"/>
        <v/>
      </c>
      <c r="AZ134" s="320" t="str">
        <f>IF(AY134="","",COUNT(AY$1:AY134))</f>
        <v/>
      </c>
      <c r="BB134" s="339" t="str">
        <f>IF(AF134="","",IF(ISNA(MATCH(AF134,$AF$1:AF133,0)),"N","Y"))</f>
        <v/>
      </c>
      <c r="BC134" s="339" t="str">
        <f t="shared" si="20"/>
        <v/>
      </c>
      <c r="BD134" s="339" t="str">
        <f>IF(BC134="","",COUNT($BC$1:BC134))</f>
        <v/>
      </c>
      <c r="BE134" s="339" t="str">
        <f t="shared" si="1620"/>
        <v/>
      </c>
      <c r="BF134" s="340" t="str">
        <f>IF(AR134="","",IF(ISNA(MATCH(AF134,$AF$1:AF133,0)),-AR134,AR134))</f>
        <v/>
      </c>
      <c r="BG134" s="341" t="str">
        <f t="array" ref="BG134">IF(BE134="","",SUM(IF(AK$1:AK$200=BE134,BF$1:BF$200)))</f>
        <v/>
      </c>
      <c r="BH134" s="341" t="str">
        <f t="shared" ref="BH134" si="1720">IF(BG134="","",MOD(BG134,CERCLE))</f>
        <v/>
      </c>
      <c r="BI134" s="342"/>
      <c r="BJ134" s="322"/>
      <c r="BK134" s="322"/>
      <c r="BL134" s="322"/>
      <c r="BM134" s="339" t="str">
        <f t="shared" si="1662"/>
        <v/>
      </c>
      <c r="BN134" s="343" t="str">
        <f t="shared" si="1622"/>
        <v/>
      </c>
      <c r="BO134" s="341" t="str">
        <f t="shared" ref="BO134" si="1721">IF(BN134="","",CERCLE-BN134)</f>
        <v/>
      </c>
      <c r="BP134" s="341"/>
      <c r="BQ134" s="339" t="str">
        <f t="shared" si="1624"/>
        <v/>
      </c>
      <c r="BR134" s="341" t="str">
        <f t="shared" si="1664"/>
        <v/>
      </c>
      <c r="BS134" s="341" t="str">
        <f t="shared" si="1665"/>
        <v/>
      </c>
      <c r="BT134" s="343" t="str">
        <f t="shared" si="1625"/>
        <v/>
      </c>
      <c r="BU134" s="342"/>
      <c r="BV134" s="341" t="str">
        <f t="shared" si="1666"/>
        <v/>
      </c>
      <c r="BW134" s="345" t="str">
        <f t="shared" si="1667"/>
        <v/>
      </c>
      <c r="BX134" s="345" t="str">
        <f t="shared" si="1626"/>
        <v/>
      </c>
      <c r="BY134" s="346" t="str">
        <f t="shared" si="1627"/>
        <v/>
      </c>
      <c r="BZ134" s="346" t="str">
        <f t="shared" si="1628"/>
        <v/>
      </c>
      <c r="CA134" s="339" t="str">
        <f t="shared" si="1668"/>
        <v/>
      </c>
      <c r="CE134" s="320" t="str">
        <f t="shared" si="1629"/>
        <v/>
      </c>
      <c r="CF134" s="320" t="str">
        <f t="shared" si="1630"/>
        <v/>
      </c>
      <c r="CG134" s="322" t="str">
        <f t="shared" si="1631"/>
        <v/>
      </c>
      <c r="CH134" s="322" t="str">
        <f t="shared" ref="CH134" si="1722">IF(CG134="","",MOD(CG134-BX134,CERCLE))</f>
        <v/>
      </c>
      <c r="CI134" s="322" t="str">
        <f t="shared" si="1633"/>
        <v/>
      </c>
      <c r="CJ134" s="349"/>
      <c r="CK134" s="350" t="str">
        <f t="shared" si="1634"/>
        <v/>
      </c>
      <c r="CL134" s="350" t="str">
        <f t="shared" si="1635"/>
        <v/>
      </c>
      <c r="CM134" s="320" t="str">
        <f t="shared" si="1687"/>
        <v/>
      </c>
      <c r="CN134" s="320" t="str">
        <f t="shared" si="1687"/>
        <v/>
      </c>
      <c r="CP134" s="322" t="str">
        <f>IF(BN134="","",MOD(BN134+'RAPPORT-XYZ'!$E$12,CERCLE))</f>
        <v/>
      </c>
      <c r="CQ134" s="345" t="str">
        <f t="shared" si="1670"/>
        <v/>
      </c>
      <c r="CR134" s="320" t="str">
        <f t="shared" si="1671"/>
        <v/>
      </c>
      <c r="CS134" s="320" t="str">
        <f t="shared" si="1636"/>
        <v/>
      </c>
      <c r="CU134" s="320" t="str">
        <f>IF(CR134="","",BY134/'RAPPORT-XYZ'!$E$9)</f>
        <v/>
      </c>
      <c r="CV134" s="320" t="str">
        <f>IF(CU134="","",-'RAPPORT-XYZ'!$E$27*CU134)</f>
        <v/>
      </c>
      <c r="CW134" s="320" t="str">
        <f>IF(CV134="","",-'RAPPORT-XYZ'!$E$29*CU134)</f>
        <v/>
      </c>
      <c r="CY134" s="320" t="str">
        <f t="shared" si="1637"/>
        <v/>
      </c>
      <c r="CZ134" s="320" t="str">
        <f t="shared" si="1637"/>
        <v/>
      </c>
      <c r="DB134" s="320" t="str">
        <f t="shared" si="1672"/>
        <v/>
      </c>
      <c r="DD134" s="320" t="str">
        <f>IF(CA134="","",CA134+('RAPPORT-XYZ'!$E$37*ROW(134:134)))</f>
        <v/>
      </c>
      <c r="DF134" s="345" t="str">
        <f t="shared" ref="DF134" si="1723">IF(AND(CZ134=0,CY134=0),0,IF(AND(CZ134=0,CY134&gt;0),NORD,IF(AND(CZ134&gt;0,CY134=0),EST,IF(AND(CZ134=0,CY134&lt;0),SUD,IF(AND(CZ134&lt;0,CY134=0),OUEST,"")))))</f>
        <v/>
      </c>
      <c r="DG134" s="345" t="str">
        <f t="shared" ref="DG134" si="1724">IF(CY134="","",IF(DF134="",MOD(DEGREES(ATAN(ABS(CZ134)/(ABS(CY134))))/24,CERCLE),DF134))</f>
        <v/>
      </c>
      <c r="DH134" s="345" t="str">
        <f t="shared" ref="DH134" si="1725">IF(DG134="","",MOD(IF(AND(CZ134&gt;0,CY134&gt;0),DG134,IF(AND(CZ134&gt;0,CY134&lt;0),SUD-DG134,IF(AND(CZ134&lt;0,CY134&lt;0),SUD+DG134,IF(AND(CZ134&lt;0,CY134&gt;0),NORD-DG134,DG134)))),CERCLE))</f>
        <v/>
      </c>
      <c r="DI134" s="322" t="str">
        <f t="shared" ref="DI134" si="1726">IF(CG134="","",MOD(CG134-DH134,CERCLE))</f>
        <v/>
      </c>
      <c r="DJ134" s="322" t="str">
        <f t="shared" si="1642"/>
        <v/>
      </c>
      <c r="DK134" s="322" t="str">
        <f>IF(XYZ!$F$15=OUI,'CALCUL-XYZ'!DJ134,'CALCUL-XYZ'!DH134)</f>
        <v/>
      </c>
      <c r="DL134" s="345" t="str">
        <f t="shared" si="1677"/>
        <v/>
      </c>
      <c r="DN134" s="320" t="str">
        <f t="shared" si="1643"/>
        <v/>
      </c>
      <c r="DO134" s="320" t="str">
        <f t="shared" si="1644"/>
        <v/>
      </c>
      <c r="DP134" s="320" t="str">
        <f t="shared" si="1678"/>
        <v/>
      </c>
      <c r="DQ134" s="320" t="str">
        <f t="shared" si="1678"/>
        <v/>
      </c>
      <c r="DS134" s="320" t="str">
        <f t="shared" si="1645"/>
        <v/>
      </c>
      <c r="DT134" s="320" t="str">
        <f>IF(XYZ!AJ158="","",IF(XYZ!$AO$23='CALCUL-XY'!$E$56," "&amp;SUBSTITUTE(XYZ!AJ158,",","."),","&amp;SUBSTITUTE(XYZ!AJ158,",",".")))</f>
        <v/>
      </c>
      <c r="DU134" s="320" t="str">
        <f>IF(XYZ!AK158="","",IF(XYZ!$AO$23='CALCUL-XY'!$E$56," "&amp;SUBSTITUTE(XYZ!AK158,",","."),","&amp;SUBSTITUTE(XYZ!AK158,",",".")))</f>
        <v/>
      </c>
      <c r="DV134" s="320" t="str">
        <f>IF(DD134="","",IF(XYZ!$AO$23='CALCUL-XY'!$E$56," "&amp;SUBSTITUTE(DD134,",","."),","&amp;SUBSTITUTE(DD134,",",".")))</f>
        <v/>
      </c>
      <c r="DW134" s="320" t="str">
        <f>IF(DS134="","",IF(XYZ!$AO$23='CALCUL-XY'!$E$56,IF(XYZ!AM158=""," ST"," "&amp;XYZ!AM158),IF(XYZ!AM158="",",ST",","&amp;XYZ!AM158)))</f>
        <v/>
      </c>
      <c r="DY134" s="319">
        <f t="shared" si="1646"/>
        <v>134</v>
      </c>
      <c r="DZ134" s="320" t="str">
        <f t="shared" si="1647"/>
        <v/>
      </c>
      <c r="EA134" s="322" t="str">
        <f t="shared" si="1648"/>
        <v/>
      </c>
      <c r="EB134" s="345" t="str">
        <f t="shared" si="1679"/>
        <v/>
      </c>
      <c r="EC134" s="320" t="str">
        <f t="shared" si="1649"/>
        <v/>
      </c>
      <c r="ED134" s="320" t="str">
        <f t="shared" si="1692"/>
        <v/>
      </c>
      <c r="EE134" s="320" t="str">
        <f t="shared" si="1693"/>
        <v/>
      </c>
      <c r="EF134" s="320" t="str">
        <f ca="1">IF(EA134="","",IF(NC&lt;DY134,"",SUM(ED134:OFFSET(ED134,(NC-1),0))))</f>
        <v/>
      </c>
      <c r="EG134" s="320" t="str">
        <f ca="1">IF(EA134="","",IF(NC&lt;DY134,"",SUM(EE134:OFFSET(EE134,(NC-1),0))))</f>
        <v/>
      </c>
      <c r="EH134" s="320" t="str">
        <f t="shared" si="1650"/>
        <v/>
      </c>
      <c r="EI134" s="320" t="str">
        <f>IF(EH134="","",'RAPPORT-XYZ'!$E$9/'CALCUL-XYZ'!EH134)</f>
        <v/>
      </c>
    </row>
    <row r="135" spans="1:139" x14ac:dyDescent="0.15">
      <c r="A135" s="320" t="str">
        <f>IF(XYZ!C159="","",XYZ!C159)</f>
        <v/>
      </c>
      <c r="B135" s="320" t="str">
        <f>IF(XYZ!C159="","",IF(XYZ!C159='RAPPORT-XYZ'!$A$6,'RAPPORT-XYZ'!$A$6,IF(OR(XYZ!C159='RAPPORT-XYZ'!$A$7,XYZ!C159='RAPPORT-XYZ'!$B$7),'RAPPORT-XYZ'!$A$7)))</f>
        <v/>
      </c>
      <c r="C135" s="320" t="str">
        <f>IF(XYZ!E159="","",XYZ!E159)</f>
        <v/>
      </c>
      <c r="D135" s="320" t="str">
        <f>IF(XYZ!F159="","",XYZ!F159)</f>
        <v/>
      </c>
      <c r="E135" s="320" t="str">
        <f>IF(XYZ!G159="","",XYZ!G159)</f>
        <v/>
      </c>
      <c r="F135" s="322" t="str">
        <f>IF(XYZ!H159="","",MOD(XYZ!H159,CERCLE))</f>
        <v/>
      </c>
      <c r="G135" s="322" t="str">
        <f>IF(XYZ!I159="","",MOD(XYZ!I159,CERCLE))</f>
        <v/>
      </c>
      <c r="H135" s="320">
        <f>IFERROR(IF(ECHELLE3="",XYZ!I159*1,XYZ!I159*ECHELLE3),"")</f>
        <v>0</v>
      </c>
      <c r="I135" s="320" t="str">
        <f>IF(XYZ!J159="","",XYZ!J159)</f>
        <v/>
      </c>
      <c r="K135" s="320" t="str">
        <f t="shared" si="1651"/>
        <v/>
      </c>
      <c r="L135" s="320" t="str">
        <f>IF(K135="","",COUNT($K$1:K135))</f>
        <v/>
      </c>
      <c r="M135" s="320" t="str">
        <f t="shared" si="1598"/>
        <v/>
      </c>
      <c r="N135" s="320" t="str">
        <f t="shared" si="1599"/>
        <v/>
      </c>
      <c r="O135" s="320" t="str">
        <f t="shared" si="1600"/>
        <v/>
      </c>
      <c r="P135" s="320" t="str">
        <f t="shared" si="1601"/>
        <v/>
      </c>
      <c r="Q135" s="322" t="str">
        <f t="shared" si="1602"/>
        <v/>
      </c>
      <c r="R135" s="322" t="str">
        <f t="shared" si="1603"/>
        <v/>
      </c>
      <c r="S135" s="320" t="str">
        <f t="shared" si="1604"/>
        <v/>
      </c>
      <c r="T135" s="320" t="str">
        <f t="shared" si="1605"/>
        <v/>
      </c>
      <c r="V135" s="322" t="str">
        <f t="shared" ref="V135" si="1727">IF(Q135="","",IF(M135="R",MOD(Q135-SUD,CERCLE),Q135))</f>
        <v/>
      </c>
      <c r="W135" s="331" t="str">
        <f t="shared" si="1653"/>
        <v/>
      </c>
      <c r="X135" s="331" t="str">
        <f t="shared" si="1654"/>
        <v/>
      </c>
      <c r="Y135" s="352"/>
      <c r="Z135" s="322" t="str">
        <f t="shared" ref="Z135" si="1728">IF(R135="","",IF(M135="R",MOD(CERCLE-R135,CERCLE),R135))</f>
        <v/>
      </c>
      <c r="AA135" s="320" t="str">
        <f t="shared" ref="AA135" si="1729">IF(S135="","",ABS(COS(RADIANS(Z135-EST)*24))*S135)</f>
        <v/>
      </c>
      <c r="AC135" s="320" t="str">
        <f t="shared" ref="AC135" si="1730">IF(S135="","",SIN(RADIANS(Z135-EST)*24)*S135)</f>
        <v/>
      </c>
      <c r="AD135" s="320" t="str">
        <f t="shared" si="1610"/>
        <v/>
      </c>
      <c r="AF135" s="320" t="str">
        <f t="shared" si="1611"/>
        <v/>
      </c>
      <c r="AG135" s="320" t="str">
        <f t="shared" si="1611"/>
        <v/>
      </c>
      <c r="AH135" s="320" t="str">
        <f t="shared" si="1612"/>
        <v/>
      </c>
      <c r="AI135" s="320" t="str">
        <f t="shared" si="1613"/>
        <v/>
      </c>
      <c r="AJ135" s="320" t="str">
        <f>IF(AH135="","",IF(ISNA(MATCH(AH135,$AH$1:AH134,0)),"N","Y"))</f>
        <v/>
      </c>
      <c r="AK135" s="320" t="str">
        <f t="shared" si="1614"/>
        <v/>
      </c>
      <c r="AL135" s="320" t="str">
        <f t="shared" si="1615"/>
        <v/>
      </c>
      <c r="AM135" s="320" t="str">
        <f t="shared" si="1616"/>
        <v/>
      </c>
      <c r="AN135" s="320" t="str">
        <f t="shared" si="1617"/>
        <v/>
      </c>
      <c r="AO135" s="334" t="str">
        <f t="array" ref="AO135">IF(AM135="","",AVERAGE(IF(AH$1:AH$200=AM135,W$1:W$200)))</f>
        <v/>
      </c>
      <c r="AP135" s="334" t="str">
        <f t="array" ref="AP135">IF(AM135="","",AVERAGE(IF(AH$1:AH$200=AM135,X$1:X$200)))</f>
        <v/>
      </c>
      <c r="AQ135" s="334" t="str">
        <f t="shared" si="1658"/>
        <v/>
      </c>
      <c r="AR135" s="335" t="str">
        <f t="array" ref="AR135">IF(AQ135="","",MOD(DEGREES(AQ135/24),CERCLE))</f>
        <v/>
      </c>
      <c r="AS135" s="336" t="str">
        <f t="array" ref="AS135">IF(AM135="","",AVERAGE(IF(AH$1:AH$200=AM135,AA$1:AA$200)))</f>
        <v/>
      </c>
      <c r="AT135" s="336" t="str">
        <f t="shared" si="1618"/>
        <v/>
      </c>
      <c r="AU135" s="336" t="str">
        <f t="shared" si="1659"/>
        <v/>
      </c>
      <c r="AV135" s="337" t="str">
        <f t="array" ref="AV135">IF(AM135="","",AVERAGE(IF(AH$1:AH$200=AM135,AD$1:AD$200)))</f>
        <v/>
      </c>
      <c r="AW135" s="337" t="str">
        <f t="array" ref="AW135">IF(AN135="","",AVERAGE(IF(AH$1:AH$200=AN135,AD$1:AD$200)))</f>
        <v/>
      </c>
      <c r="AX135" s="337" t="str">
        <f t="shared" si="1660"/>
        <v/>
      </c>
      <c r="AY135" s="320" t="str">
        <f t="shared" si="1619"/>
        <v/>
      </c>
      <c r="AZ135" s="320" t="str">
        <f>IF(AY135="","",COUNT(AY$1:AY135))</f>
        <v/>
      </c>
      <c r="BB135" s="339" t="str">
        <f>IF(AF135="","",IF(ISNA(MATCH(AF135,$AF$1:AF134,0)),"N","Y"))</f>
        <v/>
      </c>
      <c r="BC135" s="339" t="str">
        <f t="shared" si="20"/>
        <v/>
      </c>
      <c r="BD135" s="339" t="str">
        <f>IF(BC135="","",COUNT($BC$1:BC135))</f>
        <v/>
      </c>
      <c r="BE135" s="339" t="str">
        <f t="shared" si="1620"/>
        <v/>
      </c>
      <c r="BF135" s="340" t="str">
        <f>IF(AR135="","",IF(ISNA(MATCH(AF135,$AF$1:AF134,0)),-AR135,AR135))</f>
        <v/>
      </c>
      <c r="BG135" s="341" t="str">
        <f t="array" ref="BG135">IF(BE135="","",SUM(IF(AK$1:AK$200=BE135,BF$1:BF$200)))</f>
        <v/>
      </c>
      <c r="BH135" s="341" t="str">
        <f t="shared" ref="BH135" si="1731">IF(BG135="","",MOD(BG135,CERCLE))</f>
        <v/>
      </c>
      <c r="BI135" s="342"/>
      <c r="BJ135" s="322"/>
      <c r="BK135" s="322"/>
      <c r="BL135" s="322"/>
      <c r="BM135" s="339" t="str">
        <f t="shared" si="1662"/>
        <v/>
      </c>
      <c r="BN135" s="343" t="str">
        <f t="shared" si="1622"/>
        <v/>
      </c>
      <c r="BO135" s="341" t="str">
        <f t="shared" ref="BO135" si="1732">IF(BN135="","",CERCLE-BN135)</f>
        <v/>
      </c>
      <c r="BP135" s="341"/>
      <c r="BQ135" s="339" t="str">
        <f t="shared" si="1624"/>
        <v/>
      </c>
      <c r="BR135" s="341" t="str">
        <f t="shared" si="1664"/>
        <v/>
      </c>
      <c r="BS135" s="341" t="str">
        <f t="shared" si="1665"/>
        <v/>
      </c>
      <c r="BT135" s="343" t="str">
        <f t="shared" si="1625"/>
        <v/>
      </c>
      <c r="BU135" s="342"/>
      <c r="BV135" s="341" t="str">
        <f t="shared" si="1666"/>
        <v/>
      </c>
      <c r="BW135" s="345" t="str">
        <f t="shared" si="1667"/>
        <v/>
      </c>
      <c r="BX135" s="345" t="str">
        <f t="shared" si="1626"/>
        <v/>
      </c>
      <c r="BY135" s="346" t="str">
        <f t="shared" si="1627"/>
        <v/>
      </c>
      <c r="BZ135" s="346" t="str">
        <f t="shared" si="1628"/>
        <v/>
      </c>
      <c r="CA135" s="339" t="str">
        <f t="shared" si="1668"/>
        <v/>
      </c>
      <c r="CE135" s="320" t="str">
        <f t="shared" si="1629"/>
        <v/>
      </c>
      <c r="CF135" s="320" t="str">
        <f t="shared" si="1630"/>
        <v/>
      </c>
      <c r="CG135" s="322" t="str">
        <f t="shared" si="1631"/>
        <v/>
      </c>
      <c r="CH135" s="322" t="str">
        <f t="shared" ref="CH135" si="1733">IF(CG135="","",MOD(CG135-BX135,CERCLE))</f>
        <v/>
      </c>
      <c r="CI135" s="322" t="str">
        <f t="shared" si="1633"/>
        <v/>
      </c>
      <c r="CJ135" s="349"/>
      <c r="CK135" s="350" t="str">
        <f t="shared" si="1634"/>
        <v/>
      </c>
      <c r="CL135" s="350" t="str">
        <f t="shared" si="1635"/>
        <v/>
      </c>
      <c r="CM135" s="320" t="str">
        <f t="shared" si="1687"/>
        <v/>
      </c>
      <c r="CN135" s="320" t="str">
        <f t="shared" si="1687"/>
        <v/>
      </c>
      <c r="CP135" s="322" t="str">
        <f>IF(BN135="","",MOD(BN135+'RAPPORT-XYZ'!$E$12,CERCLE))</f>
        <v/>
      </c>
      <c r="CQ135" s="345" t="str">
        <f t="shared" si="1670"/>
        <v/>
      </c>
      <c r="CR135" s="320" t="str">
        <f t="shared" si="1671"/>
        <v/>
      </c>
      <c r="CS135" s="320" t="str">
        <f t="shared" si="1636"/>
        <v/>
      </c>
      <c r="CU135" s="320" t="str">
        <f>IF(CR135="","",BY135/'RAPPORT-XYZ'!$E$9)</f>
        <v/>
      </c>
      <c r="CV135" s="320" t="str">
        <f>IF(CU135="","",-'RAPPORT-XYZ'!$E$27*CU135)</f>
        <v/>
      </c>
      <c r="CW135" s="320" t="str">
        <f>IF(CV135="","",-'RAPPORT-XYZ'!$E$29*CU135)</f>
        <v/>
      </c>
      <c r="CY135" s="320" t="str">
        <f t="shared" si="1637"/>
        <v/>
      </c>
      <c r="CZ135" s="320" t="str">
        <f t="shared" si="1637"/>
        <v/>
      </c>
      <c r="DB135" s="320" t="str">
        <f t="shared" si="1672"/>
        <v/>
      </c>
      <c r="DD135" s="320" t="str">
        <f>IF(CA135="","",CA135+('RAPPORT-XYZ'!$E$37*ROW(135:135)))</f>
        <v/>
      </c>
      <c r="DF135" s="345" t="str">
        <f t="shared" ref="DF135" si="1734">IF(AND(CZ135=0,CY135=0),0,IF(AND(CZ135=0,CY135&gt;0),NORD,IF(AND(CZ135&gt;0,CY135=0),EST,IF(AND(CZ135=0,CY135&lt;0),SUD,IF(AND(CZ135&lt;0,CY135=0),OUEST,"")))))</f>
        <v/>
      </c>
      <c r="DG135" s="345" t="str">
        <f t="shared" ref="DG135" si="1735">IF(CY135="","",IF(DF135="",MOD(DEGREES(ATAN(ABS(CZ135)/(ABS(CY135))))/24,CERCLE),DF135))</f>
        <v/>
      </c>
      <c r="DH135" s="345" t="str">
        <f t="shared" ref="DH135" si="1736">IF(DG135="","",MOD(IF(AND(CZ135&gt;0,CY135&gt;0),DG135,IF(AND(CZ135&gt;0,CY135&lt;0),SUD-DG135,IF(AND(CZ135&lt;0,CY135&lt;0),SUD+DG135,IF(AND(CZ135&lt;0,CY135&gt;0),NORD-DG135,DG135)))),CERCLE))</f>
        <v/>
      </c>
      <c r="DI135" s="322" t="str">
        <f t="shared" ref="DI135" si="1737">IF(CG135="","",MOD(CG135-DH135,CERCLE))</f>
        <v/>
      </c>
      <c r="DJ135" s="322" t="str">
        <f t="shared" si="1642"/>
        <v/>
      </c>
      <c r="DK135" s="322" t="str">
        <f>IF(XYZ!$F$15=OUI,'CALCUL-XYZ'!DJ135,'CALCUL-XYZ'!DH135)</f>
        <v/>
      </c>
      <c r="DL135" s="345" t="str">
        <f t="shared" si="1677"/>
        <v/>
      </c>
      <c r="DN135" s="320" t="str">
        <f t="shared" si="1643"/>
        <v/>
      </c>
      <c r="DO135" s="320" t="str">
        <f t="shared" si="1644"/>
        <v/>
      </c>
      <c r="DP135" s="320" t="str">
        <f t="shared" si="1678"/>
        <v/>
      </c>
      <c r="DQ135" s="320" t="str">
        <f t="shared" si="1678"/>
        <v/>
      </c>
      <c r="DS135" s="320" t="str">
        <f t="shared" si="1645"/>
        <v/>
      </c>
      <c r="DT135" s="320" t="str">
        <f>IF(XYZ!AJ159="","",IF(XYZ!$AO$23='CALCUL-XY'!$E$56," "&amp;SUBSTITUTE(XYZ!AJ159,",","."),","&amp;SUBSTITUTE(XYZ!AJ159,",",".")))</f>
        <v/>
      </c>
      <c r="DU135" s="320" t="str">
        <f>IF(XYZ!AK159="","",IF(XYZ!$AO$23='CALCUL-XY'!$E$56," "&amp;SUBSTITUTE(XYZ!AK159,",","."),","&amp;SUBSTITUTE(XYZ!AK159,",",".")))</f>
        <v/>
      </c>
      <c r="DV135" s="320" t="str">
        <f>IF(DD135="","",IF(XYZ!$AO$23='CALCUL-XY'!$E$56," "&amp;SUBSTITUTE(DD135,",","."),","&amp;SUBSTITUTE(DD135,",",".")))</f>
        <v/>
      </c>
      <c r="DW135" s="320" t="str">
        <f>IF(DS135="","",IF(XYZ!$AO$23='CALCUL-XY'!$E$56,IF(XYZ!AM159=""," ST"," "&amp;XYZ!AM159),IF(XYZ!AM159="",",ST",","&amp;XYZ!AM159)))</f>
        <v/>
      </c>
      <c r="DY135" s="319">
        <f t="shared" si="1646"/>
        <v>135</v>
      </c>
      <c r="DZ135" s="320" t="str">
        <f t="shared" si="1647"/>
        <v/>
      </c>
      <c r="EA135" s="322" t="str">
        <f t="shared" si="1648"/>
        <v/>
      </c>
      <c r="EB135" s="345" t="str">
        <f t="shared" si="1679"/>
        <v/>
      </c>
      <c r="EC135" s="320" t="str">
        <f t="shared" si="1649"/>
        <v/>
      </c>
      <c r="ED135" s="320" t="str">
        <f t="shared" si="1692"/>
        <v/>
      </c>
      <c r="EE135" s="320" t="str">
        <f t="shared" si="1693"/>
        <v/>
      </c>
      <c r="EF135" s="320" t="str">
        <f ca="1">IF(EA135="","",IF(NC&lt;DY135,"",SUM(ED135:OFFSET(ED135,(NC-1),0))))</f>
        <v/>
      </c>
      <c r="EG135" s="320" t="str">
        <f ca="1">IF(EA135="","",IF(NC&lt;DY135,"",SUM(EE135:OFFSET(EE135,(NC-1),0))))</f>
        <v/>
      </c>
      <c r="EH135" s="320" t="str">
        <f t="shared" si="1650"/>
        <v/>
      </c>
      <c r="EI135" s="320" t="str">
        <f>IF(EH135="","",'RAPPORT-XYZ'!$E$9/'CALCUL-XYZ'!EH135)</f>
        <v/>
      </c>
    </row>
    <row r="136" spans="1:139" x14ac:dyDescent="0.15">
      <c r="A136" s="320" t="str">
        <f>IF(XYZ!C160="","",XYZ!C160)</f>
        <v/>
      </c>
      <c r="B136" s="320" t="str">
        <f>IF(XYZ!C160="","",IF(XYZ!C160='RAPPORT-XYZ'!$A$6,'RAPPORT-XYZ'!$A$6,IF(OR(XYZ!C160='RAPPORT-XYZ'!$A$7,XYZ!C160='RAPPORT-XYZ'!$B$7),'RAPPORT-XYZ'!$A$7)))</f>
        <v/>
      </c>
      <c r="C136" s="320" t="str">
        <f>IF(XYZ!E160="","",XYZ!E160)</f>
        <v/>
      </c>
      <c r="D136" s="320" t="str">
        <f>IF(XYZ!F160="","",XYZ!F160)</f>
        <v/>
      </c>
      <c r="E136" s="320" t="str">
        <f>IF(XYZ!G160="","",XYZ!G160)</f>
        <v/>
      </c>
      <c r="F136" s="322" t="str">
        <f>IF(XYZ!H160="","",MOD(XYZ!H160,CERCLE))</f>
        <v/>
      </c>
      <c r="G136" s="322" t="str">
        <f>IF(XYZ!I160="","",MOD(XYZ!I160,CERCLE))</f>
        <v/>
      </c>
      <c r="H136" s="320">
        <f>IFERROR(IF(ECHELLE3="",XYZ!I160*1,XYZ!I160*ECHELLE3),"")</f>
        <v>0</v>
      </c>
      <c r="I136" s="320" t="str">
        <f>IF(XYZ!J160="","",XYZ!J160)</f>
        <v/>
      </c>
      <c r="K136" s="320" t="str">
        <f t="shared" si="1651"/>
        <v/>
      </c>
      <c r="L136" s="320" t="str">
        <f>IF(K136="","",COUNT($K$1:K136))</f>
        <v/>
      </c>
      <c r="M136" s="320" t="str">
        <f t="shared" si="1598"/>
        <v/>
      </c>
      <c r="N136" s="320" t="str">
        <f t="shared" si="1599"/>
        <v/>
      </c>
      <c r="O136" s="320" t="str">
        <f t="shared" si="1600"/>
        <v/>
      </c>
      <c r="P136" s="320" t="str">
        <f t="shared" si="1601"/>
        <v/>
      </c>
      <c r="Q136" s="322" t="str">
        <f t="shared" si="1602"/>
        <v/>
      </c>
      <c r="R136" s="322" t="str">
        <f t="shared" si="1603"/>
        <v/>
      </c>
      <c r="S136" s="320" t="str">
        <f t="shared" si="1604"/>
        <v/>
      </c>
      <c r="T136" s="320" t="str">
        <f t="shared" si="1605"/>
        <v/>
      </c>
      <c r="V136" s="322" t="str">
        <f t="shared" ref="V136" si="1738">IF(Q136="","",IF(M136="R",MOD(Q136-SUD,CERCLE),Q136))</f>
        <v/>
      </c>
      <c r="W136" s="331" t="str">
        <f t="shared" si="1653"/>
        <v/>
      </c>
      <c r="X136" s="331" t="str">
        <f t="shared" si="1654"/>
        <v/>
      </c>
      <c r="Y136" s="352"/>
      <c r="Z136" s="322" t="str">
        <f t="shared" ref="Z136" si="1739">IF(R136="","",IF(M136="R",MOD(CERCLE-R136,CERCLE),R136))</f>
        <v/>
      </c>
      <c r="AA136" s="320" t="str">
        <f t="shared" ref="AA136" si="1740">IF(S136="","",ABS(COS(RADIANS(Z136-EST)*24))*S136)</f>
        <v/>
      </c>
      <c r="AC136" s="320" t="str">
        <f t="shared" ref="AC136" si="1741">IF(S136="","",SIN(RADIANS(Z136-EST)*24)*S136)</f>
        <v/>
      </c>
      <c r="AD136" s="320" t="str">
        <f t="shared" si="1610"/>
        <v/>
      </c>
      <c r="AF136" s="320" t="str">
        <f t="shared" si="1611"/>
        <v/>
      </c>
      <c r="AG136" s="320" t="str">
        <f t="shared" si="1611"/>
        <v/>
      </c>
      <c r="AH136" s="320" t="str">
        <f t="shared" si="1612"/>
        <v/>
      </c>
      <c r="AI136" s="320" t="str">
        <f t="shared" si="1613"/>
        <v/>
      </c>
      <c r="AJ136" s="320" t="str">
        <f>IF(AH136="","",IF(ISNA(MATCH(AH136,$AH$1:AH135,0)),"N","Y"))</f>
        <v/>
      </c>
      <c r="AK136" s="320" t="str">
        <f t="shared" si="1614"/>
        <v/>
      </c>
      <c r="AL136" s="320" t="str">
        <f t="shared" si="1615"/>
        <v/>
      </c>
      <c r="AM136" s="320" t="str">
        <f t="shared" si="1616"/>
        <v/>
      </c>
      <c r="AN136" s="320" t="str">
        <f t="shared" si="1617"/>
        <v/>
      </c>
      <c r="AO136" s="334" t="str">
        <f t="array" ref="AO136">IF(AM136="","",AVERAGE(IF(AH$1:AH$200=AM136,W$1:W$200)))</f>
        <v/>
      </c>
      <c r="AP136" s="334" t="str">
        <f t="array" ref="AP136">IF(AM136="","",AVERAGE(IF(AH$1:AH$200=AM136,X$1:X$200)))</f>
        <v/>
      </c>
      <c r="AQ136" s="334" t="str">
        <f t="shared" si="1658"/>
        <v/>
      </c>
      <c r="AR136" s="335" t="str">
        <f t="array" ref="AR136">IF(AQ136="","",MOD(DEGREES(AQ136/24),CERCLE))</f>
        <v/>
      </c>
      <c r="AS136" s="336" t="str">
        <f t="array" ref="AS136">IF(AM136="","",AVERAGE(IF(AH$1:AH$200=AM136,AA$1:AA$200)))</f>
        <v/>
      </c>
      <c r="AT136" s="336" t="str">
        <f t="shared" si="1618"/>
        <v/>
      </c>
      <c r="AU136" s="336" t="str">
        <f t="shared" si="1659"/>
        <v/>
      </c>
      <c r="AV136" s="337" t="str">
        <f t="array" ref="AV136">IF(AM136="","",AVERAGE(IF(AH$1:AH$200=AM136,AD$1:AD$200)))</f>
        <v/>
      </c>
      <c r="AW136" s="337" t="str">
        <f t="array" ref="AW136">IF(AN136="","",AVERAGE(IF(AH$1:AH$200=AN136,AD$1:AD$200)))</f>
        <v/>
      </c>
      <c r="AX136" s="337" t="str">
        <f t="shared" si="1660"/>
        <v/>
      </c>
      <c r="AY136" s="320" t="str">
        <f t="shared" si="1619"/>
        <v/>
      </c>
      <c r="AZ136" s="320" t="str">
        <f>IF(AY136="","",COUNT(AY$1:AY136))</f>
        <v/>
      </c>
      <c r="BB136" s="339" t="str">
        <f>IF(AF136="","",IF(ISNA(MATCH(AF136,$AF$1:AF135,0)),"N","Y"))</f>
        <v/>
      </c>
      <c r="BC136" s="339" t="str">
        <f t="shared" si="20"/>
        <v/>
      </c>
      <c r="BD136" s="339" t="str">
        <f>IF(BC136="","",COUNT($BC$1:BC136))</f>
        <v/>
      </c>
      <c r="BE136" s="339" t="str">
        <f t="shared" si="1620"/>
        <v/>
      </c>
      <c r="BF136" s="340" t="str">
        <f>IF(AR136="","",IF(ISNA(MATCH(AF136,$AF$1:AF135,0)),-AR136,AR136))</f>
        <v/>
      </c>
      <c r="BG136" s="341" t="str">
        <f t="array" ref="BG136">IF(BE136="","",SUM(IF(AK$1:AK$200=BE136,BF$1:BF$200)))</f>
        <v/>
      </c>
      <c r="BH136" s="341" t="str">
        <f t="shared" ref="BH136" si="1742">IF(BG136="","",MOD(BG136,CERCLE))</f>
        <v/>
      </c>
      <c r="BI136" s="342"/>
      <c r="BJ136" s="322"/>
      <c r="BK136" s="322"/>
      <c r="BL136" s="322"/>
      <c r="BM136" s="339" t="str">
        <f t="shared" si="1662"/>
        <v/>
      </c>
      <c r="BN136" s="343" t="str">
        <f t="shared" si="1622"/>
        <v/>
      </c>
      <c r="BO136" s="341" t="str">
        <f t="shared" ref="BO136" si="1743">IF(BN136="","",CERCLE-BN136)</f>
        <v/>
      </c>
      <c r="BP136" s="341"/>
      <c r="BQ136" s="339" t="str">
        <f t="shared" si="1624"/>
        <v/>
      </c>
      <c r="BR136" s="341" t="str">
        <f t="shared" si="1664"/>
        <v/>
      </c>
      <c r="BS136" s="341" t="str">
        <f t="shared" si="1665"/>
        <v/>
      </c>
      <c r="BT136" s="343" t="str">
        <f t="shared" si="1625"/>
        <v/>
      </c>
      <c r="BU136" s="342"/>
      <c r="BV136" s="341" t="str">
        <f t="shared" si="1666"/>
        <v/>
      </c>
      <c r="BW136" s="345" t="str">
        <f t="shared" si="1667"/>
        <v/>
      </c>
      <c r="BX136" s="345" t="str">
        <f t="shared" si="1626"/>
        <v/>
      </c>
      <c r="BY136" s="346" t="str">
        <f t="shared" si="1627"/>
        <v/>
      </c>
      <c r="BZ136" s="346" t="str">
        <f t="shared" si="1628"/>
        <v/>
      </c>
      <c r="CA136" s="339" t="str">
        <f t="shared" si="1668"/>
        <v/>
      </c>
      <c r="CE136" s="320" t="str">
        <f t="shared" si="1629"/>
        <v/>
      </c>
      <c r="CF136" s="320" t="str">
        <f t="shared" si="1630"/>
        <v/>
      </c>
      <c r="CG136" s="322" t="str">
        <f t="shared" si="1631"/>
        <v/>
      </c>
      <c r="CH136" s="322" t="str">
        <f t="shared" ref="CH136" si="1744">IF(CG136="","",MOD(CG136-BX136,CERCLE))</f>
        <v/>
      </c>
      <c r="CI136" s="322" t="str">
        <f t="shared" si="1633"/>
        <v/>
      </c>
      <c r="CJ136" s="349"/>
      <c r="CK136" s="350" t="str">
        <f t="shared" si="1634"/>
        <v/>
      </c>
      <c r="CL136" s="350" t="str">
        <f t="shared" si="1635"/>
        <v/>
      </c>
      <c r="CM136" s="320" t="str">
        <f t="shared" si="1687"/>
        <v/>
      </c>
      <c r="CN136" s="320" t="str">
        <f t="shared" si="1687"/>
        <v/>
      </c>
      <c r="CP136" s="322" t="str">
        <f>IF(BN136="","",MOD(BN136+'RAPPORT-XYZ'!$E$12,CERCLE))</f>
        <v/>
      </c>
      <c r="CQ136" s="345" t="str">
        <f t="shared" si="1670"/>
        <v/>
      </c>
      <c r="CR136" s="320" t="str">
        <f t="shared" si="1671"/>
        <v/>
      </c>
      <c r="CS136" s="320" t="str">
        <f t="shared" si="1636"/>
        <v/>
      </c>
      <c r="CU136" s="320" t="str">
        <f>IF(CR136="","",BY136/'RAPPORT-XYZ'!$E$9)</f>
        <v/>
      </c>
      <c r="CV136" s="320" t="str">
        <f>IF(CU136="","",-'RAPPORT-XYZ'!$E$27*CU136)</f>
        <v/>
      </c>
      <c r="CW136" s="320" t="str">
        <f>IF(CV136="","",-'RAPPORT-XYZ'!$E$29*CU136)</f>
        <v/>
      </c>
      <c r="CY136" s="320" t="str">
        <f t="shared" si="1637"/>
        <v/>
      </c>
      <c r="CZ136" s="320" t="str">
        <f t="shared" si="1637"/>
        <v/>
      </c>
      <c r="DB136" s="320" t="str">
        <f t="shared" si="1672"/>
        <v/>
      </c>
      <c r="DD136" s="320" t="str">
        <f>IF(CA136="","",CA136+('RAPPORT-XYZ'!$E$37*ROW(136:136)))</f>
        <v/>
      </c>
      <c r="DF136" s="345" t="str">
        <f t="shared" ref="DF136" si="1745">IF(AND(CZ136=0,CY136=0),0,IF(AND(CZ136=0,CY136&gt;0),NORD,IF(AND(CZ136&gt;0,CY136=0),EST,IF(AND(CZ136=0,CY136&lt;0),SUD,IF(AND(CZ136&lt;0,CY136=0),OUEST,"")))))</f>
        <v/>
      </c>
      <c r="DG136" s="345" t="str">
        <f t="shared" ref="DG136" si="1746">IF(CY136="","",IF(DF136="",MOD(DEGREES(ATAN(ABS(CZ136)/(ABS(CY136))))/24,CERCLE),DF136))</f>
        <v/>
      </c>
      <c r="DH136" s="345" t="str">
        <f t="shared" ref="DH136" si="1747">IF(DG136="","",MOD(IF(AND(CZ136&gt;0,CY136&gt;0),DG136,IF(AND(CZ136&gt;0,CY136&lt;0),SUD-DG136,IF(AND(CZ136&lt;0,CY136&lt;0),SUD+DG136,IF(AND(CZ136&lt;0,CY136&gt;0),NORD-DG136,DG136)))),CERCLE))</f>
        <v/>
      </c>
      <c r="DI136" s="322" t="str">
        <f t="shared" ref="DI136" si="1748">IF(CG136="","",MOD(CG136-DH136,CERCLE))</f>
        <v/>
      </c>
      <c r="DJ136" s="322" t="str">
        <f t="shared" si="1642"/>
        <v/>
      </c>
      <c r="DK136" s="322" t="str">
        <f>IF(XYZ!$F$15=OUI,'CALCUL-XYZ'!DJ136,'CALCUL-XYZ'!DH136)</f>
        <v/>
      </c>
      <c r="DL136" s="345" t="str">
        <f t="shared" si="1677"/>
        <v/>
      </c>
      <c r="DN136" s="320" t="str">
        <f t="shared" si="1643"/>
        <v/>
      </c>
      <c r="DO136" s="320" t="str">
        <f t="shared" si="1644"/>
        <v/>
      </c>
      <c r="DP136" s="320" t="str">
        <f t="shared" si="1678"/>
        <v/>
      </c>
      <c r="DQ136" s="320" t="str">
        <f t="shared" si="1678"/>
        <v/>
      </c>
      <c r="DS136" s="320" t="str">
        <f t="shared" si="1645"/>
        <v/>
      </c>
      <c r="DT136" s="320" t="str">
        <f>IF(XYZ!AJ160="","",IF(XYZ!$AO$23='CALCUL-XY'!$E$56," "&amp;SUBSTITUTE(XYZ!AJ160,",","."),","&amp;SUBSTITUTE(XYZ!AJ160,",",".")))</f>
        <v/>
      </c>
      <c r="DU136" s="320" t="str">
        <f>IF(XYZ!AK160="","",IF(XYZ!$AO$23='CALCUL-XY'!$E$56," "&amp;SUBSTITUTE(XYZ!AK160,",","."),","&amp;SUBSTITUTE(XYZ!AK160,",",".")))</f>
        <v/>
      </c>
      <c r="DV136" s="320" t="str">
        <f>IF(DD136="","",IF(XYZ!$AO$23='CALCUL-XY'!$E$56," "&amp;SUBSTITUTE(DD136,",","."),","&amp;SUBSTITUTE(DD136,",",".")))</f>
        <v/>
      </c>
      <c r="DW136" s="320" t="str">
        <f>IF(DS136="","",IF(XYZ!$AO$23='CALCUL-XY'!$E$56,IF(XYZ!AM160=""," ST"," "&amp;XYZ!AM160),IF(XYZ!AM160="",",ST",","&amp;XYZ!AM160)))</f>
        <v/>
      </c>
      <c r="DY136" s="319">
        <f t="shared" si="1646"/>
        <v>136</v>
      </c>
      <c r="DZ136" s="320" t="str">
        <f t="shared" si="1647"/>
        <v/>
      </c>
      <c r="EA136" s="322" t="str">
        <f t="shared" si="1648"/>
        <v/>
      </c>
      <c r="EB136" s="345" t="str">
        <f t="shared" si="1679"/>
        <v/>
      </c>
      <c r="EC136" s="320" t="str">
        <f t="shared" si="1649"/>
        <v/>
      </c>
      <c r="ED136" s="320" t="str">
        <f t="shared" si="1692"/>
        <v/>
      </c>
      <c r="EE136" s="320" t="str">
        <f t="shared" si="1693"/>
        <v/>
      </c>
      <c r="EF136" s="320" t="str">
        <f ca="1">IF(EA136="","",IF(NC&lt;DY136,"",SUM(ED136:OFFSET(ED136,(NC-1),0))))</f>
        <v/>
      </c>
      <c r="EG136" s="320" t="str">
        <f ca="1">IF(EA136="","",IF(NC&lt;DY136,"",SUM(EE136:OFFSET(EE136,(NC-1),0))))</f>
        <v/>
      </c>
      <c r="EH136" s="320" t="str">
        <f t="shared" si="1650"/>
        <v/>
      </c>
      <c r="EI136" s="320" t="str">
        <f>IF(EH136="","",'RAPPORT-XYZ'!$E$9/'CALCUL-XYZ'!EH136)</f>
        <v/>
      </c>
    </row>
    <row r="137" spans="1:139" x14ac:dyDescent="0.15">
      <c r="A137" s="320" t="str">
        <f>IF(XYZ!C161="","",XYZ!C161)</f>
        <v/>
      </c>
      <c r="B137" s="320" t="str">
        <f>IF(XYZ!C161="","",IF(XYZ!C161='RAPPORT-XYZ'!$A$6,'RAPPORT-XYZ'!$A$6,IF(OR(XYZ!C161='RAPPORT-XYZ'!$A$7,XYZ!C161='RAPPORT-XYZ'!$B$7),'RAPPORT-XYZ'!$A$7)))</f>
        <v/>
      </c>
      <c r="C137" s="320" t="str">
        <f>IF(XYZ!E161="","",XYZ!E161)</f>
        <v/>
      </c>
      <c r="D137" s="320" t="str">
        <f>IF(XYZ!F161="","",XYZ!F161)</f>
        <v/>
      </c>
      <c r="E137" s="320" t="str">
        <f>IF(XYZ!G161="","",XYZ!G161)</f>
        <v/>
      </c>
      <c r="F137" s="322" t="str">
        <f>IF(XYZ!H161="","",MOD(XYZ!H161,CERCLE))</f>
        <v/>
      </c>
      <c r="G137" s="322" t="str">
        <f>IF(XYZ!I161="","",MOD(XYZ!I161,CERCLE))</f>
        <v/>
      </c>
      <c r="H137" s="320">
        <f>IFERROR(IF(ECHELLE3="",XYZ!I161*1,XYZ!I161*ECHELLE3),"")</f>
        <v>0</v>
      </c>
      <c r="I137" s="320" t="str">
        <f>IF(XYZ!J161="","",XYZ!J161)</f>
        <v/>
      </c>
      <c r="K137" s="320" t="str">
        <f t="shared" si="1651"/>
        <v/>
      </c>
      <c r="L137" s="320" t="str">
        <f>IF(K137="","",COUNT($K$1:K137))</f>
        <v/>
      </c>
      <c r="M137" s="320" t="str">
        <f t="shared" si="1598"/>
        <v/>
      </c>
      <c r="N137" s="320" t="str">
        <f t="shared" si="1599"/>
        <v/>
      </c>
      <c r="O137" s="320" t="str">
        <f t="shared" si="1600"/>
        <v/>
      </c>
      <c r="P137" s="320" t="str">
        <f t="shared" si="1601"/>
        <v/>
      </c>
      <c r="Q137" s="322" t="str">
        <f t="shared" si="1602"/>
        <v/>
      </c>
      <c r="R137" s="322" t="str">
        <f t="shared" si="1603"/>
        <v/>
      </c>
      <c r="S137" s="320" t="str">
        <f t="shared" si="1604"/>
        <v/>
      </c>
      <c r="T137" s="320" t="str">
        <f t="shared" si="1605"/>
        <v/>
      </c>
      <c r="V137" s="322" t="str">
        <f t="shared" ref="V137" si="1749">IF(Q137="","",IF(M137="R",MOD(Q137-SUD,CERCLE),Q137))</f>
        <v/>
      </c>
      <c r="W137" s="331" t="str">
        <f t="shared" si="1653"/>
        <v/>
      </c>
      <c r="X137" s="331" t="str">
        <f t="shared" si="1654"/>
        <v/>
      </c>
      <c r="Y137" s="352"/>
      <c r="Z137" s="322" t="str">
        <f t="shared" ref="Z137" si="1750">IF(R137="","",IF(M137="R",MOD(CERCLE-R137,CERCLE),R137))</f>
        <v/>
      </c>
      <c r="AA137" s="320" t="str">
        <f t="shared" ref="AA137" si="1751">IF(S137="","",ABS(COS(RADIANS(Z137-EST)*24))*S137)</f>
        <v/>
      </c>
      <c r="AC137" s="320" t="str">
        <f t="shared" ref="AC137" si="1752">IF(S137="","",SIN(RADIANS(Z137-EST)*24)*S137)</f>
        <v/>
      </c>
      <c r="AD137" s="320" t="str">
        <f t="shared" si="1610"/>
        <v/>
      </c>
      <c r="AF137" s="320" t="str">
        <f t="shared" si="1611"/>
        <v/>
      </c>
      <c r="AG137" s="320" t="str">
        <f t="shared" si="1611"/>
        <v/>
      </c>
      <c r="AH137" s="320" t="str">
        <f t="shared" si="1612"/>
        <v/>
      </c>
      <c r="AI137" s="320" t="str">
        <f t="shared" si="1613"/>
        <v/>
      </c>
      <c r="AJ137" s="320" t="str">
        <f>IF(AH137="","",IF(ISNA(MATCH(AH137,$AH$1:AH136,0)),"N","Y"))</f>
        <v/>
      </c>
      <c r="AK137" s="320" t="str">
        <f t="shared" si="1614"/>
        <v/>
      </c>
      <c r="AL137" s="320" t="str">
        <f t="shared" si="1615"/>
        <v/>
      </c>
      <c r="AM137" s="320" t="str">
        <f t="shared" si="1616"/>
        <v/>
      </c>
      <c r="AN137" s="320" t="str">
        <f t="shared" si="1617"/>
        <v/>
      </c>
      <c r="AO137" s="334" t="str">
        <f t="array" ref="AO137">IF(AM137="","",AVERAGE(IF(AH$1:AH$200=AM137,W$1:W$200)))</f>
        <v/>
      </c>
      <c r="AP137" s="334" t="str">
        <f t="array" ref="AP137">IF(AM137="","",AVERAGE(IF(AH$1:AH$200=AM137,X$1:X$200)))</f>
        <v/>
      </c>
      <c r="AQ137" s="334" t="str">
        <f t="shared" si="1658"/>
        <v/>
      </c>
      <c r="AR137" s="335" t="str">
        <f t="array" ref="AR137">IF(AQ137="","",MOD(DEGREES(AQ137/24),CERCLE))</f>
        <v/>
      </c>
      <c r="AS137" s="336" t="str">
        <f t="array" ref="AS137">IF(AM137="","",AVERAGE(IF(AH$1:AH$200=AM137,AA$1:AA$200)))</f>
        <v/>
      </c>
      <c r="AT137" s="336" t="str">
        <f t="shared" si="1618"/>
        <v/>
      </c>
      <c r="AU137" s="336" t="str">
        <f t="shared" si="1659"/>
        <v/>
      </c>
      <c r="AV137" s="337" t="str">
        <f t="array" ref="AV137">IF(AM137="","",AVERAGE(IF(AH$1:AH$200=AM137,AD$1:AD$200)))</f>
        <v/>
      </c>
      <c r="AW137" s="337" t="str">
        <f t="array" ref="AW137">IF(AN137="","",AVERAGE(IF(AH$1:AH$200=AN137,AD$1:AD$200)))</f>
        <v/>
      </c>
      <c r="AX137" s="337" t="str">
        <f t="shared" si="1660"/>
        <v/>
      </c>
      <c r="AY137" s="320" t="str">
        <f t="shared" si="1619"/>
        <v/>
      </c>
      <c r="AZ137" s="320" t="str">
        <f>IF(AY137="","",COUNT(AY$1:AY137))</f>
        <v/>
      </c>
      <c r="BB137" s="339" t="str">
        <f>IF(AF137="","",IF(ISNA(MATCH(AF137,$AF$1:AF136,0)),"N","Y"))</f>
        <v/>
      </c>
      <c r="BC137" s="339" t="str">
        <f t="shared" si="20"/>
        <v/>
      </c>
      <c r="BD137" s="339" t="str">
        <f>IF(BC137="","",COUNT($BC$1:BC137))</f>
        <v/>
      </c>
      <c r="BE137" s="339" t="str">
        <f t="shared" si="1620"/>
        <v/>
      </c>
      <c r="BF137" s="340" t="str">
        <f>IF(AR137="","",IF(ISNA(MATCH(AF137,$AF$1:AF136,0)),-AR137,AR137))</f>
        <v/>
      </c>
      <c r="BG137" s="341" t="str">
        <f t="array" ref="BG137">IF(BE137="","",SUM(IF(AK$1:AK$200=BE137,BF$1:BF$200)))</f>
        <v/>
      </c>
      <c r="BH137" s="341" t="str">
        <f t="shared" ref="BH137" si="1753">IF(BG137="","",MOD(BG137,CERCLE))</f>
        <v/>
      </c>
      <c r="BI137" s="342"/>
      <c r="BJ137" s="322"/>
      <c r="BK137" s="322"/>
      <c r="BL137" s="322"/>
      <c r="BM137" s="339" t="str">
        <f t="shared" si="1662"/>
        <v/>
      </c>
      <c r="BN137" s="343" t="str">
        <f t="shared" si="1622"/>
        <v/>
      </c>
      <c r="BO137" s="341" t="str">
        <f t="shared" ref="BO137" si="1754">IF(BN137="","",CERCLE-BN137)</f>
        <v/>
      </c>
      <c r="BP137" s="341"/>
      <c r="BQ137" s="339" t="str">
        <f t="shared" si="1624"/>
        <v/>
      </c>
      <c r="BR137" s="341" t="str">
        <f t="shared" si="1664"/>
        <v/>
      </c>
      <c r="BS137" s="341" t="str">
        <f t="shared" si="1665"/>
        <v/>
      </c>
      <c r="BT137" s="343" t="str">
        <f t="shared" si="1625"/>
        <v/>
      </c>
      <c r="BU137" s="342"/>
      <c r="BV137" s="341" t="str">
        <f t="shared" si="1666"/>
        <v/>
      </c>
      <c r="BW137" s="345" t="str">
        <f t="shared" si="1667"/>
        <v/>
      </c>
      <c r="BX137" s="345" t="str">
        <f t="shared" si="1626"/>
        <v/>
      </c>
      <c r="BY137" s="346" t="str">
        <f t="shared" si="1627"/>
        <v/>
      </c>
      <c r="BZ137" s="346" t="str">
        <f t="shared" si="1628"/>
        <v/>
      </c>
      <c r="CA137" s="339" t="str">
        <f t="shared" si="1668"/>
        <v/>
      </c>
      <c r="CE137" s="320" t="str">
        <f t="shared" si="1629"/>
        <v/>
      </c>
      <c r="CF137" s="320" t="str">
        <f t="shared" si="1630"/>
        <v/>
      </c>
      <c r="CG137" s="322" t="str">
        <f t="shared" si="1631"/>
        <v/>
      </c>
      <c r="CH137" s="322" t="str">
        <f t="shared" ref="CH137" si="1755">IF(CG137="","",MOD(CG137-BX137,CERCLE))</f>
        <v/>
      </c>
      <c r="CI137" s="322" t="str">
        <f t="shared" si="1633"/>
        <v/>
      </c>
      <c r="CJ137" s="349"/>
      <c r="CK137" s="350" t="str">
        <f t="shared" si="1634"/>
        <v/>
      </c>
      <c r="CL137" s="350" t="str">
        <f t="shared" si="1635"/>
        <v/>
      </c>
      <c r="CM137" s="320" t="str">
        <f t="shared" si="1687"/>
        <v/>
      </c>
      <c r="CN137" s="320" t="str">
        <f t="shared" si="1687"/>
        <v/>
      </c>
      <c r="CP137" s="322" t="str">
        <f>IF(BN137="","",MOD(BN137+'RAPPORT-XYZ'!$E$12,CERCLE))</f>
        <v/>
      </c>
      <c r="CQ137" s="345" t="str">
        <f t="shared" si="1670"/>
        <v/>
      </c>
      <c r="CR137" s="320" t="str">
        <f t="shared" si="1671"/>
        <v/>
      </c>
      <c r="CS137" s="320" t="str">
        <f t="shared" si="1636"/>
        <v/>
      </c>
      <c r="CU137" s="320" t="str">
        <f>IF(CR137="","",BY137/'RAPPORT-XYZ'!$E$9)</f>
        <v/>
      </c>
      <c r="CV137" s="320" t="str">
        <f>IF(CU137="","",-'RAPPORT-XYZ'!$E$27*CU137)</f>
        <v/>
      </c>
      <c r="CW137" s="320" t="str">
        <f>IF(CV137="","",-'RAPPORT-XYZ'!$E$29*CU137)</f>
        <v/>
      </c>
      <c r="CY137" s="320" t="str">
        <f t="shared" si="1637"/>
        <v/>
      </c>
      <c r="CZ137" s="320" t="str">
        <f t="shared" si="1637"/>
        <v/>
      </c>
      <c r="DB137" s="320" t="str">
        <f t="shared" si="1672"/>
        <v/>
      </c>
      <c r="DD137" s="320" t="str">
        <f>IF(CA137="","",CA137+('RAPPORT-XYZ'!$E$37*ROW(137:137)))</f>
        <v/>
      </c>
      <c r="DF137" s="345" t="str">
        <f t="shared" ref="DF137" si="1756">IF(AND(CZ137=0,CY137=0),0,IF(AND(CZ137=0,CY137&gt;0),NORD,IF(AND(CZ137&gt;0,CY137=0),EST,IF(AND(CZ137=0,CY137&lt;0),SUD,IF(AND(CZ137&lt;0,CY137=0),OUEST,"")))))</f>
        <v/>
      </c>
      <c r="DG137" s="345" t="str">
        <f t="shared" ref="DG137" si="1757">IF(CY137="","",IF(DF137="",MOD(DEGREES(ATAN(ABS(CZ137)/(ABS(CY137))))/24,CERCLE),DF137))</f>
        <v/>
      </c>
      <c r="DH137" s="345" t="str">
        <f t="shared" ref="DH137" si="1758">IF(DG137="","",MOD(IF(AND(CZ137&gt;0,CY137&gt;0),DG137,IF(AND(CZ137&gt;0,CY137&lt;0),SUD-DG137,IF(AND(CZ137&lt;0,CY137&lt;0),SUD+DG137,IF(AND(CZ137&lt;0,CY137&gt;0),NORD-DG137,DG137)))),CERCLE))</f>
        <v/>
      </c>
      <c r="DI137" s="322" t="str">
        <f t="shared" ref="DI137" si="1759">IF(CG137="","",MOD(CG137-DH137,CERCLE))</f>
        <v/>
      </c>
      <c r="DJ137" s="322" t="str">
        <f t="shared" si="1642"/>
        <v/>
      </c>
      <c r="DK137" s="322" t="str">
        <f>IF(XYZ!$F$15=OUI,'CALCUL-XYZ'!DJ137,'CALCUL-XYZ'!DH137)</f>
        <v/>
      </c>
      <c r="DL137" s="345" t="str">
        <f t="shared" si="1677"/>
        <v/>
      </c>
      <c r="DN137" s="320" t="str">
        <f t="shared" si="1643"/>
        <v/>
      </c>
      <c r="DO137" s="320" t="str">
        <f t="shared" si="1644"/>
        <v/>
      </c>
      <c r="DP137" s="320" t="str">
        <f t="shared" si="1678"/>
        <v/>
      </c>
      <c r="DQ137" s="320" t="str">
        <f t="shared" si="1678"/>
        <v/>
      </c>
      <c r="DS137" s="320" t="str">
        <f t="shared" si="1645"/>
        <v/>
      </c>
      <c r="DT137" s="320" t="str">
        <f>IF(XYZ!AJ161="","",IF(XYZ!$AO$23='CALCUL-XY'!$E$56," "&amp;SUBSTITUTE(XYZ!AJ161,",","."),","&amp;SUBSTITUTE(XYZ!AJ161,",",".")))</f>
        <v/>
      </c>
      <c r="DU137" s="320" t="str">
        <f>IF(XYZ!AK161="","",IF(XYZ!$AO$23='CALCUL-XY'!$E$56," "&amp;SUBSTITUTE(XYZ!AK161,",","."),","&amp;SUBSTITUTE(XYZ!AK161,",",".")))</f>
        <v/>
      </c>
      <c r="DV137" s="320" t="str">
        <f>IF(DD137="","",IF(XYZ!$AO$23='CALCUL-XY'!$E$56," "&amp;SUBSTITUTE(DD137,",","."),","&amp;SUBSTITUTE(DD137,",",".")))</f>
        <v/>
      </c>
      <c r="DW137" s="320" t="str">
        <f>IF(DS137="","",IF(XYZ!$AO$23='CALCUL-XY'!$E$56,IF(XYZ!AM161=""," ST"," "&amp;XYZ!AM161),IF(XYZ!AM161="",",ST",","&amp;XYZ!AM161)))</f>
        <v/>
      </c>
      <c r="DY137" s="319">
        <f t="shared" si="1646"/>
        <v>137</v>
      </c>
      <c r="DZ137" s="320" t="str">
        <f t="shared" si="1647"/>
        <v/>
      </c>
      <c r="EA137" s="322" t="str">
        <f t="shared" si="1648"/>
        <v/>
      </c>
      <c r="EB137" s="345" t="str">
        <f t="shared" si="1679"/>
        <v/>
      </c>
      <c r="EC137" s="320" t="str">
        <f t="shared" si="1649"/>
        <v/>
      </c>
      <c r="ED137" s="320" t="str">
        <f t="shared" si="1692"/>
        <v/>
      </c>
      <c r="EE137" s="320" t="str">
        <f t="shared" si="1693"/>
        <v/>
      </c>
      <c r="EF137" s="320" t="str">
        <f ca="1">IF(EA137="","",IF(NC&lt;DY137,"",SUM(ED137:OFFSET(ED137,(NC-1),0))))</f>
        <v/>
      </c>
      <c r="EG137" s="320" t="str">
        <f ca="1">IF(EA137="","",IF(NC&lt;DY137,"",SUM(EE137:OFFSET(EE137,(NC-1),0))))</f>
        <v/>
      </c>
      <c r="EH137" s="320" t="str">
        <f t="shared" si="1650"/>
        <v/>
      </c>
      <c r="EI137" s="320" t="str">
        <f>IF(EH137="","",'RAPPORT-XYZ'!$E$9/'CALCUL-XYZ'!EH137)</f>
        <v/>
      </c>
    </row>
    <row r="138" spans="1:139" x14ac:dyDescent="0.15">
      <c r="A138" s="320" t="str">
        <f>IF(XYZ!C162="","",XYZ!C162)</f>
        <v/>
      </c>
      <c r="B138" s="320" t="str">
        <f>IF(XYZ!C162="","",IF(XYZ!C162='RAPPORT-XYZ'!$A$6,'RAPPORT-XYZ'!$A$6,IF(OR(XYZ!C162='RAPPORT-XYZ'!$A$7,XYZ!C162='RAPPORT-XYZ'!$B$7),'RAPPORT-XYZ'!$A$7)))</f>
        <v/>
      </c>
      <c r="C138" s="320" t="str">
        <f>IF(XYZ!E162="","",XYZ!E162)</f>
        <v/>
      </c>
      <c r="D138" s="320" t="str">
        <f>IF(XYZ!F162="","",XYZ!F162)</f>
        <v/>
      </c>
      <c r="E138" s="320" t="str">
        <f>IF(XYZ!G162="","",XYZ!G162)</f>
        <v/>
      </c>
      <c r="F138" s="322" t="str">
        <f>IF(XYZ!H162="","",MOD(XYZ!H162,CERCLE))</f>
        <v/>
      </c>
      <c r="G138" s="322" t="str">
        <f>IF(XYZ!I162="","",MOD(XYZ!I162,CERCLE))</f>
        <v/>
      </c>
      <c r="H138" s="320">
        <f>IFERROR(IF(ECHELLE3="",XYZ!I162*1,XYZ!I162*ECHELLE3),"")</f>
        <v>0</v>
      </c>
      <c r="I138" s="320" t="str">
        <f>IF(XYZ!J162="","",XYZ!J162)</f>
        <v/>
      </c>
      <c r="K138" s="320" t="str">
        <f t="shared" si="1651"/>
        <v/>
      </c>
      <c r="L138" s="320" t="str">
        <f>IF(K138="","",COUNT($K$1:K138))</f>
        <v/>
      </c>
      <c r="M138" s="320" t="str">
        <f t="shared" si="1598"/>
        <v/>
      </c>
      <c r="N138" s="320" t="str">
        <f t="shared" si="1599"/>
        <v/>
      </c>
      <c r="O138" s="320" t="str">
        <f t="shared" si="1600"/>
        <v/>
      </c>
      <c r="P138" s="320" t="str">
        <f t="shared" si="1601"/>
        <v/>
      </c>
      <c r="Q138" s="322" t="str">
        <f t="shared" si="1602"/>
        <v/>
      </c>
      <c r="R138" s="322" t="str">
        <f t="shared" si="1603"/>
        <v/>
      </c>
      <c r="S138" s="320" t="str">
        <f t="shared" si="1604"/>
        <v/>
      </c>
      <c r="T138" s="320" t="str">
        <f t="shared" si="1605"/>
        <v/>
      </c>
      <c r="V138" s="322" t="str">
        <f t="shared" ref="V138" si="1760">IF(Q138="","",IF(M138="R",MOD(Q138-SUD,CERCLE),Q138))</f>
        <v/>
      </c>
      <c r="W138" s="331" t="str">
        <f t="shared" si="1653"/>
        <v/>
      </c>
      <c r="X138" s="331" t="str">
        <f t="shared" si="1654"/>
        <v/>
      </c>
      <c r="Y138" s="352"/>
      <c r="Z138" s="322" t="str">
        <f t="shared" ref="Z138" si="1761">IF(R138="","",IF(M138="R",MOD(CERCLE-R138,CERCLE),R138))</f>
        <v/>
      </c>
      <c r="AA138" s="320" t="str">
        <f t="shared" ref="AA138" si="1762">IF(S138="","",ABS(COS(RADIANS(Z138-EST)*24))*S138)</f>
        <v/>
      </c>
      <c r="AC138" s="320" t="str">
        <f t="shared" ref="AC138" si="1763">IF(S138="","",SIN(RADIANS(Z138-EST)*24)*S138)</f>
        <v/>
      </c>
      <c r="AD138" s="320" t="str">
        <f t="shared" si="1610"/>
        <v/>
      </c>
      <c r="AF138" s="320" t="str">
        <f t="shared" si="1611"/>
        <v/>
      </c>
      <c r="AG138" s="320" t="str">
        <f t="shared" si="1611"/>
        <v/>
      </c>
      <c r="AH138" s="320" t="str">
        <f t="shared" si="1612"/>
        <v/>
      </c>
      <c r="AI138" s="320" t="str">
        <f t="shared" si="1613"/>
        <v/>
      </c>
      <c r="AJ138" s="320" t="str">
        <f>IF(AH138="","",IF(ISNA(MATCH(AH138,$AH$1:AH137,0)),"N","Y"))</f>
        <v/>
      </c>
      <c r="AK138" s="320" t="str">
        <f t="shared" si="1614"/>
        <v/>
      </c>
      <c r="AL138" s="320" t="str">
        <f t="shared" si="1615"/>
        <v/>
      </c>
      <c r="AM138" s="320" t="str">
        <f t="shared" si="1616"/>
        <v/>
      </c>
      <c r="AN138" s="320" t="str">
        <f t="shared" si="1617"/>
        <v/>
      </c>
      <c r="AO138" s="334" t="str">
        <f t="array" ref="AO138">IF(AM138="","",AVERAGE(IF(AH$1:AH$200=AM138,W$1:W$200)))</f>
        <v/>
      </c>
      <c r="AP138" s="334" t="str">
        <f t="array" ref="AP138">IF(AM138="","",AVERAGE(IF(AH$1:AH$200=AM138,X$1:X$200)))</f>
        <v/>
      </c>
      <c r="AQ138" s="334" t="str">
        <f t="shared" si="1658"/>
        <v/>
      </c>
      <c r="AR138" s="335" t="str">
        <f t="array" ref="AR138">IF(AQ138="","",MOD(DEGREES(AQ138/24),CERCLE))</f>
        <v/>
      </c>
      <c r="AS138" s="336" t="str">
        <f t="array" ref="AS138">IF(AM138="","",AVERAGE(IF(AH$1:AH$200=AM138,AA$1:AA$200)))</f>
        <v/>
      </c>
      <c r="AT138" s="336" t="str">
        <f t="shared" si="1618"/>
        <v/>
      </c>
      <c r="AU138" s="336" t="str">
        <f t="shared" si="1659"/>
        <v/>
      </c>
      <c r="AV138" s="337" t="str">
        <f t="array" ref="AV138">IF(AM138="","",AVERAGE(IF(AH$1:AH$200=AM138,AD$1:AD$200)))</f>
        <v/>
      </c>
      <c r="AW138" s="337" t="str">
        <f t="array" ref="AW138">IF(AN138="","",AVERAGE(IF(AH$1:AH$200=AN138,AD$1:AD$200)))</f>
        <v/>
      </c>
      <c r="AX138" s="337" t="str">
        <f t="shared" si="1660"/>
        <v/>
      </c>
      <c r="AY138" s="320" t="str">
        <f t="shared" si="1619"/>
        <v/>
      </c>
      <c r="AZ138" s="320" t="str">
        <f>IF(AY138="","",COUNT(AY$1:AY138))</f>
        <v/>
      </c>
      <c r="BB138" s="339" t="str">
        <f>IF(AF138="","",IF(ISNA(MATCH(AF138,$AF$1:AF137,0)),"N","Y"))</f>
        <v/>
      </c>
      <c r="BC138" s="339" t="str">
        <f t="shared" si="20"/>
        <v/>
      </c>
      <c r="BD138" s="339" t="str">
        <f>IF(BC138="","",COUNT($BC$1:BC138))</f>
        <v/>
      </c>
      <c r="BE138" s="339" t="str">
        <f t="shared" si="1620"/>
        <v/>
      </c>
      <c r="BF138" s="340" t="str">
        <f>IF(AR138="","",IF(ISNA(MATCH(AF138,$AF$1:AF137,0)),-AR138,AR138))</f>
        <v/>
      </c>
      <c r="BG138" s="341" t="str">
        <f t="array" ref="BG138">IF(BE138="","",SUM(IF(AK$1:AK$200=BE138,BF$1:BF$200)))</f>
        <v/>
      </c>
      <c r="BH138" s="341" t="str">
        <f t="shared" ref="BH138" si="1764">IF(BG138="","",MOD(BG138,CERCLE))</f>
        <v/>
      </c>
      <c r="BI138" s="342"/>
      <c r="BJ138" s="322"/>
      <c r="BK138" s="322"/>
      <c r="BL138" s="322"/>
      <c r="BM138" s="339" t="str">
        <f t="shared" si="1662"/>
        <v/>
      </c>
      <c r="BN138" s="343" t="str">
        <f t="shared" si="1622"/>
        <v/>
      </c>
      <c r="BO138" s="341" t="str">
        <f t="shared" ref="BO138" si="1765">IF(BN138="","",CERCLE-BN138)</f>
        <v/>
      </c>
      <c r="BP138" s="341"/>
      <c r="BQ138" s="339" t="str">
        <f t="shared" si="1624"/>
        <v/>
      </c>
      <c r="BR138" s="341" t="str">
        <f t="shared" si="1664"/>
        <v/>
      </c>
      <c r="BS138" s="341" t="str">
        <f t="shared" si="1665"/>
        <v/>
      </c>
      <c r="BT138" s="343" t="str">
        <f t="shared" si="1625"/>
        <v/>
      </c>
      <c r="BU138" s="342"/>
      <c r="BV138" s="341" t="str">
        <f t="shared" si="1666"/>
        <v/>
      </c>
      <c r="BW138" s="345" t="str">
        <f t="shared" si="1667"/>
        <v/>
      </c>
      <c r="BX138" s="345" t="str">
        <f t="shared" si="1626"/>
        <v/>
      </c>
      <c r="BY138" s="346" t="str">
        <f t="shared" si="1627"/>
        <v/>
      </c>
      <c r="BZ138" s="346" t="str">
        <f t="shared" si="1628"/>
        <v/>
      </c>
      <c r="CA138" s="339" t="str">
        <f t="shared" si="1668"/>
        <v/>
      </c>
      <c r="CE138" s="320" t="str">
        <f t="shared" si="1629"/>
        <v/>
      </c>
      <c r="CF138" s="320" t="str">
        <f t="shared" si="1630"/>
        <v/>
      </c>
      <c r="CG138" s="322" t="str">
        <f t="shared" si="1631"/>
        <v/>
      </c>
      <c r="CH138" s="322" t="str">
        <f t="shared" ref="CH138" si="1766">IF(CG138="","",MOD(CG138-BX138,CERCLE))</f>
        <v/>
      </c>
      <c r="CI138" s="322" t="str">
        <f t="shared" si="1633"/>
        <v/>
      </c>
      <c r="CJ138" s="349"/>
      <c r="CK138" s="350" t="str">
        <f t="shared" si="1634"/>
        <v/>
      </c>
      <c r="CL138" s="350" t="str">
        <f t="shared" si="1635"/>
        <v/>
      </c>
      <c r="CM138" s="320" t="str">
        <f t="shared" si="1687"/>
        <v/>
      </c>
      <c r="CN138" s="320" t="str">
        <f t="shared" si="1687"/>
        <v/>
      </c>
      <c r="CP138" s="322" t="str">
        <f>IF(BN138="","",MOD(BN138+'RAPPORT-XYZ'!$E$12,CERCLE))</f>
        <v/>
      </c>
      <c r="CQ138" s="345" t="str">
        <f t="shared" si="1670"/>
        <v/>
      </c>
      <c r="CR138" s="320" t="str">
        <f t="shared" si="1671"/>
        <v/>
      </c>
      <c r="CS138" s="320" t="str">
        <f t="shared" si="1636"/>
        <v/>
      </c>
      <c r="CU138" s="320" t="str">
        <f>IF(CR138="","",BY138/'RAPPORT-XYZ'!$E$9)</f>
        <v/>
      </c>
      <c r="CV138" s="320" t="str">
        <f>IF(CU138="","",-'RAPPORT-XYZ'!$E$27*CU138)</f>
        <v/>
      </c>
      <c r="CW138" s="320" t="str">
        <f>IF(CV138="","",-'RAPPORT-XYZ'!$E$29*CU138)</f>
        <v/>
      </c>
      <c r="CY138" s="320" t="str">
        <f t="shared" si="1637"/>
        <v/>
      </c>
      <c r="CZ138" s="320" t="str">
        <f t="shared" si="1637"/>
        <v/>
      </c>
      <c r="DB138" s="320" t="str">
        <f t="shared" si="1672"/>
        <v/>
      </c>
      <c r="DD138" s="320" t="str">
        <f>IF(CA138="","",CA138+('RAPPORT-XYZ'!$E$37*ROW(138:138)))</f>
        <v/>
      </c>
      <c r="DF138" s="345" t="str">
        <f t="shared" ref="DF138" si="1767">IF(AND(CZ138=0,CY138=0),0,IF(AND(CZ138=0,CY138&gt;0),NORD,IF(AND(CZ138&gt;0,CY138=0),EST,IF(AND(CZ138=0,CY138&lt;0),SUD,IF(AND(CZ138&lt;0,CY138=0),OUEST,"")))))</f>
        <v/>
      </c>
      <c r="DG138" s="345" t="str">
        <f t="shared" ref="DG138" si="1768">IF(CY138="","",IF(DF138="",MOD(DEGREES(ATAN(ABS(CZ138)/(ABS(CY138))))/24,CERCLE),DF138))</f>
        <v/>
      </c>
      <c r="DH138" s="345" t="str">
        <f t="shared" ref="DH138" si="1769">IF(DG138="","",MOD(IF(AND(CZ138&gt;0,CY138&gt;0),DG138,IF(AND(CZ138&gt;0,CY138&lt;0),SUD-DG138,IF(AND(CZ138&lt;0,CY138&lt;0),SUD+DG138,IF(AND(CZ138&lt;0,CY138&gt;0),NORD-DG138,DG138)))),CERCLE))</f>
        <v/>
      </c>
      <c r="DI138" s="322" t="str">
        <f t="shared" ref="DI138" si="1770">IF(CG138="","",MOD(CG138-DH138,CERCLE))</f>
        <v/>
      </c>
      <c r="DJ138" s="322" t="str">
        <f t="shared" si="1642"/>
        <v/>
      </c>
      <c r="DK138" s="322" t="str">
        <f>IF(XYZ!$F$15=OUI,'CALCUL-XYZ'!DJ138,'CALCUL-XYZ'!DH138)</f>
        <v/>
      </c>
      <c r="DL138" s="345" t="str">
        <f t="shared" si="1677"/>
        <v/>
      </c>
      <c r="DN138" s="320" t="str">
        <f t="shared" si="1643"/>
        <v/>
      </c>
      <c r="DO138" s="320" t="str">
        <f t="shared" si="1644"/>
        <v/>
      </c>
      <c r="DP138" s="320" t="str">
        <f t="shared" si="1678"/>
        <v/>
      </c>
      <c r="DQ138" s="320" t="str">
        <f t="shared" si="1678"/>
        <v/>
      </c>
      <c r="DS138" s="320" t="str">
        <f t="shared" si="1645"/>
        <v/>
      </c>
      <c r="DT138" s="320" t="str">
        <f>IF(XYZ!AJ162="","",IF(XYZ!$AO$23='CALCUL-XY'!$E$56," "&amp;SUBSTITUTE(XYZ!AJ162,",","."),","&amp;SUBSTITUTE(XYZ!AJ162,",",".")))</f>
        <v/>
      </c>
      <c r="DU138" s="320" t="str">
        <f>IF(XYZ!AK162="","",IF(XYZ!$AO$23='CALCUL-XY'!$E$56," "&amp;SUBSTITUTE(XYZ!AK162,",","."),","&amp;SUBSTITUTE(XYZ!AK162,",",".")))</f>
        <v/>
      </c>
      <c r="DV138" s="320" t="str">
        <f>IF(DD138="","",IF(XYZ!$AO$23='CALCUL-XY'!$E$56," "&amp;SUBSTITUTE(DD138,",","."),","&amp;SUBSTITUTE(DD138,",",".")))</f>
        <v/>
      </c>
      <c r="DW138" s="320" t="str">
        <f>IF(DS138="","",IF(XYZ!$AO$23='CALCUL-XY'!$E$56,IF(XYZ!AM162=""," ST"," "&amp;XYZ!AM162),IF(XYZ!AM162="",",ST",","&amp;XYZ!AM162)))</f>
        <v/>
      </c>
      <c r="DY138" s="319">
        <f t="shared" si="1646"/>
        <v>138</v>
      </c>
      <c r="DZ138" s="320" t="str">
        <f t="shared" si="1647"/>
        <v/>
      </c>
      <c r="EA138" s="322" t="str">
        <f t="shared" si="1648"/>
        <v/>
      </c>
      <c r="EB138" s="345" t="str">
        <f t="shared" si="1679"/>
        <v/>
      </c>
      <c r="EC138" s="320" t="str">
        <f t="shared" si="1649"/>
        <v/>
      </c>
      <c r="ED138" s="320" t="str">
        <f t="shared" si="1692"/>
        <v/>
      </c>
      <c r="EE138" s="320" t="str">
        <f t="shared" si="1693"/>
        <v/>
      </c>
      <c r="EF138" s="320" t="str">
        <f ca="1">IF(EA138="","",IF(NC&lt;DY138,"",SUM(ED138:OFFSET(ED138,(NC-1),0))))</f>
        <v/>
      </c>
      <c r="EG138" s="320" t="str">
        <f ca="1">IF(EA138="","",IF(NC&lt;DY138,"",SUM(EE138:OFFSET(EE138,(NC-1),0))))</f>
        <v/>
      </c>
      <c r="EH138" s="320" t="str">
        <f t="shared" si="1650"/>
        <v/>
      </c>
      <c r="EI138" s="320" t="str">
        <f>IF(EH138="","",'RAPPORT-XYZ'!$E$9/'CALCUL-XYZ'!EH138)</f>
        <v/>
      </c>
    </row>
    <row r="139" spans="1:139" x14ac:dyDescent="0.15">
      <c r="A139" s="320" t="str">
        <f>IF(XYZ!C163="","",XYZ!C163)</f>
        <v/>
      </c>
      <c r="B139" s="320" t="str">
        <f>IF(XYZ!C163="","",IF(XYZ!C163='RAPPORT-XYZ'!$A$6,'RAPPORT-XYZ'!$A$6,IF(OR(XYZ!C163='RAPPORT-XYZ'!$A$7,XYZ!C163='RAPPORT-XYZ'!$B$7),'RAPPORT-XYZ'!$A$7)))</f>
        <v/>
      </c>
      <c r="C139" s="320" t="str">
        <f>IF(XYZ!E163="","",XYZ!E163)</f>
        <v/>
      </c>
      <c r="D139" s="320" t="str">
        <f>IF(XYZ!F163="","",XYZ!F163)</f>
        <v/>
      </c>
      <c r="E139" s="320" t="str">
        <f>IF(XYZ!G163="","",XYZ!G163)</f>
        <v/>
      </c>
      <c r="F139" s="322" t="str">
        <f>IF(XYZ!H163="","",MOD(XYZ!H163,CERCLE))</f>
        <v/>
      </c>
      <c r="G139" s="322" t="str">
        <f>IF(XYZ!I163="","",MOD(XYZ!I163,CERCLE))</f>
        <v/>
      </c>
      <c r="H139" s="320">
        <f>IFERROR(IF(ECHELLE3="",XYZ!I163*1,XYZ!I163*ECHELLE3),"")</f>
        <v>0</v>
      </c>
      <c r="I139" s="320" t="str">
        <f>IF(XYZ!J163="","",XYZ!J163)</f>
        <v/>
      </c>
      <c r="K139" s="320" t="str">
        <f t="shared" si="1651"/>
        <v/>
      </c>
      <c r="L139" s="320" t="str">
        <f>IF(K139="","",COUNT($K$1:K139))</f>
        <v/>
      </c>
      <c r="M139" s="320" t="str">
        <f t="shared" si="1598"/>
        <v/>
      </c>
      <c r="N139" s="320" t="str">
        <f t="shared" si="1599"/>
        <v/>
      </c>
      <c r="O139" s="320" t="str">
        <f t="shared" si="1600"/>
        <v/>
      </c>
      <c r="P139" s="320" t="str">
        <f t="shared" si="1601"/>
        <v/>
      </c>
      <c r="Q139" s="322" t="str">
        <f t="shared" si="1602"/>
        <v/>
      </c>
      <c r="R139" s="322" t="str">
        <f t="shared" si="1603"/>
        <v/>
      </c>
      <c r="S139" s="320" t="str">
        <f t="shared" si="1604"/>
        <v/>
      </c>
      <c r="T139" s="320" t="str">
        <f t="shared" si="1605"/>
        <v/>
      </c>
      <c r="V139" s="322" t="str">
        <f t="shared" ref="V139" si="1771">IF(Q139="","",IF(M139="R",MOD(Q139-SUD,CERCLE),Q139))</f>
        <v/>
      </c>
      <c r="W139" s="331" t="str">
        <f t="shared" si="1653"/>
        <v/>
      </c>
      <c r="X139" s="331" t="str">
        <f t="shared" si="1654"/>
        <v/>
      </c>
      <c r="Y139" s="352"/>
      <c r="Z139" s="322" t="str">
        <f t="shared" ref="Z139" si="1772">IF(R139="","",IF(M139="R",MOD(CERCLE-R139,CERCLE),R139))</f>
        <v/>
      </c>
      <c r="AA139" s="320" t="str">
        <f t="shared" ref="AA139" si="1773">IF(S139="","",ABS(COS(RADIANS(Z139-EST)*24))*S139)</f>
        <v/>
      </c>
      <c r="AC139" s="320" t="str">
        <f t="shared" ref="AC139" si="1774">IF(S139="","",SIN(RADIANS(Z139-EST)*24)*S139)</f>
        <v/>
      </c>
      <c r="AD139" s="320" t="str">
        <f t="shared" si="1610"/>
        <v/>
      </c>
      <c r="AF139" s="320" t="str">
        <f t="shared" si="1611"/>
        <v/>
      </c>
      <c r="AG139" s="320" t="str">
        <f t="shared" si="1611"/>
        <v/>
      </c>
      <c r="AH139" s="320" t="str">
        <f t="shared" si="1612"/>
        <v/>
      </c>
      <c r="AI139" s="320" t="str">
        <f t="shared" si="1613"/>
        <v/>
      </c>
      <c r="AJ139" s="320" t="str">
        <f>IF(AH139="","",IF(ISNA(MATCH(AH139,$AH$1:AH138,0)),"N","Y"))</f>
        <v/>
      </c>
      <c r="AK139" s="320" t="str">
        <f t="shared" si="1614"/>
        <v/>
      </c>
      <c r="AL139" s="320" t="str">
        <f t="shared" si="1615"/>
        <v/>
      </c>
      <c r="AM139" s="320" t="str">
        <f t="shared" si="1616"/>
        <v/>
      </c>
      <c r="AN139" s="320" t="str">
        <f t="shared" si="1617"/>
        <v/>
      </c>
      <c r="AO139" s="334" t="str">
        <f t="array" ref="AO139">IF(AM139="","",AVERAGE(IF(AH$1:AH$200=AM139,W$1:W$200)))</f>
        <v/>
      </c>
      <c r="AP139" s="334" t="str">
        <f t="array" ref="AP139">IF(AM139="","",AVERAGE(IF(AH$1:AH$200=AM139,X$1:X$200)))</f>
        <v/>
      </c>
      <c r="AQ139" s="334" t="str">
        <f t="shared" si="1658"/>
        <v/>
      </c>
      <c r="AR139" s="335" t="str">
        <f t="array" ref="AR139">IF(AQ139="","",MOD(DEGREES(AQ139/24),CERCLE))</f>
        <v/>
      </c>
      <c r="AS139" s="336" t="str">
        <f t="array" ref="AS139">IF(AM139="","",AVERAGE(IF(AH$1:AH$200=AM139,AA$1:AA$200)))</f>
        <v/>
      </c>
      <c r="AT139" s="336" t="str">
        <f t="shared" si="1618"/>
        <v/>
      </c>
      <c r="AU139" s="336" t="str">
        <f t="shared" si="1659"/>
        <v/>
      </c>
      <c r="AV139" s="337" t="str">
        <f t="array" ref="AV139">IF(AM139="","",AVERAGE(IF(AH$1:AH$200=AM139,AD$1:AD$200)))</f>
        <v/>
      </c>
      <c r="AW139" s="337" t="str">
        <f t="array" ref="AW139">IF(AN139="","",AVERAGE(IF(AH$1:AH$200=AN139,AD$1:AD$200)))</f>
        <v/>
      </c>
      <c r="AX139" s="337" t="str">
        <f t="shared" si="1660"/>
        <v/>
      </c>
      <c r="AY139" s="320" t="str">
        <f t="shared" si="1619"/>
        <v/>
      </c>
      <c r="AZ139" s="320" t="str">
        <f>IF(AY139="","",COUNT(AY$1:AY139))</f>
        <v/>
      </c>
      <c r="BB139" s="339" t="str">
        <f>IF(AF139="","",IF(ISNA(MATCH(AF139,$AF$1:AF138,0)),"N","Y"))</f>
        <v/>
      </c>
      <c r="BC139" s="339" t="str">
        <f t="shared" si="20"/>
        <v/>
      </c>
      <c r="BD139" s="339" t="str">
        <f>IF(BC139="","",COUNT($BC$1:BC139))</f>
        <v/>
      </c>
      <c r="BE139" s="339" t="str">
        <f t="shared" si="1620"/>
        <v/>
      </c>
      <c r="BF139" s="340" t="str">
        <f>IF(AR139="","",IF(ISNA(MATCH(AF139,$AF$1:AF138,0)),-AR139,AR139))</f>
        <v/>
      </c>
      <c r="BG139" s="341" t="str">
        <f t="array" ref="BG139">IF(BE139="","",SUM(IF(AK$1:AK$200=BE139,BF$1:BF$200)))</f>
        <v/>
      </c>
      <c r="BH139" s="341" t="str">
        <f t="shared" ref="BH139" si="1775">IF(BG139="","",MOD(BG139,CERCLE))</f>
        <v/>
      </c>
      <c r="BI139" s="342"/>
      <c r="BJ139" s="322"/>
      <c r="BK139" s="322"/>
      <c r="BL139" s="322"/>
      <c r="BM139" s="339" t="str">
        <f t="shared" si="1662"/>
        <v/>
      </c>
      <c r="BN139" s="343" t="str">
        <f t="shared" si="1622"/>
        <v/>
      </c>
      <c r="BO139" s="341" t="str">
        <f t="shared" ref="BO139" si="1776">IF(BN139="","",CERCLE-BN139)</f>
        <v/>
      </c>
      <c r="BP139" s="341"/>
      <c r="BQ139" s="339" t="str">
        <f t="shared" si="1624"/>
        <v/>
      </c>
      <c r="BR139" s="341" t="str">
        <f t="shared" si="1664"/>
        <v/>
      </c>
      <c r="BS139" s="341" t="str">
        <f t="shared" si="1665"/>
        <v/>
      </c>
      <c r="BT139" s="343" t="str">
        <f t="shared" si="1625"/>
        <v/>
      </c>
      <c r="BU139" s="342"/>
      <c r="BV139" s="341" t="str">
        <f t="shared" si="1666"/>
        <v/>
      </c>
      <c r="BW139" s="345" t="str">
        <f t="shared" si="1667"/>
        <v/>
      </c>
      <c r="BX139" s="345" t="str">
        <f t="shared" si="1626"/>
        <v/>
      </c>
      <c r="BY139" s="346" t="str">
        <f t="shared" si="1627"/>
        <v/>
      </c>
      <c r="BZ139" s="346" t="str">
        <f t="shared" si="1628"/>
        <v/>
      </c>
      <c r="CA139" s="339" t="str">
        <f t="shared" si="1668"/>
        <v/>
      </c>
      <c r="CE139" s="320" t="str">
        <f t="shared" si="1629"/>
        <v/>
      </c>
      <c r="CF139" s="320" t="str">
        <f t="shared" si="1630"/>
        <v/>
      </c>
      <c r="CG139" s="322" t="str">
        <f t="shared" si="1631"/>
        <v/>
      </c>
      <c r="CH139" s="322" t="str">
        <f t="shared" ref="CH139" si="1777">IF(CG139="","",MOD(CG139-BX139,CERCLE))</f>
        <v/>
      </c>
      <c r="CI139" s="322" t="str">
        <f t="shared" si="1633"/>
        <v/>
      </c>
      <c r="CJ139" s="349"/>
      <c r="CK139" s="350" t="str">
        <f t="shared" si="1634"/>
        <v/>
      </c>
      <c r="CL139" s="350" t="str">
        <f t="shared" si="1635"/>
        <v/>
      </c>
      <c r="CM139" s="320" t="str">
        <f t="shared" si="1687"/>
        <v/>
      </c>
      <c r="CN139" s="320" t="str">
        <f t="shared" si="1687"/>
        <v/>
      </c>
      <c r="CP139" s="322" t="str">
        <f>IF(BN139="","",MOD(BN139+'RAPPORT-XYZ'!$E$12,CERCLE))</f>
        <v/>
      </c>
      <c r="CQ139" s="345" t="str">
        <f t="shared" si="1670"/>
        <v/>
      </c>
      <c r="CR139" s="320" t="str">
        <f t="shared" si="1671"/>
        <v/>
      </c>
      <c r="CS139" s="320" t="str">
        <f t="shared" si="1636"/>
        <v/>
      </c>
      <c r="CU139" s="320" t="str">
        <f>IF(CR139="","",BY139/'RAPPORT-XYZ'!$E$9)</f>
        <v/>
      </c>
      <c r="CV139" s="320" t="str">
        <f>IF(CU139="","",-'RAPPORT-XYZ'!$E$27*CU139)</f>
        <v/>
      </c>
      <c r="CW139" s="320" t="str">
        <f>IF(CV139="","",-'RAPPORT-XYZ'!$E$29*CU139)</f>
        <v/>
      </c>
      <c r="CY139" s="320" t="str">
        <f t="shared" si="1637"/>
        <v/>
      </c>
      <c r="CZ139" s="320" t="str">
        <f t="shared" si="1637"/>
        <v/>
      </c>
      <c r="DB139" s="320" t="str">
        <f t="shared" si="1672"/>
        <v/>
      </c>
      <c r="DD139" s="320" t="str">
        <f>IF(CA139="","",CA139+('RAPPORT-XYZ'!$E$37*ROW(139:139)))</f>
        <v/>
      </c>
      <c r="DF139" s="345" t="str">
        <f t="shared" ref="DF139" si="1778">IF(AND(CZ139=0,CY139=0),0,IF(AND(CZ139=0,CY139&gt;0),NORD,IF(AND(CZ139&gt;0,CY139=0),EST,IF(AND(CZ139=0,CY139&lt;0),SUD,IF(AND(CZ139&lt;0,CY139=0),OUEST,"")))))</f>
        <v/>
      </c>
      <c r="DG139" s="345" t="str">
        <f t="shared" ref="DG139" si="1779">IF(CY139="","",IF(DF139="",MOD(DEGREES(ATAN(ABS(CZ139)/(ABS(CY139))))/24,CERCLE),DF139))</f>
        <v/>
      </c>
      <c r="DH139" s="345" t="str">
        <f t="shared" ref="DH139" si="1780">IF(DG139="","",MOD(IF(AND(CZ139&gt;0,CY139&gt;0),DG139,IF(AND(CZ139&gt;0,CY139&lt;0),SUD-DG139,IF(AND(CZ139&lt;0,CY139&lt;0),SUD+DG139,IF(AND(CZ139&lt;0,CY139&gt;0),NORD-DG139,DG139)))),CERCLE))</f>
        <v/>
      </c>
      <c r="DI139" s="322" t="str">
        <f t="shared" ref="DI139" si="1781">IF(CG139="","",MOD(CG139-DH139,CERCLE))</f>
        <v/>
      </c>
      <c r="DJ139" s="322" t="str">
        <f t="shared" si="1642"/>
        <v/>
      </c>
      <c r="DK139" s="322" t="str">
        <f>IF(XYZ!$F$15=OUI,'CALCUL-XYZ'!DJ139,'CALCUL-XYZ'!DH139)</f>
        <v/>
      </c>
      <c r="DL139" s="345" t="str">
        <f t="shared" si="1677"/>
        <v/>
      </c>
      <c r="DN139" s="320" t="str">
        <f t="shared" si="1643"/>
        <v/>
      </c>
      <c r="DO139" s="320" t="str">
        <f t="shared" si="1644"/>
        <v/>
      </c>
      <c r="DP139" s="320" t="str">
        <f t="shared" si="1678"/>
        <v/>
      </c>
      <c r="DQ139" s="320" t="str">
        <f t="shared" si="1678"/>
        <v/>
      </c>
      <c r="DS139" s="320" t="str">
        <f t="shared" si="1645"/>
        <v/>
      </c>
      <c r="DT139" s="320" t="str">
        <f>IF(XYZ!AJ163="","",IF(XYZ!$AO$23='CALCUL-XY'!$E$56," "&amp;SUBSTITUTE(XYZ!AJ163,",","."),","&amp;SUBSTITUTE(XYZ!AJ163,",",".")))</f>
        <v/>
      </c>
      <c r="DU139" s="320" t="str">
        <f>IF(XYZ!AK163="","",IF(XYZ!$AO$23='CALCUL-XY'!$E$56," "&amp;SUBSTITUTE(XYZ!AK163,",","."),","&amp;SUBSTITUTE(XYZ!AK163,",",".")))</f>
        <v/>
      </c>
      <c r="DV139" s="320" t="str">
        <f>IF(DD139="","",IF(XYZ!$AO$23='CALCUL-XY'!$E$56," "&amp;SUBSTITUTE(DD139,",","."),","&amp;SUBSTITUTE(DD139,",",".")))</f>
        <v/>
      </c>
      <c r="DW139" s="320" t="str">
        <f>IF(DS139="","",IF(XYZ!$AO$23='CALCUL-XY'!$E$56,IF(XYZ!AM163=""," ST"," "&amp;XYZ!AM163),IF(XYZ!AM163="",",ST",","&amp;XYZ!AM163)))</f>
        <v/>
      </c>
      <c r="DY139" s="319">
        <f t="shared" si="1646"/>
        <v>139</v>
      </c>
      <c r="DZ139" s="320" t="str">
        <f t="shared" si="1647"/>
        <v/>
      </c>
      <c r="EA139" s="322" t="str">
        <f t="shared" si="1648"/>
        <v/>
      </c>
      <c r="EB139" s="345" t="str">
        <f t="shared" si="1679"/>
        <v/>
      </c>
      <c r="EC139" s="320" t="str">
        <f t="shared" si="1649"/>
        <v/>
      </c>
      <c r="ED139" s="320" t="str">
        <f t="shared" si="1692"/>
        <v/>
      </c>
      <c r="EE139" s="320" t="str">
        <f t="shared" si="1693"/>
        <v/>
      </c>
      <c r="EF139" s="320" t="str">
        <f ca="1">IF(EA139="","",IF(NC&lt;DY139,"",SUM(ED139:OFFSET(ED139,(NC-1),0))))</f>
        <v/>
      </c>
      <c r="EG139" s="320" t="str">
        <f ca="1">IF(EA139="","",IF(NC&lt;DY139,"",SUM(EE139:OFFSET(EE139,(NC-1),0))))</f>
        <v/>
      </c>
      <c r="EH139" s="320" t="str">
        <f t="shared" si="1650"/>
        <v/>
      </c>
      <c r="EI139" s="320" t="str">
        <f>IF(EH139="","",'RAPPORT-XYZ'!$E$9/'CALCUL-XYZ'!EH139)</f>
        <v/>
      </c>
    </row>
    <row r="140" spans="1:139" x14ac:dyDescent="0.15">
      <c r="A140" s="320" t="str">
        <f>IF(XYZ!C164="","",XYZ!C164)</f>
        <v/>
      </c>
      <c r="B140" s="320" t="str">
        <f>IF(XYZ!C164="","",IF(XYZ!C164='RAPPORT-XYZ'!$A$6,'RAPPORT-XYZ'!$A$6,IF(OR(XYZ!C164='RAPPORT-XYZ'!$A$7,XYZ!C164='RAPPORT-XYZ'!$B$7),'RAPPORT-XYZ'!$A$7)))</f>
        <v/>
      </c>
      <c r="C140" s="320" t="str">
        <f>IF(XYZ!E164="","",XYZ!E164)</f>
        <v/>
      </c>
      <c r="D140" s="320" t="str">
        <f>IF(XYZ!F164="","",XYZ!F164)</f>
        <v/>
      </c>
      <c r="E140" s="320" t="str">
        <f>IF(XYZ!G164="","",XYZ!G164)</f>
        <v/>
      </c>
      <c r="F140" s="322" t="str">
        <f>IF(XYZ!H164="","",MOD(XYZ!H164,CERCLE))</f>
        <v/>
      </c>
      <c r="G140" s="322" t="str">
        <f>IF(XYZ!I164="","",MOD(XYZ!I164,CERCLE))</f>
        <v/>
      </c>
      <c r="H140" s="320">
        <f>IFERROR(IF(ECHELLE3="",XYZ!I164*1,XYZ!I164*ECHELLE3),"")</f>
        <v>0</v>
      </c>
      <c r="I140" s="320" t="str">
        <f>IF(XYZ!J164="","",XYZ!J164)</f>
        <v/>
      </c>
      <c r="K140" s="320" t="str">
        <f t="shared" si="1651"/>
        <v/>
      </c>
      <c r="L140" s="320" t="str">
        <f>IF(K140="","",COUNT($K$1:K140))</f>
        <v/>
      </c>
      <c r="M140" s="320" t="str">
        <f t="shared" si="1598"/>
        <v/>
      </c>
      <c r="N140" s="320" t="str">
        <f t="shared" si="1599"/>
        <v/>
      </c>
      <c r="O140" s="320" t="str">
        <f t="shared" si="1600"/>
        <v/>
      </c>
      <c r="P140" s="320" t="str">
        <f t="shared" si="1601"/>
        <v/>
      </c>
      <c r="Q140" s="322" t="str">
        <f t="shared" si="1602"/>
        <v/>
      </c>
      <c r="R140" s="322" t="str">
        <f t="shared" si="1603"/>
        <v/>
      </c>
      <c r="S140" s="320" t="str">
        <f t="shared" si="1604"/>
        <v/>
      </c>
      <c r="T140" s="320" t="str">
        <f t="shared" si="1605"/>
        <v/>
      </c>
      <c r="V140" s="322" t="str">
        <f t="shared" ref="V140" si="1782">IF(Q140="","",IF(M140="R",MOD(Q140-SUD,CERCLE),Q140))</f>
        <v/>
      </c>
      <c r="W140" s="331" t="str">
        <f t="shared" si="1653"/>
        <v/>
      </c>
      <c r="X140" s="331" t="str">
        <f t="shared" si="1654"/>
        <v/>
      </c>
      <c r="Y140" s="352"/>
      <c r="Z140" s="322" t="str">
        <f t="shared" ref="Z140" si="1783">IF(R140="","",IF(M140="R",MOD(CERCLE-R140,CERCLE),R140))</f>
        <v/>
      </c>
      <c r="AA140" s="320" t="str">
        <f t="shared" ref="AA140" si="1784">IF(S140="","",ABS(COS(RADIANS(Z140-EST)*24))*S140)</f>
        <v/>
      </c>
      <c r="AC140" s="320" t="str">
        <f t="shared" ref="AC140" si="1785">IF(S140="","",SIN(RADIANS(Z140-EST)*24)*S140)</f>
        <v/>
      </c>
      <c r="AD140" s="320" t="str">
        <f t="shared" si="1610"/>
        <v/>
      </c>
      <c r="AF140" s="320" t="str">
        <f t="shared" si="1611"/>
        <v/>
      </c>
      <c r="AG140" s="320" t="str">
        <f t="shared" si="1611"/>
        <v/>
      </c>
      <c r="AH140" s="320" t="str">
        <f t="shared" si="1612"/>
        <v/>
      </c>
      <c r="AI140" s="320" t="str">
        <f t="shared" si="1613"/>
        <v/>
      </c>
      <c r="AJ140" s="320" t="str">
        <f>IF(AH140="","",IF(ISNA(MATCH(AH140,$AH$1:AH139,0)),"N","Y"))</f>
        <v/>
      </c>
      <c r="AK140" s="320" t="str">
        <f t="shared" si="1614"/>
        <v/>
      </c>
      <c r="AL140" s="320" t="str">
        <f t="shared" si="1615"/>
        <v/>
      </c>
      <c r="AM140" s="320" t="str">
        <f t="shared" si="1616"/>
        <v/>
      </c>
      <c r="AN140" s="320" t="str">
        <f t="shared" si="1617"/>
        <v/>
      </c>
      <c r="AO140" s="334" t="str">
        <f t="array" ref="AO140">IF(AM140="","",AVERAGE(IF(AH$1:AH$200=AM140,W$1:W$200)))</f>
        <v/>
      </c>
      <c r="AP140" s="334" t="str">
        <f t="array" ref="AP140">IF(AM140="","",AVERAGE(IF(AH$1:AH$200=AM140,X$1:X$200)))</f>
        <v/>
      </c>
      <c r="AQ140" s="334" t="str">
        <f t="shared" si="1658"/>
        <v/>
      </c>
      <c r="AR140" s="335" t="str">
        <f t="array" ref="AR140">IF(AQ140="","",MOD(DEGREES(AQ140/24),CERCLE))</f>
        <v/>
      </c>
      <c r="AS140" s="336" t="str">
        <f t="array" ref="AS140">IF(AM140="","",AVERAGE(IF(AH$1:AH$200=AM140,AA$1:AA$200)))</f>
        <v/>
      </c>
      <c r="AT140" s="336" t="str">
        <f t="shared" si="1618"/>
        <v/>
      </c>
      <c r="AU140" s="336" t="str">
        <f t="shared" si="1659"/>
        <v/>
      </c>
      <c r="AV140" s="337" t="str">
        <f t="array" ref="AV140">IF(AM140="","",AVERAGE(IF(AH$1:AH$200=AM140,AD$1:AD$200)))</f>
        <v/>
      </c>
      <c r="AW140" s="337" t="str">
        <f t="array" ref="AW140">IF(AN140="","",AVERAGE(IF(AH$1:AH$200=AN140,AD$1:AD$200)))</f>
        <v/>
      </c>
      <c r="AX140" s="337" t="str">
        <f t="shared" si="1660"/>
        <v/>
      </c>
      <c r="AY140" s="320" t="str">
        <f t="shared" si="1619"/>
        <v/>
      </c>
      <c r="AZ140" s="320" t="str">
        <f>IF(AY140="","",COUNT(AY$1:AY140))</f>
        <v/>
      </c>
      <c r="BB140" s="339" t="str">
        <f>IF(AF140="","",IF(ISNA(MATCH(AF140,$AF$1:AF139,0)),"N","Y"))</f>
        <v/>
      </c>
      <c r="BC140" s="339" t="str">
        <f t="shared" si="20"/>
        <v/>
      </c>
      <c r="BD140" s="339" t="str">
        <f>IF(BC140="","",COUNT($BC$1:BC140))</f>
        <v/>
      </c>
      <c r="BE140" s="339" t="str">
        <f t="shared" si="1620"/>
        <v/>
      </c>
      <c r="BF140" s="340" t="str">
        <f>IF(AR140="","",IF(ISNA(MATCH(AF140,$AF$1:AF139,0)),-AR140,AR140))</f>
        <v/>
      </c>
      <c r="BG140" s="341" t="str">
        <f t="array" ref="BG140">IF(BE140="","",SUM(IF(AK$1:AK$200=BE140,BF$1:BF$200)))</f>
        <v/>
      </c>
      <c r="BH140" s="341" t="str">
        <f t="shared" ref="BH140" si="1786">IF(BG140="","",MOD(BG140,CERCLE))</f>
        <v/>
      </c>
      <c r="BI140" s="342"/>
      <c r="BJ140" s="322"/>
      <c r="BK140" s="322"/>
      <c r="BL140" s="322"/>
      <c r="BM140" s="339" t="str">
        <f t="shared" si="1662"/>
        <v/>
      </c>
      <c r="BN140" s="343" t="str">
        <f t="shared" si="1622"/>
        <v/>
      </c>
      <c r="BO140" s="341" t="str">
        <f t="shared" ref="BO140" si="1787">IF(BN140="","",CERCLE-BN140)</f>
        <v/>
      </c>
      <c r="BP140" s="341"/>
      <c r="BQ140" s="339" t="str">
        <f t="shared" si="1624"/>
        <v/>
      </c>
      <c r="BR140" s="341" t="str">
        <f t="shared" si="1664"/>
        <v/>
      </c>
      <c r="BS140" s="341" t="str">
        <f t="shared" si="1665"/>
        <v/>
      </c>
      <c r="BT140" s="343" t="str">
        <f t="shared" si="1625"/>
        <v/>
      </c>
      <c r="BU140" s="342"/>
      <c r="BV140" s="341" t="str">
        <f t="shared" si="1666"/>
        <v/>
      </c>
      <c r="BW140" s="345" t="str">
        <f t="shared" si="1667"/>
        <v/>
      </c>
      <c r="BX140" s="345" t="str">
        <f t="shared" si="1626"/>
        <v/>
      </c>
      <c r="BY140" s="346" t="str">
        <f t="shared" si="1627"/>
        <v/>
      </c>
      <c r="BZ140" s="346" t="str">
        <f t="shared" si="1628"/>
        <v/>
      </c>
      <c r="CA140" s="339" t="str">
        <f t="shared" si="1668"/>
        <v/>
      </c>
      <c r="CE140" s="320" t="str">
        <f t="shared" si="1629"/>
        <v/>
      </c>
      <c r="CF140" s="320" t="str">
        <f t="shared" si="1630"/>
        <v/>
      </c>
      <c r="CG140" s="322" t="str">
        <f t="shared" si="1631"/>
        <v/>
      </c>
      <c r="CH140" s="322" t="str">
        <f t="shared" ref="CH140" si="1788">IF(CG140="","",MOD(CG140-BX140,CERCLE))</f>
        <v/>
      </c>
      <c r="CI140" s="322" t="str">
        <f t="shared" si="1633"/>
        <v/>
      </c>
      <c r="CJ140" s="349"/>
      <c r="CK140" s="350" t="str">
        <f t="shared" si="1634"/>
        <v/>
      </c>
      <c r="CL140" s="350" t="str">
        <f t="shared" si="1635"/>
        <v/>
      </c>
      <c r="CM140" s="320" t="str">
        <f t="shared" si="1687"/>
        <v/>
      </c>
      <c r="CN140" s="320" t="str">
        <f t="shared" si="1687"/>
        <v/>
      </c>
      <c r="CP140" s="322" t="str">
        <f>IF(BN140="","",MOD(BN140+'RAPPORT-XYZ'!$E$12,CERCLE))</f>
        <v/>
      </c>
      <c r="CQ140" s="345" t="str">
        <f t="shared" si="1670"/>
        <v/>
      </c>
      <c r="CR140" s="320" t="str">
        <f t="shared" si="1671"/>
        <v/>
      </c>
      <c r="CS140" s="320" t="str">
        <f t="shared" si="1636"/>
        <v/>
      </c>
      <c r="CU140" s="320" t="str">
        <f>IF(CR140="","",BY140/'RAPPORT-XYZ'!$E$9)</f>
        <v/>
      </c>
      <c r="CV140" s="320" t="str">
        <f>IF(CU140="","",-'RAPPORT-XYZ'!$E$27*CU140)</f>
        <v/>
      </c>
      <c r="CW140" s="320" t="str">
        <f>IF(CV140="","",-'RAPPORT-XYZ'!$E$29*CU140)</f>
        <v/>
      </c>
      <c r="CY140" s="320" t="str">
        <f t="shared" si="1637"/>
        <v/>
      </c>
      <c r="CZ140" s="320" t="str">
        <f t="shared" si="1637"/>
        <v/>
      </c>
      <c r="DB140" s="320" t="str">
        <f t="shared" si="1672"/>
        <v/>
      </c>
      <c r="DD140" s="320" t="str">
        <f>IF(CA140="","",CA140+('RAPPORT-XYZ'!$E$37*ROW(140:140)))</f>
        <v/>
      </c>
      <c r="DF140" s="345" t="str">
        <f t="shared" ref="DF140" si="1789">IF(AND(CZ140=0,CY140=0),0,IF(AND(CZ140=0,CY140&gt;0),NORD,IF(AND(CZ140&gt;0,CY140=0),EST,IF(AND(CZ140=0,CY140&lt;0),SUD,IF(AND(CZ140&lt;0,CY140=0),OUEST,"")))))</f>
        <v/>
      </c>
      <c r="DG140" s="345" t="str">
        <f t="shared" ref="DG140" si="1790">IF(CY140="","",IF(DF140="",MOD(DEGREES(ATAN(ABS(CZ140)/(ABS(CY140))))/24,CERCLE),DF140))</f>
        <v/>
      </c>
      <c r="DH140" s="345" t="str">
        <f t="shared" ref="DH140" si="1791">IF(DG140="","",MOD(IF(AND(CZ140&gt;0,CY140&gt;0),DG140,IF(AND(CZ140&gt;0,CY140&lt;0),SUD-DG140,IF(AND(CZ140&lt;0,CY140&lt;0),SUD+DG140,IF(AND(CZ140&lt;0,CY140&gt;0),NORD-DG140,DG140)))),CERCLE))</f>
        <v/>
      </c>
      <c r="DI140" s="322" t="str">
        <f t="shared" ref="DI140" si="1792">IF(CG140="","",MOD(CG140-DH140,CERCLE))</f>
        <v/>
      </c>
      <c r="DJ140" s="322" t="str">
        <f t="shared" si="1642"/>
        <v/>
      </c>
      <c r="DK140" s="322" t="str">
        <f>IF(XYZ!$F$15=OUI,'CALCUL-XYZ'!DJ140,'CALCUL-XYZ'!DH140)</f>
        <v/>
      </c>
      <c r="DL140" s="345" t="str">
        <f t="shared" si="1677"/>
        <v/>
      </c>
      <c r="DN140" s="320" t="str">
        <f t="shared" si="1643"/>
        <v/>
      </c>
      <c r="DO140" s="320" t="str">
        <f t="shared" si="1644"/>
        <v/>
      </c>
      <c r="DP140" s="320" t="str">
        <f t="shared" si="1678"/>
        <v/>
      </c>
      <c r="DQ140" s="320" t="str">
        <f t="shared" si="1678"/>
        <v/>
      </c>
      <c r="DS140" s="320" t="str">
        <f t="shared" si="1645"/>
        <v/>
      </c>
      <c r="DT140" s="320" t="str">
        <f>IF(XYZ!AJ164="","",IF(XYZ!$AO$23='CALCUL-XY'!$E$56," "&amp;SUBSTITUTE(XYZ!AJ164,",","."),","&amp;SUBSTITUTE(XYZ!AJ164,",",".")))</f>
        <v/>
      </c>
      <c r="DU140" s="320" t="str">
        <f>IF(XYZ!AK164="","",IF(XYZ!$AO$23='CALCUL-XY'!$E$56," "&amp;SUBSTITUTE(XYZ!AK164,",","."),","&amp;SUBSTITUTE(XYZ!AK164,",",".")))</f>
        <v/>
      </c>
      <c r="DV140" s="320" t="str">
        <f>IF(DD140="","",IF(XYZ!$AO$23='CALCUL-XY'!$E$56," "&amp;SUBSTITUTE(DD140,",","."),","&amp;SUBSTITUTE(DD140,",",".")))</f>
        <v/>
      </c>
      <c r="DW140" s="320" t="str">
        <f>IF(DS140="","",IF(XYZ!$AO$23='CALCUL-XY'!$E$56,IF(XYZ!AM164=""," ST"," "&amp;XYZ!AM164),IF(XYZ!AM164="",",ST",","&amp;XYZ!AM164)))</f>
        <v/>
      </c>
      <c r="DY140" s="319">
        <f t="shared" si="1646"/>
        <v>140</v>
      </c>
      <c r="DZ140" s="320" t="str">
        <f t="shared" si="1647"/>
        <v/>
      </c>
      <c r="EA140" s="322" t="str">
        <f t="shared" si="1648"/>
        <v/>
      </c>
      <c r="EB140" s="345" t="str">
        <f t="shared" si="1679"/>
        <v/>
      </c>
      <c r="EC140" s="320" t="str">
        <f t="shared" si="1649"/>
        <v/>
      </c>
      <c r="ED140" s="320" t="str">
        <f t="shared" si="1692"/>
        <v/>
      </c>
      <c r="EE140" s="320" t="str">
        <f t="shared" si="1693"/>
        <v/>
      </c>
      <c r="EF140" s="320" t="str">
        <f ca="1">IF(EA140="","",IF(NC&lt;DY140,"",SUM(ED140:OFFSET(ED140,(NC-1),0))))</f>
        <v/>
      </c>
      <c r="EG140" s="320" t="str">
        <f ca="1">IF(EA140="","",IF(NC&lt;DY140,"",SUM(EE140:OFFSET(EE140,(NC-1),0))))</f>
        <v/>
      </c>
      <c r="EH140" s="320" t="str">
        <f t="shared" si="1650"/>
        <v/>
      </c>
      <c r="EI140" s="320" t="str">
        <f>IF(EH140="","",'RAPPORT-XYZ'!$E$9/'CALCUL-XYZ'!EH140)</f>
        <v/>
      </c>
    </row>
    <row r="141" spans="1:139" x14ac:dyDescent="0.15">
      <c r="A141" s="320" t="str">
        <f>IF(XYZ!C165="","",XYZ!C165)</f>
        <v/>
      </c>
      <c r="B141" s="320" t="str">
        <f>IF(XYZ!C165="","",IF(XYZ!C165='RAPPORT-XYZ'!$A$6,'RAPPORT-XYZ'!$A$6,IF(OR(XYZ!C165='RAPPORT-XYZ'!$A$7,XYZ!C165='RAPPORT-XYZ'!$B$7),'RAPPORT-XYZ'!$A$7)))</f>
        <v/>
      </c>
      <c r="C141" s="320" t="str">
        <f>IF(XYZ!E165="","",XYZ!E165)</f>
        <v/>
      </c>
      <c r="D141" s="320" t="str">
        <f>IF(XYZ!F165="","",XYZ!F165)</f>
        <v/>
      </c>
      <c r="E141" s="320" t="str">
        <f>IF(XYZ!G165="","",XYZ!G165)</f>
        <v/>
      </c>
      <c r="F141" s="322" t="str">
        <f>IF(XYZ!H165="","",MOD(XYZ!H165,CERCLE))</f>
        <v/>
      </c>
      <c r="G141" s="322" t="str">
        <f>IF(XYZ!I165="","",MOD(XYZ!I165,CERCLE))</f>
        <v/>
      </c>
      <c r="H141" s="320">
        <f>IFERROR(IF(ECHELLE3="",XYZ!I165*1,XYZ!I165*ECHELLE3),"")</f>
        <v>0</v>
      </c>
      <c r="I141" s="320" t="str">
        <f>IF(XYZ!J165="","",XYZ!J165)</f>
        <v/>
      </c>
      <c r="K141" s="320" t="str">
        <f t="shared" si="1651"/>
        <v/>
      </c>
      <c r="L141" s="320" t="str">
        <f>IF(K141="","",COUNT($K$1:K141))</f>
        <v/>
      </c>
      <c r="M141" s="320" t="str">
        <f t="shared" si="1598"/>
        <v/>
      </c>
      <c r="N141" s="320" t="str">
        <f t="shared" si="1599"/>
        <v/>
      </c>
      <c r="O141" s="320" t="str">
        <f t="shared" si="1600"/>
        <v/>
      </c>
      <c r="P141" s="320" t="str">
        <f t="shared" si="1601"/>
        <v/>
      </c>
      <c r="Q141" s="322" t="str">
        <f t="shared" si="1602"/>
        <v/>
      </c>
      <c r="R141" s="322" t="str">
        <f t="shared" si="1603"/>
        <v/>
      </c>
      <c r="S141" s="320" t="str">
        <f t="shared" si="1604"/>
        <v/>
      </c>
      <c r="T141" s="320" t="str">
        <f t="shared" si="1605"/>
        <v/>
      </c>
      <c r="V141" s="322" t="str">
        <f t="shared" ref="V141" si="1793">IF(Q141="","",IF(M141="R",MOD(Q141-SUD,CERCLE),Q141))</f>
        <v/>
      </c>
      <c r="W141" s="331" t="str">
        <f t="shared" si="1653"/>
        <v/>
      </c>
      <c r="X141" s="331" t="str">
        <f t="shared" si="1654"/>
        <v/>
      </c>
      <c r="Y141" s="352"/>
      <c r="Z141" s="322" t="str">
        <f t="shared" ref="Z141" si="1794">IF(R141="","",IF(M141="R",MOD(CERCLE-R141,CERCLE),R141))</f>
        <v/>
      </c>
      <c r="AA141" s="320" t="str">
        <f t="shared" ref="AA141" si="1795">IF(S141="","",ABS(COS(RADIANS(Z141-EST)*24))*S141)</f>
        <v/>
      </c>
      <c r="AC141" s="320" t="str">
        <f t="shared" ref="AC141" si="1796">IF(S141="","",SIN(RADIANS(Z141-EST)*24)*S141)</f>
        <v/>
      </c>
      <c r="AD141" s="320" t="str">
        <f t="shared" si="1610"/>
        <v/>
      </c>
      <c r="AF141" s="320" t="str">
        <f t="shared" si="1611"/>
        <v/>
      </c>
      <c r="AG141" s="320" t="str">
        <f t="shared" si="1611"/>
        <v/>
      </c>
      <c r="AH141" s="320" t="str">
        <f t="shared" si="1612"/>
        <v/>
      </c>
      <c r="AI141" s="320" t="str">
        <f t="shared" si="1613"/>
        <v/>
      </c>
      <c r="AJ141" s="320" t="str">
        <f>IF(AH141="","",IF(ISNA(MATCH(AH141,$AH$1:AH140,0)),"N","Y"))</f>
        <v/>
      </c>
      <c r="AK141" s="320" t="str">
        <f t="shared" si="1614"/>
        <v/>
      </c>
      <c r="AL141" s="320" t="str">
        <f t="shared" si="1615"/>
        <v/>
      </c>
      <c r="AM141" s="320" t="str">
        <f t="shared" si="1616"/>
        <v/>
      </c>
      <c r="AN141" s="320" t="str">
        <f t="shared" si="1617"/>
        <v/>
      </c>
      <c r="AO141" s="334" t="str">
        <f t="array" ref="AO141">IF(AM141="","",AVERAGE(IF(AH$1:AH$200=AM141,W$1:W$200)))</f>
        <v/>
      </c>
      <c r="AP141" s="334" t="str">
        <f t="array" ref="AP141">IF(AM141="","",AVERAGE(IF(AH$1:AH$200=AM141,X$1:X$200)))</f>
        <v/>
      </c>
      <c r="AQ141" s="334" t="str">
        <f t="shared" si="1658"/>
        <v/>
      </c>
      <c r="AR141" s="335" t="str">
        <f t="array" ref="AR141">IF(AQ141="","",MOD(DEGREES(AQ141/24),CERCLE))</f>
        <v/>
      </c>
      <c r="AS141" s="336" t="str">
        <f t="array" ref="AS141">IF(AM141="","",AVERAGE(IF(AH$1:AH$200=AM141,AA$1:AA$200)))</f>
        <v/>
      </c>
      <c r="AT141" s="336" t="str">
        <f t="shared" si="1618"/>
        <v/>
      </c>
      <c r="AU141" s="336" t="str">
        <f t="shared" si="1659"/>
        <v/>
      </c>
      <c r="AV141" s="337" t="str">
        <f t="array" ref="AV141">IF(AM141="","",AVERAGE(IF(AH$1:AH$200=AM141,AD$1:AD$200)))</f>
        <v/>
      </c>
      <c r="AW141" s="337" t="str">
        <f t="array" ref="AW141">IF(AN141="","",AVERAGE(IF(AH$1:AH$200=AN141,AD$1:AD$200)))</f>
        <v/>
      </c>
      <c r="AX141" s="337" t="str">
        <f t="shared" si="1660"/>
        <v/>
      </c>
      <c r="AY141" s="320" t="str">
        <f t="shared" si="1619"/>
        <v/>
      </c>
      <c r="AZ141" s="320" t="str">
        <f>IF(AY141="","",COUNT(AY$1:AY141))</f>
        <v/>
      </c>
      <c r="BB141" s="339" t="str">
        <f>IF(AF141="","",IF(ISNA(MATCH(AF141,$AF$1:AF140,0)),"N","Y"))</f>
        <v/>
      </c>
      <c r="BC141" s="339" t="str">
        <f t="shared" si="20"/>
        <v/>
      </c>
      <c r="BD141" s="339" t="str">
        <f>IF(BC141="","",COUNT($BC$1:BC141))</f>
        <v/>
      </c>
      <c r="BE141" s="339" t="str">
        <f t="shared" si="1620"/>
        <v/>
      </c>
      <c r="BF141" s="340" t="str">
        <f>IF(AR141="","",IF(ISNA(MATCH(AF141,$AF$1:AF140,0)),-AR141,AR141))</f>
        <v/>
      </c>
      <c r="BG141" s="341" t="str">
        <f t="array" ref="BG141">IF(BE141="","",SUM(IF(AK$1:AK$200=BE141,BF$1:BF$200)))</f>
        <v/>
      </c>
      <c r="BH141" s="341" t="str">
        <f t="shared" ref="BH141" si="1797">IF(BG141="","",MOD(BG141,CERCLE))</f>
        <v/>
      </c>
      <c r="BI141" s="342"/>
      <c r="BJ141" s="322"/>
      <c r="BK141" s="322"/>
      <c r="BL141" s="322"/>
      <c r="BM141" s="339" t="str">
        <f t="shared" si="1662"/>
        <v/>
      </c>
      <c r="BN141" s="343" t="str">
        <f t="shared" si="1622"/>
        <v/>
      </c>
      <c r="BO141" s="341" t="str">
        <f t="shared" ref="BO141" si="1798">IF(BN141="","",CERCLE-BN141)</f>
        <v/>
      </c>
      <c r="BP141" s="341"/>
      <c r="BQ141" s="339" t="str">
        <f t="shared" si="1624"/>
        <v/>
      </c>
      <c r="BR141" s="341" t="str">
        <f t="shared" si="1664"/>
        <v/>
      </c>
      <c r="BS141" s="341" t="str">
        <f t="shared" si="1665"/>
        <v/>
      </c>
      <c r="BT141" s="343" t="str">
        <f t="shared" si="1625"/>
        <v/>
      </c>
      <c r="BU141" s="342"/>
      <c r="BV141" s="341" t="str">
        <f t="shared" si="1666"/>
        <v/>
      </c>
      <c r="BW141" s="345" t="str">
        <f t="shared" si="1667"/>
        <v/>
      </c>
      <c r="BX141" s="345" t="str">
        <f t="shared" si="1626"/>
        <v/>
      </c>
      <c r="BY141" s="346" t="str">
        <f t="shared" si="1627"/>
        <v/>
      </c>
      <c r="BZ141" s="346" t="str">
        <f t="shared" si="1628"/>
        <v/>
      </c>
      <c r="CA141" s="339" t="str">
        <f t="shared" si="1668"/>
        <v/>
      </c>
      <c r="CE141" s="320" t="str">
        <f t="shared" si="1629"/>
        <v/>
      </c>
      <c r="CF141" s="320" t="str">
        <f t="shared" si="1630"/>
        <v/>
      </c>
      <c r="CG141" s="322" t="str">
        <f t="shared" si="1631"/>
        <v/>
      </c>
      <c r="CH141" s="322" t="str">
        <f t="shared" ref="CH141" si="1799">IF(CG141="","",MOD(CG141-BX141,CERCLE))</f>
        <v/>
      </c>
      <c r="CI141" s="322" t="str">
        <f t="shared" si="1633"/>
        <v/>
      </c>
      <c r="CJ141" s="349"/>
      <c r="CK141" s="350" t="str">
        <f t="shared" si="1634"/>
        <v/>
      </c>
      <c r="CL141" s="350" t="str">
        <f t="shared" si="1635"/>
        <v/>
      </c>
      <c r="CM141" s="320" t="str">
        <f t="shared" si="1687"/>
        <v/>
      </c>
      <c r="CN141" s="320" t="str">
        <f t="shared" si="1687"/>
        <v/>
      </c>
      <c r="CP141" s="322" t="str">
        <f>IF(BN141="","",MOD(BN141+'RAPPORT-XYZ'!$E$12,CERCLE))</f>
        <v/>
      </c>
      <c r="CQ141" s="345" t="str">
        <f t="shared" si="1670"/>
        <v/>
      </c>
      <c r="CR141" s="320" t="str">
        <f t="shared" si="1671"/>
        <v/>
      </c>
      <c r="CS141" s="320" t="str">
        <f t="shared" si="1636"/>
        <v/>
      </c>
      <c r="CU141" s="320" t="str">
        <f>IF(CR141="","",BY141/'RAPPORT-XYZ'!$E$9)</f>
        <v/>
      </c>
      <c r="CV141" s="320" t="str">
        <f>IF(CU141="","",-'RAPPORT-XYZ'!$E$27*CU141)</f>
        <v/>
      </c>
      <c r="CW141" s="320" t="str">
        <f>IF(CV141="","",-'RAPPORT-XYZ'!$E$29*CU141)</f>
        <v/>
      </c>
      <c r="CY141" s="320" t="str">
        <f t="shared" si="1637"/>
        <v/>
      </c>
      <c r="CZ141" s="320" t="str">
        <f t="shared" si="1637"/>
        <v/>
      </c>
      <c r="DB141" s="320" t="str">
        <f t="shared" si="1672"/>
        <v/>
      </c>
      <c r="DD141" s="320" t="str">
        <f>IF(CA141="","",CA141+('RAPPORT-XYZ'!$E$37*ROW(141:141)))</f>
        <v/>
      </c>
      <c r="DF141" s="345" t="str">
        <f t="shared" ref="DF141" si="1800">IF(AND(CZ141=0,CY141=0),0,IF(AND(CZ141=0,CY141&gt;0),NORD,IF(AND(CZ141&gt;0,CY141=0),EST,IF(AND(CZ141=0,CY141&lt;0),SUD,IF(AND(CZ141&lt;0,CY141=0),OUEST,"")))))</f>
        <v/>
      </c>
      <c r="DG141" s="345" t="str">
        <f t="shared" ref="DG141" si="1801">IF(CY141="","",IF(DF141="",MOD(DEGREES(ATAN(ABS(CZ141)/(ABS(CY141))))/24,CERCLE),DF141))</f>
        <v/>
      </c>
      <c r="DH141" s="345" t="str">
        <f t="shared" ref="DH141" si="1802">IF(DG141="","",MOD(IF(AND(CZ141&gt;0,CY141&gt;0),DG141,IF(AND(CZ141&gt;0,CY141&lt;0),SUD-DG141,IF(AND(CZ141&lt;0,CY141&lt;0),SUD+DG141,IF(AND(CZ141&lt;0,CY141&gt;0),NORD-DG141,DG141)))),CERCLE))</f>
        <v/>
      </c>
      <c r="DI141" s="322" t="str">
        <f t="shared" ref="DI141" si="1803">IF(CG141="","",MOD(CG141-DH141,CERCLE))</f>
        <v/>
      </c>
      <c r="DJ141" s="322" t="str">
        <f t="shared" si="1642"/>
        <v/>
      </c>
      <c r="DK141" s="322" t="str">
        <f>IF(XYZ!$F$15=OUI,'CALCUL-XYZ'!DJ141,'CALCUL-XYZ'!DH141)</f>
        <v/>
      </c>
      <c r="DL141" s="345" t="str">
        <f t="shared" si="1677"/>
        <v/>
      </c>
      <c r="DN141" s="320" t="str">
        <f t="shared" si="1643"/>
        <v/>
      </c>
      <c r="DO141" s="320" t="str">
        <f t="shared" si="1644"/>
        <v/>
      </c>
      <c r="DP141" s="320" t="str">
        <f t="shared" si="1678"/>
        <v/>
      </c>
      <c r="DQ141" s="320" t="str">
        <f t="shared" si="1678"/>
        <v/>
      </c>
      <c r="DS141" s="320" t="str">
        <f t="shared" si="1645"/>
        <v/>
      </c>
      <c r="DT141" s="320" t="str">
        <f>IF(XYZ!AJ165="","",IF(XYZ!$AO$23='CALCUL-XY'!$E$56," "&amp;SUBSTITUTE(XYZ!AJ165,",","."),","&amp;SUBSTITUTE(XYZ!AJ165,",",".")))</f>
        <v/>
      </c>
      <c r="DU141" s="320" t="str">
        <f>IF(XYZ!AK165="","",IF(XYZ!$AO$23='CALCUL-XY'!$E$56," "&amp;SUBSTITUTE(XYZ!AK165,",","."),","&amp;SUBSTITUTE(XYZ!AK165,",",".")))</f>
        <v/>
      </c>
      <c r="DV141" s="320" t="str">
        <f>IF(DD141="","",IF(XYZ!$AO$23='CALCUL-XY'!$E$56," "&amp;SUBSTITUTE(DD141,",","."),","&amp;SUBSTITUTE(DD141,",",".")))</f>
        <v/>
      </c>
      <c r="DW141" s="320" t="str">
        <f>IF(DS141="","",IF(XYZ!$AO$23='CALCUL-XY'!$E$56,IF(XYZ!AM165=""," ST"," "&amp;XYZ!AM165),IF(XYZ!AM165="",",ST",","&amp;XYZ!AM165)))</f>
        <v/>
      </c>
      <c r="DY141" s="319">
        <f t="shared" si="1646"/>
        <v>141</v>
      </c>
      <c r="DZ141" s="320" t="str">
        <f t="shared" si="1647"/>
        <v/>
      </c>
      <c r="EA141" s="322" t="str">
        <f t="shared" si="1648"/>
        <v/>
      </c>
      <c r="EB141" s="345" t="str">
        <f t="shared" si="1679"/>
        <v/>
      </c>
      <c r="EC141" s="320" t="str">
        <f t="shared" si="1649"/>
        <v/>
      </c>
      <c r="ED141" s="320" t="str">
        <f t="shared" si="1692"/>
        <v/>
      </c>
      <c r="EE141" s="320" t="str">
        <f t="shared" si="1693"/>
        <v/>
      </c>
      <c r="EF141" s="320" t="str">
        <f ca="1">IF(EA141="","",IF(NC&lt;DY141,"",SUM(ED141:OFFSET(ED141,(NC-1),0))))</f>
        <v/>
      </c>
      <c r="EG141" s="320" t="str">
        <f ca="1">IF(EA141="","",IF(NC&lt;DY141,"",SUM(EE141:OFFSET(EE141,(NC-1),0))))</f>
        <v/>
      </c>
      <c r="EH141" s="320" t="str">
        <f t="shared" si="1650"/>
        <v/>
      </c>
      <c r="EI141" s="320" t="str">
        <f>IF(EH141="","",'RAPPORT-XYZ'!$E$9/'CALCUL-XYZ'!EH141)</f>
        <v/>
      </c>
    </row>
    <row r="142" spans="1:139" x14ac:dyDescent="0.15">
      <c r="A142" s="320" t="str">
        <f>IF(XYZ!C166="","",XYZ!C166)</f>
        <v/>
      </c>
      <c r="B142" s="320" t="str">
        <f>IF(XYZ!C166="","",IF(XYZ!C166='RAPPORT-XYZ'!$A$6,'RAPPORT-XYZ'!$A$6,IF(OR(XYZ!C166='RAPPORT-XYZ'!$A$7,XYZ!C166='RAPPORT-XYZ'!$B$7),'RAPPORT-XYZ'!$A$7)))</f>
        <v/>
      </c>
      <c r="C142" s="320" t="str">
        <f>IF(XYZ!E166="","",XYZ!E166)</f>
        <v/>
      </c>
      <c r="D142" s="320" t="str">
        <f>IF(XYZ!F166="","",XYZ!F166)</f>
        <v/>
      </c>
      <c r="E142" s="320" t="str">
        <f>IF(XYZ!G166="","",XYZ!G166)</f>
        <v/>
      </c>
      <c r="F142" s="322" t="str">
        <f>IF(XYZ!H166="","",MOD(XYZ!H166,CERCLE))</f>
        <v/>
      </c>
      <c r="G142" s="322" t="str">
        <f>IF(XYZ!I166="","",MOD(XYZ!I166,CERCLE))</f>
        <v/>
      </c>
      <c r="H142" s="320">
        <f>IFERROR(IF(ECHELLE3="",XYZ!I166*1,XYZ!I166*ECHELLE3),"")</f>
        <v>0</v>
      </c>
      <c r="I142" s="320" t="str">
        <f>IF(XYZ!J166="","",XYZ!J166)</f>
        <v/>
      </c>
      <c r="K142" s="320" t="str">
        <f t="shared" si="1651"/>
        <v/>
      </c>
      <c r="L142" s="320" t="str">
        <f>IF(K142="","",COUNT($K$1:K142))</f>
        <v/>
      </c>
      <c r="M142" s="320" t="str">
        <f t="shared" si="1598"/>
        <v/>
      </c>
      <c r="N142" s="320" t="str">
        <f t="shared" si="1599"/>
        <v/>
      </c>
      <c r="O142" s="320" t="str">
        <f t="shared" si="1600"/>
        <v/>
      </c>
      <c r="P142" s="320" t="str">
        <f t="shared" si="1601"/>
        <v/>
      </c>
      <c r="Q142" s="322" t="str">
        <f t="shared" si="1602"/>
        <v/>
      </c>
      <c r="R142" s="322" t="str">
        <f t="shared" si="1603"/>
        <v/>
      </c>
      <c r="S142" s="320" t="str">
        <f t="shared" si="1604"/>
        <v/>
      </c>
      <c r="T142" s="320" t="str">
        <f t="shared" si="1605"/>
        <v/>
      </c>
      <c r="V142" s="322" t="str">
        <f t="shared" ref="V142" si="1804">IF(Q142="","",IF(M142="R",MOD(Q142-SUD,CERCLE),Q142))</f>
        <v/>
      </c>
      <c r="W142" s="331" t="str">
        <f t="shared" si="1653"/>
        <v/>
      </c>
      <c r="X142" s="331" t="str">
        <f t="shared" si="1654"/>
        <v/>
      </c>
      <c r="Y142" s="352"/>
      <c r="Z142" s="322" t="str">
        <f t="shared" ref="Z142" si="1805">IF(R142="","",IF(M142="R",MOD(CERCLE-R142,CERCLE),R142))</f>
        <v/>
      </c>
      <c r="AA142" s="320" t="str">
        <f t="shared" ref="AA142" si="1806">IF(S142="","",ABS(COS(RADIANS(Z142-EST)*24))*S142)</f>
        <v/>
      </c>
      <c r="AC142" s="320" t="str">
        <f t="shared" ref="AC142" si="1807">IF(S142="","",SIN(RADIANS(Z142-EST)*24)*S142)</f>
        <v/>
      </c>
      <c r="AD142" s="320" t="str">
        <f t="shared" si="1610"/>
        <v/>
      </c>
      <c r="AF142" s="320" t="str">
        <f t="shared" si="1611"/>
        <v/>
      </c>
      <c r="AG142" s="320" t="str">
        <f t="shared" si="1611"/>
        <v/>
      </c>
      <c r="AH142" s="320" t="str">
        <f t="shared" si="1612"/>
        <v/>
      </c>
      <c r="AI142" s="320" t="str">
        <f t="shared" si="1613"/>
        <v/>
      </c>
      <c r="AJ142" s="320" t="str">
        <f>IF(AH142="","",IF(ISNA(MATCH(AH142,$AH$1:AH141,0)),"N","Y"))</f>
        <v/>
      </c>
      <c r="AK142" s="320" t="str">
        <f t="shared" si="1614"/>
        <v/>
      </c>
      <c r="AL142" s="320" t="str">
        <f t="shared" si="1615"/>
        <v/>
      </c>
      <c r="AM142" s="320" t="str">
        <f t="shared" si="1616"/>
        <v/>
      </c>
      <c r="AN142" s="320" t="str">
        <f t="shared" si="1617"/>
        <v/>
      </c>
      <c r="AO142" s="334" t="str">
        <f t="array" ref="AO142">IF(AM142="","",AVERAGE(IF(AH$1:AH$200=AM142,W$1:W$200)))</f>
        <v/>
      </c>
      <c r="AP142" s="334" t="str">
        <f t="array" ref="AP142">IF(AM142="","",AVERAGE(IF(AH$1:AH$200=AM142,X$1:X$200)))</f>
        <v/>
      </c>
      <c r="AQ142" s="334" t="str">
        <f t="shared" si="1658"/>
        <v/>
      </c>
      <c r="AR142" s="335" t="str">
        <f t="array" ref="AR142">IF(AQ142="","",MOD(DEGREES(AQ142/24),CERCLE))</f>
        <v/>
      </c>
      <c r="AS142" s="336" t="str">
        <f t="array" ref="AS142">IF(AM142="","",AVERAGE(IF(AH$1:AH$200=AM142,AA$1:AA$200)))</f>
        <v/>
      </c>
      <c r="AT142" s="336" t="str">
        <f t="shared" si="1618"/>
        <v/>
      </c>
      <c r="AU142" s="336" t="str">
        <f t="shared" si="1659"/>
        <v/>
      </c>
      <c r="AV142" s="337" t="str">
        <f t="array" ref="AV142">IF(AM142="","",AVERAGE(IF(AH$1:AH$200=AM142,AD$1:AD$200)))</f>
        <v/>
      </c>
      <c r="AW142" s="337" t="str">
        <f t="array" ref="AW142">IF(AN142="","",AVERAGE(IF(AH$1:AH$200=AN142,AD$1:AD$200)))</f>
        <v/>
      </c>
      <c r="AX142" s="337" t="str">
        <f t="shared" si="1660"/>
        <v/>
      </c>
      <c r="AY142" s="320" t="str">
        <f t="shared" si="1619"/>
        <v/>
      </c>
      <c r="AZ142" s="320" t="str">
        <f>IF(AY142="","",COUNT(AY$1:AY142))</f>
        <v/>
      </c>
      <c r="BB142" s="339" t="str">
        <f>IF(AF142="","",IF(ISNA(MATCH(AF142,$AF$1:AF141,0)),"N","Y"))</f>
        <v/>
      </c>
      <c r="BC142" s="339" t="str">
        <f t="shared" si="20"/>
        <v/>
      </c>
      <c r="BD142" s="339" t="str">
        <f>IF(BC142="","",COUNT($BC$1:BC142))</f>
        <v/>
      </c>
      <c r="BE142" s="339" t="str">
        <f t="shared" si="1620"/>
        <v/>
      </c>
      <c r="BF142" s="340" t="str">
        <f>IF(AR142="","",IF(ISNA(MATCH(AF142,$AF$1:AF141,0)),-AR142,AR142))</f>
        <v/>
      </c>
      <c r="BG142" s="341" t="str">
        <f t="array" ref="BG142">IF(BE142="","",SUM(IF(AK$1:AK$200=BE142,BF$1:BF$200)))</f>
        <v/>
      </c>
      <c r="BH142" s="341" t="str">
        <f t="shared" ref="BH142" si="1808">IF(BG142="","",MOD(BG142,CERCLE))</f>
        <v/>
      </c>
      <c r="BI142" s="342"/>
      <c r="BJ142" s="322"/>
      <c r="BK142" s="322"/>
      <c r="BL142" s="322"/>
      <c r="BM142" s="339" t="str">
        <f t="shared" si="1662"/>
        <v/>
      </c>
      <c r="BN142" s="343" t="str">
        <f t="shared" si="1622"/>
        <v/>
      </c>
      <c r="BO142" s="341" t="str">
        <f t="shared" ref="BO142" si="1809">IF(BN142="","",CERCLE-BN142)</f>
        <v/>
      </c>
      <c r="BP142" s="341"/>
      <c r="BQ142" s="339" t="str">
        <f t="shared" si="1624"/>
        <v/>
      </c>
      <c r="BR142" s="341" t="str">
        <f t="shared" si="1664"/>
        <v/>
      </c>
      <c r="BS142" s="341" t="str">
        <f t="shared" si="1665"/>
        <v/>
      </c>
      <c r="BT142" s="343" t="str">
        <f t="shared" si="1625"/>
        <v/>
      </c>
      <c r="BU142" s="342"/>
      <c r="BV142" s="341" t="str">
        <f t="shared" si="1666"/>
        <v/>
      </c>
      <c r="BW142" s="345" t="str">
        <f t="shared" si="1667"/>
        <v/>
      </c>
      <c r="BX142" s="345" t="str">
        <f t="shared" si="1626"/>
        <v/>
      </c>
      <c r="BY142" s="346" t="str">
        <f t="shared" si="1627"/>
        <v/>
      </c>
      <c r="BZ142" s="346" t="str">
        <f t="shared" si="1628"/>
        <v/>
      </c>
      <c r="CA142" s="339" t="str">
        <f t="shared" si="1668"/>
        <v/>
      </c>
      <c r="CE142" s="320" t="str">
        <f t="shared" si="1629"/>
        <v/>
      </c>
      <c r="CF142" s="320" t="str">
        <f t="shared" si="1630"/>
        <v/>
      </c>
      <c r="CG142" s="322" t="str">
        <f t="shared" si="1631"/>
        <v/>
      </c>
      <c r="CH142" s="322" t="str">
        <f t="shared" ref="CH142" si="1810">IF(CG142="","",MOD(CG142-BX142,CERCLE))</f>
        <v/>
      </c>
      <c r="CI142" s="322" t="str">
        <f t="shared" si="1633"/>
        <v/>
      </c>
      <c r="CJ142" s="349"/>
      <c r="CK142" s="350" t="str">
        <f t="shared" si="1634"/>
        <v/>
      </c>
      <c r="CL142" s="350" t="str">
        <f t="shared" si="1635"/>
        <v/>
      </c>
      <c r="CM142" s="320" t="str">
        <f t="shared" si="1687"/>
        <v/>
      </c>
      <c r="CN142" s="320" t="str">
        <f t="shared" si="1687"/>
        <v/>
      </c>
      <c r="CP142" s="322" t="str">
        <f>IF(BN142="","",MOD(BN142+'RAPPORT-XYZ'!$E$12,CERCLE))</f>
        <v/>
      </c>
      <c r="CQ142" s="345" t="str">
        <f t="shared" si="1670"/>
        <v/>
      </c>
      <c r="CR142" s="320" t="str">
        <f t="shared" si="1671"/>
        <v/>
      </c>
      <c r="CS142" s="320" t="str">
        <f t="shared" si="1636"/>
        <v/>
      </c>
      <c r="CU142" s="320" t="str">
        <f>IF(CR142="","",BY142/'RAPPORT-XYZ'!$E$9)</f>
        <v/>
      </c>
      <c r="CV142" s="320" t="str">
        <f>IF(CU142="","",-'RAPPORT-XYZ'!$E$27*CU142)</f>
        <v/>
      </c>
      <c r="CW142" s="320" t="str">
        <f>IF(CV142="","",-'RAPPORT-XYZ'!$E$29*CU142)</f>
        <v/>
      </c>
      <c r="CY142" s="320" t="str">
        <f t="shared" si="1637"/>
        <v/>
      </c>
      <c r="CZ142" s="320" t="str">
        <f t="shared" si="1637"/>
        <v/>
      </c>
      <c r="DB142" s="320" t="str">
        <f t="shared" si="1672"/>
        <v/>
      </c>
      <c r="DD142" s="320" t="str">
        <f>IF(CA142="","",CA142+('RAPPORT-XYZ'!$E$37*ROW(142:142)))</f>
        <v/>
      </c>
      <c r="DF142" s="345" t="str">
        <f t="shared" ref="DF142" si="1811">IF(AND(CZ142=0,CY142=0),0,IF(AND(CZ142=0,CY142&gt;0),NORD,IF(AND(CZ142&gt;0,CY142=0),EST,IF(AND(CZ142=0,CY142&lt;0),SUD,IF(AND(CZ142&lt;0,CY142=0),OUEST,"")))))</f>
        <v/>
      </c>
      <c r="DG142" s="345" t="str">
        <f t="shared" ref="DG142" si="1812">IF(CY142="","",IF(DF142="",MOD(DEGREES(ATAN(ABS(CZ142)/(ABS(CY142))))/24,CERCLE),DF142))</f>
        <v/>
      </c>
      <c r="DH142" s="345" t="str">
        <f t="shared" ref="DH142" si="1813">IF(DG142="","",MOD(IF(AND(CZ142&gt;0,CY142&gt;0),DG142,IF(AND(CZ142&gt;0,CY142&lt;0),SUD-DG142,IF(AND(CZ142&lt;0,CY142&lt;0),SUD+DG142,IF(AND(CZ142&lt;0,CY142&gt;0),NORD-DG142,DG142)))),CERCLE))</f>
        <v/>
      </c>
      <c r="DI142" s="322" t="str">
        <f t="shared" ref="DI142" si="1814">IF(CG142="","",MOD(CG142-DH142,CERCLE))</f>
        <v/>
      </c>
      <c r="DJ142" s="322" t="str">
        <f t="shared" si="1642"/>
        <v/>
      </c>
      <c r="DK142" s="322" t="str">
        <f>IF(XYZ!$F$15=OUI,'CALCUL-XYZ'!DJ142,'CALCUL-XYZ'!DH142)</f>
        <v/>
      </c>
      <c r="DL142" s="345" t="str">
        <f t="shared" si="1677"/>
        <v/>
      </c>
      <c r="DN142" s="320" t="str">
        <f t="shared" si="1643"/>
        <v/>
      </c>
      <c r="DO142" s="320" t="str">
        <f t="shared" si="1644"/>
        <v/>
      </c>
      <c r="DP142" s="320" t="str">
        <f t="shared" si="1678"/>
        <v/>
      </c>
      <c r="DQ142" s="320" t="str">
        <f t="shared" si="1678"/>
        <v/>
      </c>
      <c r="DS142" s="320" t="str">
        <f t="shared" si="1645"/>
        <v/>
      </c>
      <c r="DT142" s="320" t="str">
        <f>IF(XYZ!AJ166="","",IF(XYZ!$AO$23='CALCUL-XY'!$E$56," "&amp;SUBSTITUTE(XYZ!AJ166,",","."),","&amp;SUBSTITUTE(XYZ!AJ166,",",".")))</f>
        <v/>
      </c>
      <c r="DU142" s="320" t="str">
        <f>IF(XYZ!AK166="","",IF(XYZ!$AO$23='CALCUL-XY'!$E$56," "&amp;SUBSTITUTE(XYZ!AK166,",","."),","&amp;SUBSTITUTE(XYZ!AK166,",",".")))</f>
        <v/>
      </c>
      <c r="DV142" s="320" t="str">
        <f>IF(DD142="","",IF(XYZ!$AO$23='CALCUL-XY'!$E$56," "&amp;SUBSTITUTE(DD142,",","."),","&amp;SUBSTITUTE(DD142,",",".")))</f>
        <v/>
      </c>
      <c r="DW142" s="320" t="str">
        <f>IF(DS142="","",IF(XYZ!$AO$23='CALCUL-XY'!$E$56,IF(XYZ!AM166=""," ST"," "&amp;XYZ!AM166),IF(XYZ!AM166="",",ST",","&amp;XYZ!AM166)))</f>
        <v/>
      </c>
      <c r="DY142" s="319">
        <f t="shared" si="1646"/>
        <v>142</v>
      </c>
      <c r="DZ142" s="320" t="str">
        <f t="shared" si="1647"/>
        <v/>
      </c>
      <c r="EA142" s="322" t="str">
        <f t="shared" si="1648"/>
        <v/>
      </c>
      <c r="EB142" s="345" t="str">
        <f t="shared" si="1679"/>
        <v/>
      </c>
      <c r="EC142" s="320" t="str">
        <f t="shared" si="1649"/>
        <v/>
      </c>
      <c r="ED142" s="320" t="str">
        <f t="shared" si="1692"/>
        <v/>
      </c>
      <c r="EE142" s="320" t="str">
        <f t="shared" si="1693"/>
        <v/>
      </c>
      <c r="EF142" s="320" t="str">
        <f ca="1">IF(EA142="","",IF(NC&lt;DY142,"",SUM(ED142:OFFSET(ED142,(NC-1),0))))</f>
        <v/>
      </c>
      <c r="EG142" s="320" t="str">
        <f ca="1">IF(EA142="","",IF(NC&lt;DY142,"",SUM(EE142:OFFSET(EE142,(NC-1),0))))</f>
        <v/>
      </c>
      <c r="EH142" s="320" t="str">
        <f t="shared" si="1650"/>
        <v/>
      </c>
      <c r="EI142" s="320" t="str">
        <f>IF(EH142="","",'RAPPORT-XYZ'!$E$9/'CALCUL-XYZ'!EH142)</f>
        <v/>
      </c>
    </row>
    <row r="143" spans="1:139" x14ac:dyDescent="0.15">
      <c r="A143" s="320" t="str">
        <f>IF(XYZ!C167="","",XYZ!C167)</f>
        <v/>
      </c>
      <c r="B143" s="320" t="str">
        <f>IF(XYZ!C167="","",IF(XYZ!C167='RAPPORT-XYZ'!$A$6,'RAPPORT-XYZ'!$A$6,IF(OR(XYZ!C167='RAPPORT-XYZ'!$A$7,XYZ!C167='RAPPORT-XYZ'!$B$7),'RAPPORT-XYZ'!$A$7)))</f>
        <v/>
      </c>
      <c r="C143" s="320" t="str">
        <f>IF(XYZ!E167="","",XYZ!E167)</f>
        <v/>
      </c>
      <c r="D143" s="320" t="str">
        <f>IF(XYZ!F167="","",XYZ!F167)</f>
        <v/>
      </c>
      <c r="E143" s="320" t="str">
        <f>IF(XYZ!G167="","",XYZ!G167)</f>
        <v/>
      </c>
      <c r="F143" s="322" t="str">
        <f>IF(XYZ!H167="","",MOD(XYZ!H167,CERCLE))</f>
        <v/>
      </c>
      <c r="G143" s="322" t="str">
        <f>IF(XYZ!I167="","",MOD(XYZ!I167,CERCLE))</f>
        <v/>
      </c>
      <c r="H143" s="320">
        <f>IFERROR(IF(ECHELLE3="",XYZ!I167*1,XYZ!I167*ECHELLE3),"")</f>
        <v>0</v>
      </c>
      <c r="I143" s="320" t="str">
        <f>IF(XYZ!J167="","",XYZ!J167)</f>
        <v/>
      </c>
      <c r="K143" s="320" t="str">
        <f t="shared" si="1651"/>
        <v/>
      </c>
      <c r="L143" s="320" t="str">
        <f>IF(K143="","",COUNT($K$1:K143))</f>
        <v/>
      </c>
      <c r="M143" s="320" t="str">
        <f t="shared" si="1598"/>
        <v/>
      </c>
      <c r="N143" s="320" t="str">
        <f t="shared" si="1599"/>
        <v/>
      </c>
      <c r="O143" s="320" t="str">
        <f t="shared" si="1600"/>
        <v/>
      </c>
      <c r="P143" s="320" t="str">
        <f t="shared" si="1601"/>
        <v/>
      </c>
      <c r="Q143" s="322" t="str">
        <f t="shared" si="1602"/>
        <v/>
      </c>
      <c r="R143" s="322" t="str">
        <f t="shared" si="1603"/>
        <v/>
      </c>
      <c r="S143" s="320" t="str">
        <f t="shared" si="1604"/>
        <v/>
      </c>
      <c r="T143" s="320" t="str">
        <f t="shared" si="1605"/>
        <v/>
      </c>
      <c r="V143" s="322" t="str">
        <f t="shared" ref="V143" si="1815">IF(Q143="","",IF(M143="R",MOD(Q143-SUD,CERCLE),Q143))</f>
        <v/>
      </c>
      <c r="W143" s="331" t="str">
        <f t="shared" si="1653"/>
        <v/>
      </c>
      <c r="X143" s="331" t="str">
        <f t="shared" si="1654"/>
        <v/>
      </c>
      <c r="Y143" s="352"/>
      <c r="Z143" s="322" t="str">
        <f t="shared" ref="Z143" si="1816">IF(R143="","",IF(M143="R",MOD(CERCLE-R143,CERCLE),R143))</f>
        <v/>
      </c>
      <c r="AA143" s="320" t="str">
        <f t="shared" ref="AA143" si="1817">IF(S143="","",ABS(COS(RADIANS(Z143-EST)*24))*S143)</f>
        <v/>
      </c>
      <c r="AC143" s="320" t="str">
        <f t="shared" ref="AC143" si="1818">IF(S143="","",SIN(RADIANS(Z143-EST)*24)*S143)</f>
        <v/>
      </c>
      <c r="AD143" s="320" t="str">
        <f t="shared" si="1610"/>
        <v/>
      </c>
      <c r="AF143" s="320" t="str">
        <f t="shared" si="1611"/>
        <v/>
      </c>
      <c r="AG143" s="320" t="str">
        <f t="shared" si="1611"/>
        <v/>
      </c>
      <c r="AH143" s="320" t="str">
        <f t="shared" si="1612"/>
        <v/>
      </c>
      <c r="AI143" s="320" t="str">
        <f t="shared" si="1613"/>
        <v/>
      </c>
      <c r="AJ143" s="320" t="str">
        <f>IF(AH143="","",IF(ISNA(MATCH(AH143,$AH$1:AH142,0)),"N","Y"))</f>
        <v/>
      </c>
      <c r="AK143" s="320" t="str">
        <f t="shared" si="1614"/>
        <v/>
      </c>
      <c r="AL143" s="320" t="str">
        <f t="shared" si="1615"/>
        <v/>
      </c>
      <c r="AM143" s="320" t="str">
        <f t="shared" si="1616"/>
        <v/>
      </c>
      <c r="AN143" s="320" t="str">
        <f t="shared" si="1617"/>
        <v/>
      </c>
      <c r="AO143" s="334" t="str">
        <f t="array" ref="AO143">IF(AM143="","",AVERAGE(IF(AH$1:AH$200=AM143,W$1:W$200)))</f>
        <v/>
      </c>
      <c r="AP143" s="334" t="str">
        <f t="array" ref="AP143">IF(AM143="","",AVERAGE(IF(AH$1:AH$200=AM143,X$1:X$200)))</f>
        <v/>
      </c>
      <c r="AQ143" s="334" t="str">
        <f t="shared" si="1658"/>
        <v/>
      </c>
      <c r="AR143" s="335" t="str">
        <f t="array" ref="AR143">IF(AQ143="","",MOD(DEGREES(AQ143/24),CERCLE))</f>
        <v/>
      </c>
      <c r="AS143" s="336" t="str">
        <f t="array" ref="AS143">IF(AM143="","",AVERAGE(IF(AH$1:AH$200=AM143,AA$1:AA$200)))</f>
        <v/>
      </c>
      <c r="AT143" s="336" t="str">
        <f t="shared" si="1618"/>
        <v/>
      </c>
      <c r="AU143" s="336" t="str">
        <f t="shared" si="1659"/>
        <v/>
      </c>
      <c r="AV143" s="337" t="str">
        <f t="array" ref="AV143">IF(AM143="","",AVERAGE(IF(AH$1:AH$200=AM143,AD$1:AD$200)))</f>
        <v/>
      </c>
      <c r="AW143" s="337" t="str">
        <f t="array" ref="AW143">IF(AN143="","",AVERAGE(IF(AH$1:AH$200=AN143,AD$1:AD$200)))</f>
        <v/>
      </c>
      <c r="AX143" s="337" t="str">
        <f t="shared" si="1660"/>
        <v/>
      </c>
      <c r="AY143" s="320" t="str">
        <f t="shared" si="1619"/>
        <v/>
      </c>
      <c r="AZ143" s="320" t="str">
        <f>IF(AY143="","",COUNT(AY$1:AY143))</f>
        <v/>
      </c>
      <c r="BB143" s="339" t="str">
        <f>IF(AF143="","",IF(ISNA(MATCH(AF143,$AF$1:AF142,0)),"N","Y"))</f>
        <v/>
      </c>
      <c r="BC143" s="339" t="str">
        <f t="shared" si="20"/>
        <v/>
      </c>
      <c r="BD143" s="339" t="str">
        <f>IF(BC143="","",COUNT($BC$1:BC143))</f>
        <v/>
      </c>
      <c r="BE143" s="339" t="str">
        <f t="shared" si="1620"/>
        <v/>
      </c>
      <c r="BF143" s="340" t="str">
        <f>IF(AR143="","",IF(ISNA(MATCH(AF143,$AF$1:AF142,0)),-AR143,AR143))</f>
        <v/>
      </c>
      <c r="BG143" s="341" t="str">
        <f t="array" ref="BG143">IF(BE143="","",SUM(IF(AK$1:AK$200=BE143,BF$1:BF$200)))</f>
        <v/>
      </c>
      <c r="BH143" s="341" t="str">
        <f t="shared" ref="BH143" si="1819">IF(BG143="","",MOD(BG143,CERCLE))</f>
        <v/>
      </c>
      <c r="BI143" s="342"/>
      <c r="BJ143" s="322"/>
      <c r="BK143" s="322"/>
      <c r="BL143" s="322"/>
      <c r="BM143" s="339" t="str">
        <f t="shared" si="1662"/>
        <v/>
      </c>
      <c r="BN143" s="343" t="str">
        <f t="shared" si="1622"/>
        <v/>
      </c>
      <c r="BO143" s="341" t="str">
        <f t="shared" ref="BO143" si="1820">IF(BN143="","",CERCLE-BN143)</f>
        <v/>
      </c>
      <c r="BP143" s="341"/>
      <c r="BQ143" s="339" t="str">
        <f t="shared" si="1624"/>
        <v/>
      </c>
      <c r="BR143" s="341" t="str">
        <f t="shared" si="1664"/>
        <v/>
      </c>
      <c r="BS143" s="341" t="str">
        <f t="shared" si="1665"/>
        <v/>
      </c>
      <c r="BT143" s="343" t="str">
        <f t="shared" si="1625"/>
        <v/>
      </c>
      <c r="BU143" s="342"/>
      <c r="BV143" s="341" t="str">
        <f t="shared" si="1666"/>
        <v/>
      </c>
      <c r="BW143" s="345" t="str">
        <f t="shared" si="1667"/>
        <v/>
      </c>
      <c r="BX143" s="345" t="str">
        <f t="shared" si="1626"/>
        <v/>
      </c>
      <c r="BY143" s="346" t="str">
        <f t="shared" si="1627"/>
        <v/>
      </c>
      <c r="BZ143" s="346" t="str">
        <f t="shared" si="1628"/>
        <v/>
      </c>
      <c r="CA143" s="339" t="str">
        <f t="shared" si="1668"/>
        <v/>
      </c>
      <c r="CE143" s="320" t="str">
        <f t="shared" si="1629"/>
        <v/>
      </c>
      <c r="CF143" s="320" t="str">
        <f t="shared" si="1630"/>
        <v/>
      </c>
      <c r="CG143" s="322" t="str">
        <f t="shared" si="1631"/>
        <v/>
      </c>
      <c r="CH143" s="322" t="str">
        <f t="shared" ref="CH143" si="1821">IF(CG143="","",MOD(CG143-BX143,CERCLE))</f>
        <v/>
      </c>
      <c r="CI143" s="322" t="str">
        <f t="shared" si="1633"/>
        <v/>
      </c>
      <c r="CJ143" s="349"/>
      <c r="CK143" s="350" t="str">
        <f t="shared" si="1634"/>
        <v/>
      </c>
      <c r="CL143" s="350" t="str">
        <f t="shared" si="1635"/>
        <v/>
      </c>
      <c r="CM143" s="320" t="str">
        <f t="shared" si="1687"/>
        <v/>
      </c>
      <c r="CN143" s="320" t="str">
        <f t="shared" si="1687"/>
        <v/>
      </c>
      <c r="CP143" s="322" t="str">
        <f>IF(BN143="","",MOD(BN143+'RAPPORT-XYZ'!$E$12,CERCLE))</f>
        <v/>
      </c>
      <c r="CQ143" s="345" t="str">
        <f t="shared" si="1670"/>
        <v/>
      </c>
      <c r="CR143" s="320" t="str">
        <f t="shared" si="1671"/>
        <v/>
      </c>
      <c r="CS143" s="320" t="str">
        <f t="shared" si="1636"/>
        <v/>
      </c>
      <c r="CU143" s="320" t="str">
        <f>IF(CR143="","",BY143/'RAPPORT-XYZ'!$E$9)</f>
        <v/>
      </c>
      <c r="CV143" s="320" t="str">
        <f>IF(CU143="","",-'RAPPORT-XYZ'!$E$27*CU143)</f>
        <v/>
      </c>
      <c r="CW143" s="320" t="str">
        <f>IF(CV143="","",-'RAPPORT-XYZ'!$E$29*CU143)</f>
        <v/>
      </c>
      <c r="CY143" s="320" t="str">
        <f t="shared" si="1637"/>
        <v/>
      </c>
      <c r="CZ143" s="320" t="str">
        <f t="shared" si="1637"/>
        <v/>
      </c>
      <c r="DB143" s="320" t="str">
        <f t="shared" si="1672"/>
        <v/>
      </c>
      <c r="DD143" s="320" t="str">
        <f>IF(CA143="","",CA143+('RAPPORT-XYZ'!$E$37*ROW(143:143)))</f>
        <v/>
      </c>
      <c r="DF143" s="345" t="str">
        <f t="shared" ref="DF143" si="1822">IF(AND(CZ143=0,CY143=0),0,IF(AND(CZ143=0,CY143&gt;0),NORD,IF(AND(CZ143&gt;0,CY143=0),EST,IF(AND(CZ143=0,CY143&lt;0),SUD,IF(AND(CZ143&lt;0,CY143=0),OUEST,"")))))</f>
        <v/>
      </c>
      <c r="DG143" s="345" t="str">
        <f t="shared" ref="DG143" si="1823">IF(CY143="","",IF(DF143="",MOD(DEGREES(ATAN(ABS(CZ143)/(ABS(CY143))))/24,CERCLE),DF143))</f>
        <v/>
      </c>
      <c r="DH143" s="345" t="str">
        <f t="shared" ref="DH143" si="1824">IF(DG143="","",MOD(IF(AND(CZ143&gt;0,CY143&gt;0),DG143,IF(AND(CZ143&gt;0,CY143&lt;0),SUD-DG143,IF(AND(CZ143&lt;0,CY143&lt;0),SUD+DG143,IF(AND(CZ143&lt;0,CY143&gt;0),NORD-DG143,DG143)))),CERCLE))</f>
        <v/>
      </c>
      <c r="DI143" s="322" t="str">
        <f t="shared" ref="DI143" si="1825">IF(CG143="","",MOD(CG143-DH143,CERCLE))</f>
        <v/>
      </c>
      <c r="DJ143" s="322" t="str">
        <f t="shared" si="1642"/>
        <v/>
      </c>
      <c r="DK143" s="322" t="str">
        <f>IF(XYZ!$F$15=OUI,'CALCUL-XYZ'!DJ143,'CALCUL-XYZ'!DH143)</f>
        <v/>
      </c>
      <c r="DL143" s="345" t="str">
        <f t="shared" si="1677"/>
        <v/>
      </c>
      <c r="DN143" s="320" t="str">
        <f t="shared" si="1643"/>
        <v/>
      </c>
      <c r="DO143" s="320" t="str">
        <f t="shared" si="1644"/>
        <v/>
      </c>
      <c r="DP143" s="320" t="str">
        <f t="shared" si="1678"/>
        <v/>
      </c>
      <c r="DQ143" s="320" t="str">
        <f t="shared" si="1678"/>
        <v/>
      </c>
      <c r="DS143" s="320" t="str">
        <f t="shared" si="1645"/>
        <v/>
      </c>
      <c r="DT143" s="320" t="str">
        <f>IF(XYZ!AJ167="","",IF(XYZ!$AO$23='CALCUL-XY'!$E$56," "&amp;SUBSTITUTE(XYZ!AJ167,",","."),","&amp;SUBSTITUTE(XYZ!AJ167,",",".")))</f>
        <v/>
      </c>
      <c r="DU143" s="320" t="str">
        <f>IF(XYZ!AK167="","",IF(XYZ!$AO$23='CALCUL-XY'!$E$56," "&amp;SUBSTITUTE(XYZ!AK167,",","."),","&amp;SUBSTITUTE(XYZ!AK167,",",".")))</f>
        <v/>
      </c>
      <c r="DV143" s="320" t="str">
        <f>IF(DD143="","",IF(XYZ!$AO$23='CALCUL-XY'!$E$56," "&amp;SUBSTITUTE(DD143,",","."),","&amp;SUBSTITUTE(DD143,",",".")))</f>
        <v/>
      </c>
      <c r="DW143" s="320" t="str">
        <f>IF(DS143="","",IF(XYZ!$AO$23='CALCUL-XY'!$E$56,IF(XYZ!AM167=""," ST"," "&amp;XYZ!AM167),IF(XYZ!AM167="",",ST",","&amp;XYZ!AM167)))</f>
        <v/>
      </c>
      <c r="DY143" s="319">
        <f t="shared" si="1646"/>
        <v>143</v>
      </c>
      <c r="DZ143" s="320" t="str">
        <f t="shared" si="1647"/>
        <v/>
      </c>
      <c r="EA143" s="322" t="str">
        <f t="shared" si="1648"/>
        <v/>
      </c>
      <c r="EB143" s="345" t="str">
        <f t="shared" si="1679"/>
        <v/>
      </c>
      <c r="EC143" s="320" t="str">
        <f t="shared" si="1649"/>
        <v/>
      </c>
      <c r="ED143" s="320" t="str">
        <f t="shared" si="1692"/>
        <v/>
      </c>
      <c r="EE143" s="320" t="str">
        <f t="shared" si="1693"/>
        <v/>
      </c>
      <c r="EF143" s="320" t="str">
        <f ca="1">IF(EA143="","",IF(NC&lt;DY143,"",SUM(ED143:OFFSET(ED143,(NC-1),0))))</f>
        <v/>
      </c>
      <c r="EG143" s="320" t="str">
        <f ca="1">IF(EA143="","",IF(NC&lt;DY143,"",SUM(EE143:OFFSET(EE143,(NC-1),0))))</f>
        <v/>
      </c>
      <c r="EH143" s="320" t="str">
        <f t="shared" si="1650"/>
        <v/>
      </c>
      <c r="EI143" s="320" t="str">
        <f>IF(EH143="","",'RAPPORT-XYZ'!$E$9/'CALCUL-XYZ'!EH143)</f>
        <v/>
      </c>
    </row>
    <row r="144" spans="1:139" x14ac:dyDescent="0.15">
      <c r="A144" s="320" t="str">
        <f>IF(XYZ!C168="","",XYZ!C168)</f>
        <v/>
      </c>
      <c r="B144" s="320" t="str">
        <f>IF(XYZ!C168="","",IF(XYZ!C168='RAPPORT-XYZ'!$A$6,'RAPPORT-XYZ'!$A$6,IF(OR(XYZ!C168='RAPPORT-XYZ'!$A$7,XYZ!C168='RAPPORT-XYZ'!$B$7),'RAPPORT-XYZ'!$A$7)))</f>
        <v/>
      </c>
      <c r="C144" s="320" t="str">
        <f>IF(XYZ!E168="","",XYZ!E168)</f>
        <v/>
      </c>
      <c r="D144" s="320" t="str">
        <f>IF(XYZ!F168="","",XYZ!F168)</f>
        <v/>
      </c>
      <c r="E144" s="320" t="str">
        <f>IF(XYZ!G168="","",XYZ!G168)</f>
        <v/>
      </c>
      <c r="F144" s="322" t="str">
        <f>IF(XYZ!H168="","",MOD(XYZ!H168,CERCLE))</f>
        <v/>
      </c>
      <c r="G144" s="322" t="str">
        <f>IF(XYZ!I168="","",MOD(XYZ!I168,CERCLE))</f>
        <v/>
      </c>
      <c r="H144" s="320">
        <f>IFERROR(IF(ECHELLE3="",XYZ!I168*1,XYZ!I168*ECHELLE3),"")</f>
        <v>0</v>
      </c>
      <c r="I144" s="320" t="str">
        <f>IF(XYZ!J168="","",XYZ!J168)</f>
        <v/>
      </c>
      <c r="K144" s="320" t="str">
        <f t="shared" si="1651"/>
        <v/>
      </c>
      <c r="L144" s="320" t="str">
        <f>IF(K144="","",COUNT($K$1:K144))</f>
        <v/>
      </c>
      <c r="M144" s="320" t="str">
        <f t="shared" si="1598"/>
        <v/>
      </c>
      <c r="N144" s="320" t="str">
        <f t="shared" si="1599"/>
        <v/>
      </c>
      <c r="O144" s="320" t="str">
        <f t="shared" si="1600"/>
        <v/>
      </c>
      <c r="P144" s="320" t="str">
        <f t="shared" si="1601"/>
        <v/>
      </c>
      <c r="Q144" s="322" t="str">
        <f t="shared" si="1602"/>
        <v/>
      </c>
      <c r="R144" s="322" t="str">
        <f t="shared" si="1603"/>
        <v/>
      </c>
      <c r="S144" s="320" t="str">
        <f t="shared" si="1604"/>
        <v/>
      </c>
      <c r="T144" s="320" t="str">
        <f t="shared" si="1605"/>
        <v/>
      </c>
      <c r="V144" s="322" t="str">
        <f t="shared" ref="V144" si="1826">IF(Q144="","",IF(M144="R",MOD(Q144-SUD,CERCLE),Q144))</f>
        <v/>
      </c>
      <c r="W144" s="331" t="str">
        <f t="shared" si="1653"/>
        <v/>
      </c>
      <c r="X144" s="331" t="str">
        <f t="shared" si="1654"/>
        <v/>
      </c>
      <c r="Y144" s="352"/>
      <c r="Z144" s="322" t="str">
        <f t="shared" ref="Z144" si="1827">IF(R144="","",IF(M144="R",MOD(CERCLE-R144,CERCLE),R144))</f>
        <v/>
      </c>
      <c r="AA144" s="320" t="str">
        <f t="shared" ref="AA144" si="1828">IF(S144="","",ABS(COS(RADIANS(Z144-EST)*24))*S144)</f>
        <v/>
      </c>
      <c r="AC144" s="320" t="str">
        <f t="shared" ref="AC144" si="1829">IF(S144="","",SIN(RADIANS(Z144-EST)*24)*S144)</f>
        <v/>
      </c>
      <c r="AD144" s="320" t="str">
        <f t="shared" si="1610"/>
        <v/>
      </c>
      <c r="AF144" s="320" t="str">
        <f t="shared" si="1611"/>
        <v/>
      </c>
      <c r="AG144" s="320" t="str">
        <f t="shared" si="1611"/>
        <v/>
      </c>
      <c r="AH144" s="320" t="str">
        <f t="shared" si="1612"/>
        <v/>
      </c>
      <c r="AI144" s="320" t="str">
        <f t="shared" si="1613"/>
        <v/>
      </c>
      <c r="AJ144" s="320" t="str">
        <f>IF(AH144="","",IF(ISNA(MATCH(AH144,$AH$1:AH143,0)),"N","Y"))</f>
        <v/>
      </c>
      <c r="AK144" s="320" t="str">
        <f t="shared" si="1614"/>
        <v/>
      </c>
      <c r="AL144" s="320" t="str">
        <f t="shared" si="1615"/>
        <v/>
      </c>
      <c r="AM144" s="320" t="str">
        <f t="shared" si="1616"/>
        <v/>
      </c>
      <c r="AN144" s="320" t="str">
        <f t="shared" si="1617"/>
        <v/>
      </c>
      <c r="AO144" s="334" t="str">
        <f t="array" ref="AO144">IF(AM144="","",AVERAGE(IF(AH$1:AH$200=AM144,W$1:W$200)))</f>
        <v/>
      </c>
      <c r="AP144" s="334" t="str">
        <f t="array" ref="AP144">IF(AM144="","",AVERAGE(IF(AH$1:AH$200=AM144,X$1:X$200)))</f>
        <v/>
      </c>
      <c r="AQ144" s="334" t="str">
        <f t="shared" si="1658"/>
        <v/>
      </c>
      <c r="AR144" s="335" t="str">
        <f t="array" ref="AR144">IF(AQ144="","",MOD(DEGREES(AQ144/24),CERCLE))</f>
        <v/>
      </c>
      <c r="AS144" s="336" t="str">
        <f t="array" ref="AS144">IF(AM144="","",AVERAGE(IF(AH$1:AH$200=AM144,AA$1:AA$200)))</f>
        <v/>
      </c>
      <c r="AT144" s="336" t="str">
        <f t="shared" si="1618"/>
        <v/>
      </c>
      <c r="AU144" s="336" t="str">
        <f t="shared" si="1659"/>
        <v/>
      </c>
      <c r="AV144" s="337" t="str">
        <f t="array" ref="AV144">IF(AM144="","",AVERAGE(IF(AH$1:AH$200=AM144,AD$1:AD$200)))</f>
        <v/>
      </c>
      <c r="AW144" s="337" t="str">
        <f t="array" ref="AW144">IF(AN144="","",AVERAGE(IF(AH$1:AH$200=AN144,AD$1:AD$200)))</f>
        <v/>
      </c>
      <c r="AX144" s="337" t="str">
        <f t="shared" si="1660"/>
        <v/>
      </c>
      <c r="AY144" s="320" t="str">
        <f t="shared" si="1619"/>
        <v/>
      </c>
      <c r="AZ144" s="320" t="str">
        <f>IF(AY144="","",COUNT(AY$1:AY144))</f>
        <v/>
      </c>
      <c r="BB144" s="339" t="str">
        <f>IF(AF144="","",IF(ISNA(MATCH(AF144,$AF$1:AF143,0)),"N","Y"))</f>
        <v/>
      </c>
      <c r="BC144" s="339" t="str">
        <f t="shared" si="20"/>
        <v/>
      </c>
      <c r="BD144" s="339" t="str">
        <f>IF(BC144="","",COUNT($BC$1:BC144))</f>
        <v/>
      </c>
      <c r="BE144" s="339" t="str">
        <f t="shared" si="1620"/>
        <v/>
      </c>
      <c r="BF144" s="340" t="str">
        <f>IF(AR144="","",IF(ISNA(MATCH(AF144,$AF$1:AF143,0)),-AR144,AR144))</f>
        <v/>
      </c>
      <c r="BG144" s="341" t="str">
        <f t="array" ref="BG144">IF(BE144="","",SUM(IF(AK$1:AK$200=BE144,BF$1:BF$200)))</f>
        <v/>
      </c>
      <c r="BH144" s="341" t="str">
        <f t="shared" ref="BH144" si="1830">IF(BG144="","",MOD(BG144,CERCLE))</f>
        <v/>
      </c>
      <c r="BI144" s="342"/>
      <c r="BJ144" s="322"/>
      <c r="BK144" s="322"/>
      <c r="BL144" s="322"/>
      <c r="BM144" s="339" t="str">
        <f t="shared" si="1662"/>
        <v/>
      </c>
      <c r="BN144" s="343" t="str">
        <f t="shared" si="1622"/>
        <v/>
      </c>
      <c r="BO144" s="341" t="str">
        <f t="shared" ref="BO144" si="1831">IF(BN144="","",CERCLE-BN144)</f>
        <v/>
      </c>
      <c r="BP144" s="341"/>
      <c r="BQ144" s="339" t="str">
        <f t="shared" si="1624"/>
        <v/>
      </c>
      <c r="BR144" s="341" t="str">
        <f t="shared" si="1664"/>
        <v/>
      </c>
      <c r="BS144" s="341" t="str">
        <f t="shared" si="1665"/>
        <v/>
      </c>
      <c r="BT144" s="343" t="str">
        <f t="shared" si="1625"/>
        <v/>
      </c>
      <c r="BU144" s="342"/>
      <c r="BV144" s="341" t="str">
        <f t="shared" si="1666"/>
        <v/>
      </c>
      <c r="BW144" s="345" t="str">
        <f t="shared" si="1667"/>
        <v/>
      </c>
      <c r="BX144" s="345" t="str">
        <f t="shared" si="1626"/>
        <v/>
      </c>
      <c r="BY144" s="346" t="str">
        <f t="shared" si="1627"/>
        <v/>
      </c>
      <c r="BZ144" s="346" t="str">
        <f t="shared" si="1628"/>
        <v/>
      </c>
      <c r="CA144" s="339" t="str">
        <f t="shared" si="1668"/>
        <v/>
      </c>
      <c r="CE144" s="320" t="str">
        <f t="shared" si="1629"/>
        <v/>
      </c>
      <c r="CF144" s="320" t="str">
        <f t="shared" si="1630"/>
        <v/>
      </c>
      <c r="CG144" s="322" t="str">
        <f t="shared" si="1631"/>
        <v/>
      </c>
      <c r="CH144" s="322" t="str">
        <f t="shared" ref="CH144" si="1832">IF(CG144="","",MOD(CG144-BX144,CERCLE))</f>
        <v/>
      </c>
      <c r="CI144" s="322" t="str">
        <f t="shared" si="1633"/>
        <v/>
      </c>
      <c r="CJ144" s="349"/>
      <c r="CK144" s="350" t="str">
        <f t="shared" si="1634"/>
        <v/>
      </c>
      <c r="CL144" s="350" t="str">
        <f t="shared" si="1635"/>
        <v/>
      </c>
      <c r="CM144" s="320" t="str">
        <f t="shared" si="1687"/>
        <v/>
      </c>
      <c r="CN144" s="320" t="str">
        <f t="shared" si="1687"/>
        <v/>
      </c>
      <c r="CP144" s="322" t="str">
        <f>IF(BN144="","",MOD(BN144+'RAPPORT-XYZ'!$E$12,CERCLE))</f>
        <v/>
      </c>
      <c r="CQ144" s="345" t="str">
        <f t="shared" si="1670"/>
        <v/>
      </c>
      <c r="CR144" s="320" t="str">
        <f t="shared" si="1671"/>
        <v/>
      </c>
      <c r="CS144" s="320" t="str">
        <f t="shared" si="1636"/>
        <v/>
      </c>
      <c r="CU144" s="320" t="str">
        <f>IF(CR144="","",BY144/'RAPPORT-XYZ'!$E$9)</f>
        <v/>
      </c>
      <c r="CV144" s="320" t="str">
        <f>IF(CU144="","",-'RAPPORT-XYZ'!$E$27*CU144)</f>
        <v/>
      </c>
      <c r="CW144" s="320" t="str">
        <f>IF(CV144="","",-'RAPPORT-XYZ'!$E$29*CU144)</f>
        <v/>
      </c>
      <c r="CY144" s="320" t="str">
        <f t="shared" si="1637"/>
        <v/>
      </c>
      <c r="CZ144" s="320" t="str">
        <f t="shared" si="1637"/>
        <v/>
      </c>
      <c r="DB144" s="320" t="str">
        <f t="shared" si="1672"/>
        <v/>
      </c>
      <c r="DD144" s="320" t="str">
        <f>IF(CA144="","",CA144+('RAPPORT-XYZ'!$E$37*ROW(144:144)))</f>
        <v/>
      </c>
      <c r="DF144" s="345" t="str">
        <f t="shared" ref="DF144" si="1833">IF(AND(CZ144=0,CY144=0),0,IF(AND(CZ144=0,CY144&gt;0),NORD,IF(AND(CZ144&gt;0,CY144=0),EST,IF(AND(CZ144=0,CY144&lt;0),SUD,IF(AND(CZ144&lt;0,CY144=0),OUEST,"")))))</f>
        <v/>
      </c>
      <c r="DG144" s="345" t="str">
        <f t="shared" ref="DG144" si="1834">IF(CY144="","",IF(DF144="",MOD(DEGREES(ATAN(ABS(CZ144)/(ABS(CY144))))/24,CERCLE),DF144))</f>
        <v/>
      </c>
      <c r="DH144" s="345" t="str">
        <f t="shared" ref="DH144" si="1835">IF(DG144="","",MOD(IF(AND(CZ144&gt;0,CY144&gt;0),DG144,IF(AND(CZ144&gt;0,CY144&lt;0),SUD-DG144,IF(AND(CZ144&lt;0,CY144&lt;0),SUD+DG144,IF(AND(CZ144&lt;0,CY144&gt;0),NORD-DG144,DG144)))),CERCLE))</f>
        <v/>
      </c>
      <c r="DI144" s="322" t="str">
        <f t="shared" ref="DI144" si="1836">IF(CG144="","",MOD(CG144-DH144,CERCLE))</f>
        <v/>
      </c>
      <c r="DJ144" s="322" t="str">
        <f t="shared" si="1642"/>
        <v/>
      </c>
      <c r="DK144" s="322" t="str">
        <f>IF(XYZ!$F$15=OUI,'CALCUL-XYZ'!DJ144,'CALCUL-XYZ'!DH144)</f>
        <v/>
      </c>
      <c r="DL144" s="345" t="str">
        <f t="shared" si="1677"/>
        <v/>
      </c>
      <c r="DN144" s="320" t="str">
        <f t="shared" si="1643"/>
        <v/>
      </c>
      <c r="DO144" s="320" t="str">
        <f t="shared" si="1644"/>
        <v/>
      </c>
      <c r="DP144" s="320" t="str">
        <f t="shared" si="1678"/>
        <v/>
      </c>
      <c r="DQ144" s="320" t="str">
        <f t="shared" si="1678"/>
        <v/>
      </c>
      <c r="DS144" s="320" t="str">
        <f t="shared" si="1645"/>
        <v/>
      </c>
      <c r="DT144" s="320" t="str">
        <f>IF(XYZ!AJ168="","",IF(XYZ!$AO$23='CALCUL-XY'!$E$56," "&amp;SUBSTITUTE(XYZ!AJ168,",","."),","&amp;SUBSTITUTE(XYZ!AJ168,",",".")))</f>
        <v/>
      </c>
      <c r="DU144" s="320" t="str">
        <f>IF(XYZ!AK168="","",IF(XYZ!$AO$23='CALCUL-XY'!$E$56," "&amp;SUBSTITUTE(XYZ!AK168,",","."),","&amp;SUBSTITUTE(XYZ!AK168,",",".")))</f>
        <v/>
      </c>
      <c r="DV144" s="320" t="str">
        <f>IF(DD144="","",IF(XYZ!$AO$23='CALCUL-XY'!$E$56," "&amp;SUBSTITUTE(DD144,",","."),","&amp;SUBSTITUTE(DD144,",",".")))</f>
        <v/>
      </c>
      <c r="DW144" s="320" t="str">
        <f>IF(DS144="","",IF(XYZ!$AO$23='CALCUL-XY'!$E$56,IF(XYZ!AM168=""," ST"," "&amp;XYZ!AM168),IF(XYZ!AM168="",",ST",","&amp;XYZ!AM168)))</f>
        <v/>
      </c>
      <c r="DY144" s="319">
        <f t="shared" si="1646"/>
        <v>144</v>
      </c>
      <c r="DZ144" s="320" t="str">
        <f t="shared" si="1647"/>
        <v/>
      </c>
      <c r="EA144" s="322" t="str">
        <f t="shared" si="1648"/>
        <v/>
      </c>
      <c r="EB144" s="345" t="str">
        <f t="shared" si="1679"/>
        <v/>
      </c>
      <c r="EC144" s="320" t="str">
        <f t="shared" si="1649"/>
        <v/>
      </c>
      <c r="ED144" s="320" t="str">
        <f t="shared" si="1692"/>
        <v/>
      </c>
      <c r="EE144" s="320" t="str">
        <f t="shared" si="1693"/>
        <v/>
      </c>
      <c r="EF144" s="320" t="str">
        <f ca="1">IF(EA144="","",IF(NC&lt;DY144,"",SUM(ED144:OFFSET(ED144,(NC-1),0))))</f>
        <v/>
      </c>
      <c r="EG144" s="320" t="str">
        <f ca="1">IF(EA144="","",IF(NC&lt;DY144,"",SUM(EE144:OFFSET(EE144,(NC-1),0))))</f>
        <v/>
      </c>
      <c r="EH144" s="320" t="str">
        <f t="shared" si="1650"/>
        <v/>
      </c>
      <c r="EI144" s="320" t="str">
        <f>IF(EH144="","",'RAPPORT-XYZ'!$E$9/'CALCUL-XYZ'!EH144)</f>
        <v/>
      </c>
    </row>
    <row r="145" spans="1:139" x14ac:dyDescent="0.15">
      <c r="A145" s="320" t="str">
        <f>IF(XYZ!C169="","",XYZ!C169)</f>
        <v/>
      </c>
      <c r="B145" s="320" t="str">
        <f>IF(XYZ!C169="","",IF(XYZ!C169='RAPPORT-XYZ'!$A$6,'RAPPORT-XYZ'!$A$6,IF(OR(XYZ!C169='RAPPORT-XYZ'!$A$7,XYZ!C169='RAPPORT-XYZ'!$B$7),'RAPPORT-XYZ'!$A$7)))</f>
        <v/>
      </c>
      <c r="C145" s="320" t="str">
        <f>IF(XYZ!E169="","",XYZ!E169)</f>
        <v/>
      </c>
      <c r="D145" s="320" t="str">
        <f>IF(XYZ!F169="","",XYZ!F169)</f>
        <v/>
      </c>
      <c r="E145" s="320" t="str">
        <f>IF(XYZ!G169="","",XYZ!G169)</f>
        <v/>
      </c>
      <c r="F145" s="322" t="str">
        <f>IF(XYZ!H169="","",MOD(XYZ!H169,CERCLE))</f>
        <v/>
      </c>
      <c r="G145" s="322" t="str">
        <f>IF(XYZ!I169="","",MOD(XYZ!I169,CERCLE))</f>
        <v/>
      </c>
      <c r="H145" s="320">
        <f>IFERROR(IF(ECHELLE3="",XYZ!I169*1,XYZ!I169*ECHELLE3),"")</f>
        <v>0</v>
      </c>
      <c r="I145" s="320" t="str">
        <f>IF(XYZ!J169="","",XYZ!J169)</f>
        <v/>
      </c>
      <c r="K145" s="320" t="str">
        <f t="shared" si="1651"/>
        <v/>
      </c>
      <c r="L145" s="320" t="str">
        <f>IF(K145="","",COUNT($K$1:K145))</f>
        <v/>
      </c>
      <c r="M145" s="320" t="str">
        <f t="shared" si="1598"/>
        <v/>
      </c>
      <c r="N145" s="320" t="str">
        <f t="shared" si="1599"/>
        <v/>
      </c>
      <c r="O145" s="320" t="str">
        <f t="shared" si="1600"/>
        <v/>
      </c>
      <c r="P145" s="320" t="str">
        <f t="shared" si="1601"/>
        <v/>
      </c>
      <c r="Q145" s="322" t="str">
        <f t="shared" si="1602"/>
        <v/>
      </c>
      <c r="R145" s="322" t="str">
        <f t="shared" si="1603"/>
        <v/>
      </c>
      <c r="S145" s="320" t="str">
        <f t="shared" si="1604"/>
        <v/>
      </c>
      <c r="T145" s="320" t="str">
        <f t="shared" si="1605"/>
        <v/>
      </c>
      <c r="V145" s="322" t="str">
        <f t="shared" ref="V145" si="1837">IF(Q145="","",IF(M145="R",MOD(Q145-SUD,CERCLE),Q145))</f>
        <v/>
      </c>
      <c r="W145" s="331" t="str">
        <f t="shared" si="1653"/>
        <v/>
      </c>
      <c r="X145" s="331" t="str">
        <f t="shared" si="1654"/>
        <v/>
      </c>
      <c r="Y145" s="352"/>
      <c r="Z145" s="322" t="str">
        <f t="shared" ref="Z145" si="1838">IF(R145="","",IF(M145="R",MOD(CERCLE-R145,CERCLE),R145))</f>
        <v/>
      </c>
      <c r="AA145" s="320" t="str">
        <f t="shared" ref="AA145" si="1839">IF(S145="","",ABS(COS(RADIANS(Z145-EST)*24))*S145)</f>
        <v/>
      </c>
      <c r="AC145" s="320" t="str">
        <f t="shared" ref="AC145" si="1840">IF(S145="","",SIN(RADIANS(Z145-EST)*24)*S145)</f>
        <v/>
      </c>
      <c r="AD145" s="320" t="str">
        <f t="shared" si="1610"/>
        <v/>
      </c>
      <c r="AF145" s="320" t="str">
        <f t="shared" si="1611"/>
        <v/>
      </c>
      <c r="AG145" s="320" t="str">
        <f t="shared" si="1611"/>
        <v/>
      </c>
      <c r="AH145" s="320" t="str">
        <f t="shared" si="1612"/>
        <v/>
      </c>
      <c r="AI145" s="320" t="str">
        <f t="shared" si="1613"/>
        <v/>
      </c>
      <c r="AJ145" s="320" t="str">
        <f>IF(AH145="","",IF(ISNA(MATCH(AH145,$AH$1:AH144,0)),"N","Y"))</f>
        <v/>
      </c>
      <c r="AK145" s="320" t="str">
        <f t="shared" si="1614"/>
        <v/>
      </c>
      <c r="AL145" s="320" t="str">
        <f t="shared" si="1615"/>
        <v/>
      </c>
      <c r="AM145" s="320" t="str">
        <f t="shared" si="1616"/>
        <v/>
      </c>
      <c r="AN145" s="320" t="str">
        <f t="shared" si="1617"/>
        <v/>
      </c>
      <c r="AO145" s="334" t="str">
        <f t="array" ref="AO145">IF(AM145="","",AVERAGE(IF(AH$1:AH$200=AM145,W$1:W$200)))</f>
        <v/>
      </c>
      <c r="AP145" s="334" t="str">
        <f t="array" ref="AP145">IF(AM145="","",AVERAGE(IF(AH$1:AH$200=AM145,X$1:X$200)))</f>
        <v/>
      </c>
      <c r="AQ145" s="334" t="str">
        <f t="shared" si="1658"/>
        <v/>
      </c>
      <c r="AR145" s="335" t="str">
        <f t="array" ref="AR145">IF(AQ145="","",MOD(DEGREES(AQ145/24),CERCLE))</f>
        <v/>
      </c>
      <c r="AS145" s="336" t="str">
        <f t="array" ref="AS145">IF(AM145="","",AVERAGE(IF(AH$1:AH$200=AM145,AA$1:AA$200)))</f>
        <v/>
      </c>
      <c r="AT145" s="336" t="str">
        <f t="shared" si="1618"/>
        <v/>
      </c>
      <c r="AU145" s="336" t="str">
        <f t="shared" si="1659"/>
        <v/>
      </c>
      <c r="AV145" s="337" t="str">
        <f t="array" ref="AV145">IF(AM145="","",AVERAGE(IF(AH$1:AH$200=AM145,AD$1:AD$200)))</f>
        <v/>
      </c>
      <c r="AW145" s="337" t="str">
        <f t="array" ref="AW145">IF(AN145="","",AVERAGE(IF(AH$1:AH$200=AN145,AD$1:AD$200)))</f>
        <v/>
      </c>
      <c r="AX145" s="337" t="str">
        <f t="shared" si="1660"/>
        <v/>
      </c>
      <c r="AY145" s="320" t="str">
        <f t="shared" si="1619"/>
        <v/>
      </c>
      <c r="AZ145" s="320" t="str">
        <f>IF(AY145="","",COUNT(AY$1:AY145))</f>
        <v/>
      </c>
      <c r="BB145" s="339" t="str">
        <f>IF(AF145="","",IF(ISNA(MATCH(AF145,$AF$1:AF144,0)),"N","Y"))</f>
        <v/>
      </c>
      <c r="BC145" s="339" t="str">
        <f t="shared" si="20"/>
        <v/>
      </c>
      <c r="BD145" s="339" t="str">
        <f>IF(BC145="","",COUNT($BC$1:BC145))</f>
        <v/>
      </c>
      <c r="BE145" s="339" t="str">
        <f t="shared" si="1620"/>
        <v/>
      </c>
      <c r="BF145" s="340" t="str">
        <f>IF(AR145="","",IF(ISNA(MATCH(AF145,$AF$1:AF144,0)),-AR145,AR145))</f>
        <v/>
      </c>
      <c r="BG145" s="341" t="str">
        <f t="array" ref="BG145">IF(BE145="","",SUM(IF(AK$1:AK$200=BE145,BF$1:BF$200)))</f>
        <v/>
      </c>
      <c r="BH145" s="341" t="str">
        <f t="shared" ref="BH145" si="1841">IF(BG145="","",MOD(BG145,CERCLE))</f>
        <v/>
      </c>
      <c r="BI145" s="342"/>
      <c r="BJ145" s="322"/>
      <c r="BK145" s="322"/>
      <c r="BL145" s="322"/>
      <c r="BM145" s="339" t="str">
        <f t="shared" si="1662"/>
        <v/>
      </c>
      <c r="BN145" s="343" t="str">
        <f t="shared" si="1622"/>
        <v/>
      </c>
      <c r="BO145" s="341" t="str">
        <f t="shared" ref="BO145" si="1842">IF(BN145="","",CERCLE-BN145)</f>
        <v/>
      </c>
      <c r="BP145" s="341"/>
      <c r="BQ145" s="339" t="str">
        <f t="shared" si="1624"/>
        <v/>
      </c>
      <c r="BR145" s="341" t="str">
        <f t="shared" si="1664"/>
        <v/>
      </c>
      <c r="BS145" s="341" t="str">
        <f t="shared" si="1665"/>
        <v/>
      </c>
      <c r="BT145" s="343" t="str">
        <f t="shared" si="1625"/>
        <v/>
      </c>
      <c r="BU145" s="342"/>
      <c r="BV145" s="341" t="str">
        <f t="shared" si="1666"/>
        <v/>
      </c>
      <c r="BW145" s="345" t="str">
        <f t="shared" si="1667"/>
        <v/>
      </c>
      <c r="BX145" s="345" t="str">
        <f t="shared" si="1626"/>
        <v/>
      </c>
      <c r="BY145" s="346" t="str">
        <f t="shared" si="1627"/>
        <v/>
      </c>
      <c r="BZ145" s="346" t="str">
        <f t="shared" si="1628"/>
        <v/>
      </c>
      <c r="CA145" s="339" t="str">
        <f t="shared" si="1668"/>
        <v/>
      </c>
      <c r="CE145" s="320" t="str">
        <f t="shared" si="1629"/>
        <v/>
      </c>
      <c r="CF145" s="320" t="str">
        <f t="shared" si="1630"/>
        <v/>
      </c>
      <c r="CG145" s="322" t="str">
        <f t="shared" si="1631"/>
        <v/>
      </c>
      <c r="CH145" s="322" t="str">
        <f t="shared" ref="CH145" si="1843">IF(CG145="","",MOD(CG145-BX145,CERCLE))</f>
        <v/>
      </c>
      <c r="CI145" s="322" t="str">
        <f t="shared" si="1633"/>
        <v/>
      </c>
      <c r="CJ145" s="349"/>
      <c r="CK145" s="350" t="str">
        <f t="shared" si="1634"/>
        <v/>
      </c>
      <c r="CL145" s="350" t="str">
        <f t="shared" si="1635"/>
        <v/>
      </c>
      <c r="CM145" s="320" t="str">
        <f t="shared" si="1687"/>
        <v/>
      </c>
      <c r="CN145" s="320" t="str">
        <f t="shared" si="1687"/>
        <v/>
      </c>
      <c r="CP145" s="322" t="str">
        <f>IF(BN145="","",MOD(BN145+'RAPPORT-XYZ'!$E$12,CERCLE))</f>
        <v/>
      </c>
      <c r="CQ145" s="345" t="str">
        <f t="shared" si="1670"/>
        <v/>
      </c>
      <c r="CR145" s="320" t="str">
        <f t="shared" si="1671"/>
        <v/>
      </c>
      <c r="CS145" s="320" t="str">
        <f t="shared" si="1636"/>
        <v/>
      </c>
      <c r="CU145" s="320" t="str">
        <f>IF(CR145="","",BY145/'RAPPORT-XYZ'!$E$9)</f>
        <v/>
      </c>
      <c r="CV145" s="320" t="str">
        <f>IF(CU145="","",-'RAPPORT-XYZ'!$E$27*CU145)</f>
        <v/>
      </c>
      <c r="CW145" s="320" t="str">
        <f>IF(CV145="","",-'RAPPORT-XYZ'!$E$29*CU145)</f>
        <v/>
      </c>
      <c r="CY145" s="320" t="str">
        <f t="shared" si="1637"/>
        <v/>
      </c>
      <c r="CZ145" s="320" t="str">
        <f t="shared" si="1637"/>
        <v/>
      </c>
      <c r="DB145" s="320" t="str">
        <f t="shared" si="1672"/>
        <v/>
      </c>
      <c r="DD145" s="320" t="str">
        <f>IF(CA145="","",CA145+('RAPPORT-XYZ'!$E$37*ROW(145:145)))</f>
        <v/>
      </c>
      <c r="DF145" s="345" t="str">
        <f t="shared" ref="DF145" si="1844">IF(AND(CZ145=0,CY145=0),0,IF(AND(CZ145=0,CY145&gt;0),NORD,IF(AND(CZ145&gt;0,CY145=0),EST,IF(AND(CZ145=0,CY145&lt;0),SUD,IF(AND(CZ145&lt;0,CY145=0),OUEST,"")))))</f>
        <v/>
      </c>
      <c r="DG145" s="345" t="str">
        <f t="shared" ref="DG145" si="1845">IF(CY145="","",IF(DF145="",MOD(DEGREES(ATAN(ABS(CZ145)/(ABS(CY145))))/24,CERCLE),DF145))</f>
        <v/>
      </c>
      <c r="DH145" s="345" t="str">
        <f t="shared" ref="DH145" si="1846">IF(DG145="","",MOD(IF(AND(CZ145&gt;0,CY145&gt;0),DG145,IF(AND(CZ145&gt;0,CY145&lt;0),SUD-DG145,IF(AND(CZ145&lt;0,CY145&lt;0),SUD+DG145,IF(AND(CZ145&lt;0,CY145&gt;0),NORD-DG145,DG145)))),CERCLE))</f>
        <v/>
      </c>
      <c r="DI145" s="322" t="str">
        <f t="shared" ref="DI145" si="1847">IF(CG145="","",MOD(CG145-DH145,CERCLE))</f>
        <v/>
      </c>
      <c r="DJ145" s="322" t="str">
        <f t="shared" si="1642"/>
        <v/>
      </c>
      <c r="DK145" s="322" t="str">
        <f>IF(XYZ!$F$15=OUI,'CALCUL-XYZ'!DJ145,'CALCUL-XYZ'!DH145)</f>
        <v/>
      </c>
      <c r="DL145" s="345" t="str">
        <f t="shared" si="1677"/>
        <v/>
      </c>
      <c r="DN145" s="320" t="str">
        <f t="shared" si="1643"/>
        <v/>
      </c>
      <c r="DO145" s="320" t="str">
        <f t="shared" si="1644"/>
        <v/>
      </c>
      <c r="DP145" s="320" t="str">
        <f t="shared" si="1678"/>
        <v/>
      </c>
      <c r="DQ145" s="320" t="str">
        <f t="shared" si="1678"/>
        <v/>
      </c>
      <c r="DS145" s="320" t="str">
        <f t="shared" si="1645"/>
        <v/>
      </c>
      <c r="DT145" s="320" t="str">
        <f>IF(XYZ!AJ169="","",IF(XYZ!$AO$23='CALCUL-XY'!$E$56," "&amp;SUBSTITUTE(XYZ!AJ169,",","."),","&amp;SUBSTITUTE(XYZ!AJ169,",",".")))</f>
        <v/>
      </c>
      <c r="DU145" s="320" t="str">
        <f>IF(XYZ!AK169="","",IF(XYZ!$AO$23='CALCUL-XY'!$E$56," "&amp;SUBSTITUTE(XYZ!AK169,",","."),","&amp;SUBSTITUTE(XYZ!AK169,",",".")))</f>
        <v/>
      </c>
      <c r="DV145" s="320" t="str">
        <f>IF(DD145="","",IF(XYZ!$AO$23='CALCUL-XY'!$E$56," "&amp;SUBSTITUTE(DD145,",","."),","&amp;SUBSTITUTE(DD145,",",".")))</f>
        <v/>
      </c>
      <c r="DW145" s="320" t="str">
        <f>IF(DS145="","",IF(XYZ!$AO$23='CALCUL-XY'!$E$56,IF(XYZ!AM169=""," ST"," "&amp;XYZ!AM169),IF(XYZ!AM169="",",ST",","&amp;XYZ!AM169)))</f>
        <v/>
      </c>
      <c r="DY145" s="319">
        <f t="shared" si="1646"/>
        <v>145</v>
      </c>
      <c r="DZ145" s="320" t="str">
        <f t="shared" si="1647"/>
        <v/>
      </c>
      <c r="EA145" s="322" t="str">
        <f t="shared" si="1648"/>
        <v/>
      </c>
      <c r="EB145" s="345" t="str">
        <f t="shared" si="1679"/>
        <v/>
      </c>
      <c r="EC145" s="320" t="str">
        <f t="shared" si="1649"/>
        <v/>
      </c>
      <c r="ED145" s="320" t="str">
        <f t="shared" si="1692"/>
        <v/>
      </c>
      <c r="EE145" s="320" t="str">
        <f t="shared" si="1693"/>
        <v/>
      </c>
      <c r="EF145" s="320" t="str">
        <f ca="1">IF(EA145="","",IF(NC&lt;DY145,"",SUM(ED145:OFFSET(ED145,(NC-1),0))))</f>
        <v/>
      </c>
      <c r="EG145" s="320" t="str">
        <f ca="1">IF(EA145="","",IF(NC&lt;DY145,"",SUM(EE145:OFFSET(EE145,(NC-1),0))))</f>
        <v/>
      </c>
      <c r="EH145" s="320" t="str">
        <f t="shared" si="1650"/>
        <v/>
      </c>
      <c r="EI145" s="320" t="str">
        <f>IF(EH145="","",'RAPPORT-XYZ'!$E$9/'CALCUL-XYZ'!EH145)</f>
        <v/>
      </c>
    </row>
    <row r="146" spans="1:139" x14ac:dyDescent="0.15">
      <c r="A146" s="320" t="str">
        <f>IF(XYZ!C170="","",XYZ!C170)</f>
        <v/>
      </c>
      <c r="B146" s="320" t="str">
        <f>IF(XYZ!C170="","",IF(XYZ!C170='RAPPORT-XYZ'!$A$6,'RAPPORT-XYZ'!$A$6,IF(OR(XYZ!C170='RAPPORT-XYZ'!$A$7,XYZ!C170='RAPPORT-XYZ'!$B$7),'RAPPORT-XYZ'!$A$7)))</f>
        <v/>
      </c>
      <c r="C146" s="320" t="str">
        <f>IF(XYZ!E170="","",XYZ!E170)</f>
        <v/>
      </c>
      <c r="D146" s="320" t="str">
        <f>IF(XYZ!F170="","",XYZ!F170)</f>
        <v/>
      </c>
      <c r="E146" s="320" t="str">
        <f>IF(XYZ!G170="","",XYZ!G170)</f>
        <v/>
      </c>
      <c r="F146" s="322" t="str">
        <f>IF(XYZ!H170="","",MOD(XYZ!H170,CERCLE))</f>
        <v/>
      </c>
      <c r="G146" s="322" t="str">
        <f>IF(XYZ!I170="","",MOD(XYZ!I170,CERCLE))</f>
        <v/>
      </c>
      <c r="H146" s="320">
        <f>IFERROR(IF(ECHELLE3="",XYZ!I170*1,XYZ!I170*ECHELLE3),"")</f>
        <v>0</v>
      </c>
      <c r="I146" s="320" t="str">
        <f>IF(XYZ!J170="","",XYZ!J170)</f>
        <v/>
      </c>
      <c r="K146" s="320" t="str">
        <f t="shared" si="1651"/>
        <v/>
      </c>
      <c r="L146" s="320" t="str">
        <f>IF(K146="","",COUNT($K$1:K146))</f>
        <v/>
      </c>
      <c r="M146" s="320" t="str">
        <f t="shared" si="1598"/>
        <v/>
      </c>
      <c r="N146" s="320" t="str">
        <f t="shared" si="1599"/>
        <v/>
      </c>
      <c r="O146" s="320" t="str">
        <f t="shared" si="1600"/>
        <v/>
      </c>
      <c r="P146" s="320" t="str">
        <f t="shared" si="1601"/>
        <v/>
      </c>
      <c r="Q146" s="322" t="str">
        <f t="shared" si="1602"/>
        <v/>
      </c>
      <c r="R146" s="322" t="str">
        <f t="shared" si="1603"/>
        <v/>
      </c>
      <c r="S146" s="320" t="str">
        <f t="shared" si="1604"/>
        <v/>
      </c>
      <c r="T146" s="320" t="str">
        <f t="shared" si="1605"/>
        <v/>
      </c>
      <c r="V146" s="322" t="str">
        <f t="shared" ref="V146" si="1848">IF(Q146="","",IF(M146="R",MOD(Q146-SUD,CERCLE),Q146))</f>
        <v/>
      </c>
      <c r="W146" s="331" t="str">
        <f t="shared" si="1653"/>
        <v/>
      </c>
      <c r="X146" s="331" t="str">
        <f t="shared" si="1654"/>
        <v/>
      </c>
      <c r="Y146" s="352"/>
      <c r="Z146" s="322" t="str">
        <f t="shared" ref="Z146" si="1849">IF(R146="","",IF(M146="R",MOD(CERCLE-R146,CERCLE),R146))</f>
        <v/>
      </c>
      <c r="AA146" s="320" t="str">
        <f t="shared" ref="AA146" si="1850">IF(S146="","",ABS(COS(RADIANS(Z146-EST)*24))*S146)</f>
        <v/>
      </c>
      <c r="AC146" s="320" t="str">
        <f t="shared" ref="AC146" si="1851">IF(S146="","",SIN(RADIANS(Z146-EST)*24)*S146)</f>
        <v/>
      </c>
      <c r="AD146" s="320" t="str">
        <f t="shared" si="1610"/>
        <v/>
      </c>
      <c r="AF146" s="320" t="str">
        <f t="shared" si="1611"/>
        <v/>
      </c>
      <c r="AG146" s="320" t="str">
        <f t="shared" si="1611"/>
        <v/>
      </c>
      <c r="AH146" s="320" t="str">
        <f t="shared" si="1612"/>
        <v/>
      </c>
      <c r="AI146" s="320" t="str">
        <f t="shared" si="1613"/>
        <v/>
      </c>
      <c r="AJ146" s="320" t="str">
        <f>IF(AH146="","",IF(ISNA(MATCH(AH146,$AH$1:AH145,0)),"N","Y"))</f>
        <v/>
      </c>
      <c r="AK146" s="320" t="str">
        <f t="shared" si="1614"/>
        <v/>
      </c>
      <c r="AL146" s="320" t="str">
        <f t="shared" si="1615"/>
        <v/>
      </c>
      <c r="AM146" s="320" t="str">
        <f t="shared" si="1616"/>
        <v/>
      </c>
      <c r="AN146" s="320" t="str">
        <f t="shared" si="1617"/>
        <v/>
      </c>
      <c r="AO146" s="334" t="str">
        <f t="array" ref="AO146">IF(AM146="","",AVERAGE(IF(AH$1:AH$200=AM146,W$1:W$200)))</f>
        <v/>
      </c>
      <c r="AP146" s="334" t="str">
        <f t="array" ref="AP146">IF(AM146="","",AVERAGE(IF(AH$1:AH$200=AM146,X$1:X$200)))</f>
        <v/>
      </c>
      <c r="AQ146" s="334" t="str">
        <f t="shared" si="1658"/>
        <v/>
      </c>
      <c r="AR146" s="335" t="str">
        <f t="array" ref="AR146">IF(AQ146="","",MOD(DEGREES(AQ146/24),CERCLE))</f>
        <v/>
      </c>
      <c r="AS146" s="336" t="str">
        <f t="array" ref="AS146">IF(AM146="","",AVERAGE(IF(AH$1:AH$200=AM146,AA$1:AA$200)))</f>
        <v/>
      </c>
      <c r="AT146" s="336" t="str">
        <f t="shared" si="1618"/>
        <v/>
      </c>
      <c r="AU146" s="336" t="str">
        <f t="shared" si="1659"/>
        <v/>
      </c>
      <c r="AV146" s="337" t="str">
        <f t="array" ref="AV146">IF(AM146="","",AVERAGE(IF(AH$1:AH$200=AM146,AD$1:AD$200)))</f>
        <v/>
      </c>
      <c r="AW146" s="337" t="str">
        <f t="array" ref="AW146">IF(AN146="","",AVERAGE(IF(AH$1:AH$200=AN146,AD$1:AD$200)))</f>
        <v/>
      </c>
      <c r="AX146" s="337" t="str">
        <f t="shared" si="1660"/>
        <v/>
      </c>
      <c r="AY146" s="320" t="str">
        <f t="shared" si="1619"/>
        <v/>
      </c>
      <c r="AZ146" s="320" t="str">
        <f>IF(AY146="","",COUNT(AY$1:AY146))</f>
        <v/>
      </c>
      <c r="BB146" s="339" t="str">
        <f>IF(AF146="","",IF(ISNA(MATCH(AF146,$AF$1:AF145,0)),"N","Y"))</f>
        <v/>
      </c>
      <c r="BC146" s="339" t="str">
        <f t="shared" si="20"/>
        <v/>
      </c>
      <c r="BD146" s="339" t="str">
        <f>IF(BC146="","",COUNT($BC$1:BC146))</f>
        <v/>
      </c>
      <c r="BE146" s="339" t="str">
        <f t="shared" si="1620"/>
        <v/>
      </c>
      <c r="BF146" s="340" t="str">
        <f>IF(AR146="","",IF(ISNA(MATCH(AF146,$AF$1:AF145,0)),-AR146,AR146))</f>
        <v/>
      </c>
      <c r="BG146" s="341" t="str">
        <f t="array" ref="BG146">IF(BE146="","",SUM(IF(AK$1:AK$200=BE146,BF$1:BF$200)))</f>
        <v/>
      </c>
      <c r="BH146" s="341" t="str">
        <f t="shared" ref="BH146" si="1852">IF(BG146="","",MOD(BG146,CERCLE))</f>
        <v/>
      </c>
      <c r="BI146" s="342"/>
      <c r="BJ146" s="322"/>
      <c r="BK146" s="322"/>
      <c r="BL146" s="322"/>
      <c r="BM146" s="339" t="str">
        <f t="shared" si="1662"/>
        <v/>
      </c>
      <c r="BN146" s="343" t="str">
        <f t="shared" si="1622"/>
        <v/>
      </c>
      <c r="BO146" s="341" t="str">
        <f t="shared" ref="BO146" si="1853">IF(BN146="","",CERCLE-BN146)</f>
        <v/>
      </c>
      <c r="BP146" s="341"/>
      <c r="BQ146" s="339" t="str">
        <f t="shared" si="1624"/>
        <v/>
      </c>
      <c r="BR146" s="341" t="str">
        <f t="shared" si="1664"/>
        <v/>
      </c>
      <c r="BS146" s="341" t="str">
        <f t="shared" si="1665"/>
        <v/>
      </c>
      <c r="BT146" s="343" t="str">
        <f t="shared" si="1625"/>
        <v/>
      </c>
      <c r="BU146" s="342"/>
      <c r="BV146" s="341" t="str">
        <f t="shared" si="1666"/>
        <v/>
      </c>
      <c r="BW146" s="345" t="str">
        <f t="shared" si="1667"/>
        <v/>
      </c>
      <c r="BX146" s="345" t="str">
        <f t="shared" si="1626"/>
        <v/>
      </c>
      <c r="BY146" s="346" t="str">
        <f t="shared" si="1627"/>
        <v/>
      </c>
      <c r="BZ146" s="346" t="str">
        <f t="shared" si="1628"/>
        <v/>
      </c>
      <c r="CA146" s="339" t="str">
        <f t="shared" si="1668"/>
        <v/>
      </c>
      <c r="CE146" s="320" t="str">
        <f t="shared" si="1629"/>
        <v/>
      </c>
      <c r="CF146" s="320" t="str">
        <f t="shared" si="1630"/>
        <v/>
      </c>
      <c r="CG146" s="322" t="str">
        <f t="shared" si="1631"/>
        <v/>
      </c>
      <c r="CH146" s="322" t="str">
        <f t="shared" ref="CH146" si="1854">IF(CG146="","",MOD(CG146-BX146,CERCLE))</f>
        <v/>
      </c>
      <c r="CI146" s="322" t="str">
        <f t="shared" si="1633"/>
        <v/>
      </c>
      <c r="CJ146" s="349"/>
      <c r="CK146" s="350" t="str">
        <f t="shared" si="1634"/>
        <v/>
      </c>
      <c r="CL146" s="350" t="str">
        <f t="shared" si="1635"/>
        <v/>
      </c>
      <c r="CM146" s="320" t="str">
        <f t="shared" si="1687"/>
        <v/>
      </c>
      <c r="CN146" s="320" t="str">
        <f t="shared" si="1687"/>
        <v/>
      </c>
      <c r="CP146" s="322" t="str">
        <f>IF(BN146="","",MOD(BN146+'RAPPORT-XYZ'!$E$12,CERCLE))</f>
        <v/>
      </c>
      <c r="CQ146" s="345" t="str">
        <f t="shared" si="1670"/>
        <v/>
      </c>
      <c r="CR146" s="320" t="str">
        <f t="shared" si="1671"/>
        <v/>
      </c>
      <c r="CS146" s="320" t="str">
        <f t="shared" si="1636"/>
        <v/>
      </c>
      <c r="CU146" s="320" t="str">
        <f>IF(CR146="","",BY146/'RAPPORT-XYZ'!$E$9)</f>
        <v/>
      </c>
      <c r="CV146" s="320" t="str">
        <f>IF(CU146="","",-'RAPPORT-XYZ'!$E$27*CU146)</f>
        <v/>
      </c>
      <c r="CW146" s="320" t="str">
        <f>IF(CV146="","",-'RAPPORT-XYZ'!$E$29*CU146)</f>
        <v/>
      </c>
      <c r="CY146" s="320" t="str">
        <f t="shared" si="1637"/>
        <v/>
      </c>
      <c r="CZ146" s="320" t="str">
        <f t="shared" si="1637"/>
        <v/>
      </c>
      <c r="DB146" s="320" t="str">
        <f t="shared" si="1672"/>
        <v/>
      </c>
      <c r="DD146" s="320" t="str">
        <f>IF(CA146="","",CA146+('RAPPORT-XYZ'!$E$37*ROW(146:146)))</f>
        <v/>
      </c>
      <c r="DF146" s="345" t="str">
        <f t="shared" ref="DF146" si="1855">IF(AND(CZ146=0,CY146=0),0,IF(AND(CZ146=0,CY146&gt;0),NORD,IF(AND(CZ146&gt;0,CY146=0),EST,IF(AND(CZ146=0,CY146&lt;0),SUD,IF(AND(CZ146&lt;0,CY146=0),OUEST,"")))))</f>
        <v/>
      </c>
      <c r="DG146" s="345" t="str">
        <f t="shared" ref="DG146" si="1856">IF(CY146="","",IF(DF146="",MOD(DEGREES(ATAN(ABS(CZ146)/(ABS(CY146))))/24,CERCLE),DF146))</f>
        <v/>
      </c>
      <c r="DH146" s="345" t="str">
        <f t="shared" ref="DH146" si="1857">IF(DG146="","",MOD(IF(AND(CZ146&gt;0,CY146&gt;0),DG146,IF(AND(CZ146&gt;0,CY146&lt;0),SUD-DG146,IF(AND(CZ146&lt;0,CY146&lt;0),SUD+DG146,IF(AND(CZ146&lt;0,CY146&gt;0),NORD-DG146,DG146)))),CERCLE))</f>
        <v/>
      </c>
      <c r="DI146" s="322" t="str">
        <f t="shared" ref="DI146" si="1858">IF(CG146="","",MOD(CG146-DH146,CERCLE))</f>
        <v/>
      </c>
      <c r="DJ146" s="322" t="str">
        <f t="shared" si="1642"/>
        <v/>
      </c>
      <c r="DK146" s="322" t="str">
        <f>IF(XYZ!$F$15=OUI,'CALCUL-XYZ'!DJ146,'CALCUL-XYZ'!DH146)</f>
        <v/>
      </c>
      <c r="DL146" s="345" t="str">
        <f t="shared" si="1677"/>
        <v/>
      </c>
      <c r="DN146" s="320" t="str">
        <f t="shared" si="1643"/>
        <v/>
      </c>
      <c r="DO146" s="320" t="str">
        <f t="shared" si="1644"/>
        <v/>
      </c>
      <c r="DP146" s="320" t="str">
        <f t="shared" ref="DP146:DQ161" si="1859">IF(DN146="","",DP145+DN146)</f>
        <v/>
      </c>
      <c r="DQ146" s="320" t="str">
        <f t="shared" si="1859"/>
        <v/>
      </c>
      <c r="DS146" s="320" t="str">
        <f t="shared" si="1645"/>
        <v/>
      </c>
      <c r="DT146" s="320" t="str">
        <f>IF(XYZ!AJ170="","",IF(XYZ!$AO$23='CALCUL-XY'!$E$56," "&amp;SUBSTITUTE(XYZ!AJ170,",","."),","&amp;SUBSTITUTE(XYZ!AJ170,",",".")))</f>
        <v/>
      </c>
      <c r="DU146" s="320" t="str">
        <f>IF(XYZ!AK170="","",IF(XYZ!$AO$23='CALCUL-XY'!$E$56," "&amp;SUBSTITUTE(XYZ!AK170,",","."),","&amp;SUBSTITUTE(XYZ!AK170,",",".")))</f>
        <v/>
      </c>
      <c r="DV146" s="320" t="str">
        <f>IF(DD146="","",IF(XYZ!$AO$23='CALCUL-XY'!$E$56," "&amp;SUBSTITUTE(DD146,",","."),","&amp;SUBSTITUTE(DD146,",",".")))</f>
        <v/>
      </c>
      <c r="DW146" s="320" t="str">
        <f>IF(DS146="","",IF(XYZ!$AO$23='CALCUL-XY'!$E$56,IF(XYZ!AM170=""," ST"," "&amp;XYZ!AM170),IF(XYZ!AM170="",",ST",","&amp;XYZ!AM170)))</f>
        <v/>
      </c>
      <c r="DY146" s="319">
        <f t="shared" si="1646"/>
        <v>146</v>
      </c>
      <c r="DZ146" s="320" t="str">
        <f t="shared" si="1647"/>
        <v/>
      </c>
      <c r="EA146" s="322" t="str">
        <f t="shared" si="1648"/>
        <v/>
      </c>
      <c r="EB146" s="345" t="str">
        <f t="shared" si="1679"/>
        <v/>
      </c>
      <c r="EC146" s="320" t="str">
        <f t="shared" si="1649"/>
        <v/>
      </c>
      <c r="ED146" s="320" t="str">
        <f t="shared" si="1692"/>
        <v/>
      </c>
      <c r="EE146" s="320" t="str">
        <f t="shared" si="1693"/>
        <v/>
      </c>
      <c r="EF146" s="320" t="str">
        <f ca="1">IF(EA146="","",IF(NC&lt;DY146,"",SUM(ED146:OFFSET(ED146,(NC-1),0))))</f>
        <v/>
      </c>
      <c r="EG146" s="320" t="str">
        <f ca="1">IF(EA146="","",IF(NC&lt;DY146,"",SUM(EE146:OFFSET(EE146,(NC-1),0))))</f>
        <v/>
      </c>
      <c r="EH146" s="320" t="str">
        <f t="shared" si="1650"/>
        <v/>
      </c>
      <c r="EI146" s="320" t="str">
        <f>IF(EH146="","",'RAPPORT-XYZ'!$E$9/'CALCUL-XYZ'!EH146)</f>
        <v/>
      </c>
    </row>
    <row r="147" spans="1:139" x14ac:dyDescent="0.15">
      <c r="A147" s="320" t="str">
        <f>IF(XYZ!C171="","",XYZ!C171)</f>
        <v/>
      </c>
      <c r="B147" s="320" t="str">
        <f>IF(XYZ!C171="","",IF(XYZ!C171='RAPPORT-XYZ'!$A$6,'RAPPORT-XYZ'!$A$6,IF(OR(XYZ!C171='RAPPORT-XYZ'!$A$7,XYZ!C171='RAPPORT-XYZ'!$B$7),'RAPPORT-XYZ'!$A$7)))</f>
        <v/>
      </c>
      <c r="C147" s="320" t="str">
        <f>IF(XYZ!E171="","",XYZ!E171)</f>
        <v/>
      </c>
      <c r="D147" s="320" t="str">
        <f>IF(XYZ!F171="","",XYZ!F171)</f>
        <v/>
      </c>
      <c r="E147" s="320" t="str">
        <f>IF(XYZ!G171="","",XYZ!G171)</f>
        <v/>
      </c>
      <c r="F147" s="322" t="str">
        <f>IF(XYZ!H171="","",MOD(XYZ!H171,CERCLE))</f>
        <v/>
      </c>
      <c r="G147" s="322" t="str">
        <f>IF(XYZ!I171="","",MOD(XYZ!I171,CERCLE))</f>
        <v/>
      </c>
      <c r="H147" s="320">
        <f>IFERROR(IF(ECHELLE3="",XYZ!I171*1,XYZ!I171*ECHELLE3),"")</f>
        <v>0</v>
      </c>
      <c r="I147" s="320" t="str">
        <f>IF(XYZ!J171="","",XYZ!J171)</f>
        <v/>
      </c>
      <c r="K147" s="320" t="str">
        <f t="shared" si="1651"/>
        <v/>
      </c>
      <c r="L147" s="320" t="str">
        <f>IF(K147="","",COUNT($K$1:K147))</f>
        <v/>
      </c>
      <c r="M147" s="320" t="str">
        <f t="shared" si="1598"/>
        <v/>
      </c>
      <c r="N147" s="320" t="str">
        <f t="shared" si="1599"/>
        <v/>
      </c>
      <c r="O147" s="320" t="str">
        <f t="shared" si="1600"/>
        <v/>
      </c>
      <c r="P147" s="320" t="str">
        <f t="shared" si="1601"/>
        <v/>
      </c>
      <c r="Q147" s="322" t="str">
        <f t="shared" si="1602"/>
        <v/>
      </c>
      <c r="R147" s="322" t="str">
        <f t="shared" si="1603"/>
        <v/>
      </c>
      <c r="S147" s="320" t="str">
        <f t="shared" si="1604"/>
        <v/>
      </c>
      <c r="T147" s="320" t="str">
        <f t="shared" si="1605"/>
        <v/>
      </c>
      <c r="V147" s="322" t="str">
        <f t="shared" ref="V147" si="1860">IF(Q147="","",IF(M147="R",MOD(Q147-SUD,CERCLE),Q147))</f>
        <v/>
      </c>
      <c r="W147" s="331" t="str">
        <f t="shared" si="1653"/>
        <v/>
      </c>
      <c r="X147" s="331" t="str">
        <f t="shared" si="1654"/>
        <v/>
      </c>
      <c r="Y147" s="352"/>
      <c r="Z147" s="322" t="str">
        <f t="shared" ref="Z147" si="1861">IF(R147="","",IF(M147="R",MOD(CERCLE-R147,CERCLE),R147))</f>
        <v/>
      </c>
      <c r="AA147" s="320" t="str">
        <f t="shared" ref="AA147" si="1862">IF(S147="","",ABS(COS(RADIANS(Z147-EST)*24))*S147)</f>
        <v/>
      </c>
      <c r="AC147" s="320" t="str">
        <f t="shared" ref="AC147" si="1863">IF(S147="","",SIN(RADIANS(Z147-EST)*24)*S147)</f>
        <v/>
      </c>
      <c r="AD147" s="320" t="str">
        <f t="shared" si="1610"/>
        <v/>
      </c>
      <c r="AF147" s="320" t="str">
        <f t="shared" si="1611"/>
        <v/>
      </c>
      <c r="AG147" s="320" t="str">
        <f t="shared" si="1611"/>
        <v/>
      </c>
      <c r="AH147" s="320" t="str">
        <f t="shared" si="1612"/>
        <v/>
      </c>
      <c r="AI147" s="320" t="str">
        <f t="shared" si="1613"/>
        <v/>
      </c>
      <c r="AJ147" s="320" t="str">
        <f>IF(AH147="","",IF(ISNA(MATCH(AH147,$AH$1:AH146,0)),"N","Y"))</f>
        <v/>
      </c>
      <c r="AK147" s="320" t="str">
        <f t="shared" si="1614"/>
        <v/>
      </c>
      <c r="AL147" s="320" t="str">
        <f t="shared" si="1615"/>
        <v/>
      </c>
      <c r="AM147" s="320" t="str">
        <f t="shared" si="1616"/>
        <v/>
      </c>
      <c r="AN147" s="320" t="str">
        <f t="shared" si="1617"/>
        <v/>
      </c>
      <c r="AO147" s="334" t="str">
        <f t="array" ref="AO147">IF(AM147="","",AVERAGE(IF(AH$1:AH$200=AM147,W$1:W$200)))</f>
        <v/>
      </c>
      <c r="AP147" s="334" t="str">
        <f t="array" ref="AP147">IF(AM147="","",AVERAGE(IF(AH$1:AH$200=AM147,X$1:X$200)))</f>
        <v/>
      </c>
      <c r="AQ147" s="334" t="str">
        <f t="shared" si="1658"/>
        <v/>
      </c>
      <c r="AR147" s="335" t="str">
        <f t="array" ref="AR147">IF(AQ147="","",MOD(DEGREES(AQ147/24),CERCLE))</f>
        <v/>
      </c>
      <c r="AS147" s="336" t="str">
        <f t="array" ref="AS147">IF(AM147="","",AVERAGE(IF(AH$1:AH$200=AM147,AA$1:AA$200)))</f>
        <v/>
      </c>
      <c r="AT147" s="336" t="str">
        <f t="shared" si="1618"/>
        <v/>
      </c>
      <c r="AU147" s="336" t="str">
        <f t="shared" si="1659"/>
        <v/>
      </c>
      <c r="AV147" s="337" t="str">
        <f t="array" ref="AV147">IF(AM147="","",AVERAGE(IF(AH$1:AH$200=AM147,AD$1:AD$200)))</f>
        <v/>
      </c>
      <c r="AW147" s="337" t="str">
        <f t="array" ref="AW147">IF(AN147="","",AVERAGE(IF(AH$1:AH$200=AN147,AD$1:AD$200)))</f>
        <v/>
      </c>
      <c r="AX147" s="337" t="str">
        <f t="shared" si="1660"/>
        <v/>
      </c>
      <c r="AY147" s="320" t="str">
        <f t="shared" si="1619"/>
        <v/>
      </c>
      <c r="AZ147" s="320" t="str">
        <f>IF(AY147="","",COUNT(AY$1:AY147))</f>
        <v/>
      </c>
      <c r="BB147" s="339" t="str">
        <f>IF(AF147="","",IF(ISNA(MATCH(AF147,$AF$1:AF146,0)),"N","Y"))</f>
        <v/>
      </c>
      <c r="BC147" s="339" t="str">
        <f t="shared" si="20"/>
        <v/>
      </c>
      <c r="BD147" s="339" t="str">
        <f>IF(BC147="","",COUNT($BC$1:BC147))</f>
        <v/>
      </c>
      <c r="BE147" s="339" t="str">
        <f t="shared" si="1620"/>
        <v/>
      </c>
      <c r="BF147" s="340" t="str">
        <f>IF(AR147="","",IF(ISNA(MATCH(AF147,$AF$1:AF146,0)),-AR147,AR147))</f>
        <v/>
      </c>
      <c r="BG147" s="341" t="str">
        <f t="array" ref="BG147">IF(BE147="","",SUM(IF(AK$1:AK$200=BE147,BF$1:BF$200)))</f>
        <v/>
      </c>
      <c r="BH147" s="341" t="str">
        <f t="shared" ref="BH147" si="1864">IF(BG147="","",MOD(BG147,CERCLE))</f>
        <v/>
      </c>
      <c r="BI147" s="342"/>
      <c r="BJ147" s="322"/>
      <c r="BK147" s="322"/>
      <c r="BL147" s="322"/>
      <c r="BM147" s="339" t="str">
        <f t="shared" si="1662"/>
        <v/>
      </c>
      <c r="BN147" s="343" t="str">
        <f t="shared" si="1622"/>
        <v/>
      </c>
      <c r="BO147" s="341" t="str">
        <f t="shared" ref="BO147" si="1865">IF(BN147="","",CERCLE-BN147)</f>
        <v/>
      </c>
      <c r="BP147" s="341"/>
      <c r="BQ147" s="339" t="str">
        <f t="shared" si="1624"/>
        <v/>
      </c>
      <c r="BR147" s="341" t="str">
        <f t="shared" si="1664"/>
        <v/>
      </c>
      <c r="BS147" s="341" t="str">
        <f t="shared" si="1665"/>
        <v/>
      </c>
      <c r="BT147" s="343" t="str">
        <f t="shared" si="1625"/>
        <v/>
      </c>
      <c r="BU147" s="342"/>
      <c r="BV147" s="341" t="str">
        <f t="shared" si="1666"/>
        <v/>
      </c>
      <c r="BW147" s="345" t="str">
        <f t="shared" si="1667"/>
        <v/>
      </c>
      <c r="BX147" s="345" t="str">
        <f t="shared" si="1626"/>
        <v/>
      </c>
      <c r="BY147" s="346" t="str">
        <f t="shared" si="1627"/>
        <v/>
      </c>
      <c r="BZ147" s="346" t="str">
        <f t="shared" si="1628"/>
        <v/>
      </c>
      <c r="CA147" s="339" t="str">
        <f t="shared" si="1668"/>
        <v/>
      </c>
      <c r="CE147" s="320" t="str">
        <f t="shared" si="1629"/>
        <v/>
      </c>
      <c r="CF147" s="320" t="str">
        <f t="shared" si="1630"/>
        <v/>
      </c>
      <c r="CG147" s="322" t="str">
        <f t="shared" si="1631"/>
        <v/>
      </c>
      <c r="CH147" s="322" t="str">
        <f t="shared" ref="CH147" si="1866">IF(CG147="","",MOD(CG147-BX147,CERCLE))</f>
        <v/>
      </c>
      <c r="CI147" s="322" t="str">
        <f t="shared" si="1633"/>
        <v/>
      </c>
      <c r="CJ147" s="349"/>
      <c r="CK147" s="350" t="str">
        <f t="shared" si="1634"/>
        <v/>
      </c>
      <c r="CL147" s="350" t="str">
        <f t="shared" si="1635"/>
        <v/>
      </c>
      <c r="CM147" s="320" t="str">
        <f t="shared" ref="CM147:CN162" si="1867">IF(CK147="","",CM146+CK147)</f>
        <v/>
      </c>
      <c r="CN147" s="320" t="str">
        <f t="shared" si="1867"/>
        <v/>
      </c>
      <c r="CP147" s="322" t="str">
        <f>IF(BN147="","",MOD(BN147+'RAPPORT-XYZ'!$E$12,CERCLE))</f>
        <v/>
      </c>
      <c r="CQ147" s="345" t="str">
        <f t="shared" si="1670"/>
        <v/>
      </c>
      <c r="CR147" s="320" t="str">
        <f t="shared" si="1671"/>
        <v/>
      </c>
      <c r="CS147" s="320" t="str">
        <f t="shared" si="1636"/>
        <v/>
      </c>
      <c r="CU147" s="320" t="str">
        <f>IF(CR147="","",BY147/'RAPPORT-XYZ'!$E$9)</f>
        <v/>
      </c>
      <c r="CV147" s="320" t="str">
        <f>IF(CU147="","",-'RAPPORT-XYZ'!$E$27*CU147)</f>
        <v/>
      </c>
      <c r="CW147" s="320" t="str">
        <f>IF(CV147="","",-'RAPPORT-XYZ'!$E$29*CU147)</f>
        <v/>
      </c>
      <c r="CY147" s="320" t="str">
        <f t="shared" si="1637"/>
        <v/>
      </c>
      <c r="CZ147" s="320" t="str">
        <f t="shared" si="1637"/>
        <v/>
      </c>
      <c r="DB147" s="320" t="str">
        <f t="shared" si="1672"/>
        <v/>
      </c>
      <c r="DD147" s="320" t="str">
        <f>IF(CA147="","",CA147+('RAPPORT-XYZ'!$E$37*ROW(147:147)))</f>
        <v/>
      </c>
      <c r="DF147" s="345" t="str">
        <f t="shared" ref="DF147" si="1868">IF(AND(CZ147=0,CY147=0),0,IF(AND(CZ147=0,CY147&gt;0),NORD,IF(AND(CZ147&gt;0,CY147=0),EST,IF(AND(CZ147=0,CY147&lt;0),SUD,IF(AND(CZ147&lt;0,CY147=0),OUEST,"")))))</f>
        <v/>
      </c>
      <c r="DG147" s="345" t="str">
        <f t="shared" ref="DG147" si="1869">IF(CY147="","",IF(DF147="",MOD(DEGREES(ATAN(ABS(CZ147)/(ABS(CY147))))/24,CERCLE),DF147))</f>
        <v/>
      </c>
      <c r="DH147" s="345" t="str">
        <f t="shared" ref="DH147" si="1870">IF(DG147="","",MOD(IF(AND(CZ147&gt;0,CY147&gt;0),DG147,IF(AND(CZ147&gt;0,CY147&lt;0),SUD-DG147,IF(AND(CZ147&lt;0,CY147&lt;0),SUD+DG147,IF(AND(CZ147&lt;0,CY147&gt;0),NORD-DG147,DG147)))),CERCLE))</f>
        <v/>
      </c>
      <c r="DI147" s="322" t="str">
        <f t="shared" ref="DI147" si="1871">IF(CG147="","",MOD(CG147-DH147,CERCLE))</f>
        <v/>
      </c>
      <c r="DJ147" s="322" t="str">
        <f t="shared" si="1642"/>
        <v/>
      </c>
      <c r="DK147" s="322" t="str">
        <f>IF(XYZ!$F$15=OUI,'CALCUL-XYZ'!DJ147,'CALCUL-XYZ'!DH147)</f>
        <v/>
      </c>
      <c r="DL147" s="345" t="str">
        <f t="shared" si="1677"/>
        <v/>
      </c>
      <c r="DN147" s="320" t="str">
        <f t="shared" si="1643"/>
        <v/>
      </c>
      <c r="DO147" s="320" t="str">
        <f t="shared" si="1644"/>
        <v/>
      </c>
      <c r="DP147" s="320" t="str">
        <f t="shared" si="1859"/>
        <v/>
      </c>
      <c r="DQ147" s="320" t="str">
        <f t="shared" si="1859"/>
        <v/>
      </c>
      <c r="DS147" s="320" t="str">
        <f t="shared" si="1645"/>
        <v/>
      </c>
      <c r="DT147" s="320" t="str">
        <f>IF(XYZ!AJ171="","",IF(XYZ!$AO$23='CALCUL-XY'!$E$56," "&amp;SUBSTITUTE(XYZ!AJ171,",","."),","&amp;SUBSTITUTE(XYZ!AJ171,",",".")))</f>
        <v/>
      </c>
      <c r="DU147" s="320" t="str">
        <f>IF(XYZ!AK171="","",IF(XYZ!$AO$23='CALCUL-XY'!$E$56," "&amp;SUBSTITUTE(XYZ!AK171,",","."),","&amp;SUBSTITUTE(XYZ!AK171,",",".")))</f>
        <v/>
      </c>
      <c r="DV147" s="320" t="str">
        <f>IF(DD147="","",IF(XYZ!$AO$23='CALCUL-XY'!$E$56," "&amp;SUBSTITUTE(DD147,",","."),","&amp;SUBSTITUTE(DD147,",",".")))</f>
        <v/>
      </c>
      <c r="DW147" s="320" t="str">
        <f>IF(DS147="","",IF(XYZ!$AO$23='CALCUL-XY'!$E$56,IF(XYZ!AM171=""," ST"," "&amp;XYZ!AM171),IF(XYZ!AM171="",",ST",","&amp;XYZ!AM171)))</f>
        <v/>
      </c>
      <c r="DY147" s="319">
        <f t="shared" si="1646"/>
        <v>147</v>
      </c>
      <c r="DZ147" s="320" t="str">
        <f t="shared" si="1647"/>
        <v/>
      </c>
      <c r="EA147" s="322" t="str">
        <f t="shared" si="1648"/>
        <v/>
      </c>
      <c r="EB147" s="345" t="str">
        <f t="shared" si="1679"/>
        <v/>
      </c>
      <c r="EC147" s="320" t="str">
        <f t="shared" si="1649"/>
        <v/>
      </c>
      <c r="ED147" s="320" t="str">
        <f t="shared" si="1692"/>
        <v/>
      </c>
      <c r="EE147" s="320" t="str">
        <f t="shared" si="1693"/>
        <v/>
      </c>
      <c r="EF147" s="320" t="str">
        <f ca="1">IF(EA147="","",IF(NC&lt;DY147,"",SUM(ED147:OFFSET(ED147,(NC-1),0))))</f>
        <v/>
      </c>
      <c r="EG147" s="320" t="str">
        <f ca="1">IF(EA147="","",IF(NC&lt;DY147,"",SUM(EE147:OFFSET(EE147,(NC-1),0))))</f>
        <v/>
      </c>
      <c r="EH147" s="320" t="str">
        <f t="shared" si="1650"/>
        <v/>
      </c>
      <c r="EI147" s="320" t="str">
        <f>IF(EH147="","",'RAPPORT-XYZ'!$E$9/'CALCUL-XYZ'!EH147)</f>
        <v/>
      </c>
    </row>
    <row r="148" spans="1:139" x14ac:dyDescent="0.15">
      <c r="A148" s="320" t="str">
        <f>IF(XYZ!C172="","",XYZ!C172)</f>
        <v/>
      </c>
      <c r="B148" s="320" t="str">
        <f>IF(XYZ!C172="","",IF(XYZ!C172='RAPPORT-XYZ'!$A$6,'RAPPORT-XYZ'!$A$6,IF(OR(XYZ!C172='RAPPORT-XYZ'!$A$7,XYZ!C172='RAPPORT-XYZ'!$B$7),'RAPPORT-XYZ'!$A$7)))</f>
        <v/>
      </c>
      <c r="C148" s="320" t="str">
        <f>IF(XYZ!E172="","",XYZ!E172)</f>
        <v/>
      </c>
      <c r="D148" s="320" t="str">
        <f>IF(XYZ!F172="","",XYZ!F172)</f>
        <v/>
      </c>
      <c r="E148" s="320" t="str">
        <f>IF(XYZ!G172="","",XYZ!G172)</f>
        <v/>
      </c>
      <c r="F148" s="322" t="str">
        <f>IF(XYZ!H172="","",MOD(XYZ!H172,CERCLE))</f>
        <v/>
      </c>
      <c r="G148" s="322" t="str">
        <f>IF(XYZ!I172="","",MOD(XYZ!I172,CERCLE))</f>
        <v/>
      </c>
      <c r="H148" s="320">
        <f>IFERROR(IF(ECHELLE3="",XYZ!I172*1,XYZ!I172*ECHELLE3),"")</f>
        <v>0</v>
      </c>
      <c r="I148" s="320" t="str">
        <f>IF(XYZ!J172="","",XYZ!J172)</f>
        <v/>
      </c>
      <c r="K148" s="320" t="str">
        <f t="shared" si="1651"/>
        <v/>
      </c>
      <c r="L148" s="320" t="str">
        <f>IF(K148="","",COUNT($K$1:K148))</f>
        <v/>
      </c>
      <c r="M148" s="320" t="str">
        <f t="shared" si="1598"/>
        <v/>
      </c>
      <c r="N148" s="320" t="str">
        <f t="shared" si="1599"/>
        <v/>
      </c>
      <c r="O148" s="320" t="str">
        <f t="shared" si="1600"/>
        <v/>
      </c>
      <c r="P148" s="320" t="str">
        <f t="shared" si="1601"/>
        <v/>
      </c>
      <c r="Q148" s="322" t="str">
        <f t="shared" si="1602"/>
        <v/>
      </c>
      <c r="R148" s="322" t="str">
        <f t="shared" si="1603"/>
        <v/>
      </c>
      <c r="S148" s="320" t="str">
        <f t="shared" si="1604"/>
        <v/>
      </c>
      <c r="T148" s="320" t="str">
        <f t="shared" si="1605"/>
        <v/>
      </c>
      <c r="V148" s="322" t="str">
        <f t="shared" ref="V148" si="1872">IF(Q148="","",IF(M148="R",MOD(Q148-SUD,CERCLE),Q148))</f>
        <v/>
      </c>
      <c r="W148" s="331" t="str">
        <f t="shared" si="1653"/>
        <v/>
      </c>
      <c r="X148" s="331" t="str">
        <f t="shared" si="1654"/>
        <v/>
      </c>
      <c r="Y148" s="352"/>
      <c r="Z148" s="322" t="str">
        <f t="shared" ref="Z148" si="1873">IF(R148="","",IF(M148="R",MOD(CERCLE-R148,CERCLE),R148))</f>
        <v/>
      </c>
      <c r="AA148" s="320" t="str">
        <f t="shared" ref="AA148" si="1874">IF(S148="","",ABS(COS(RADIANS(Z148-EST)*24))*S148)</f>
        <v/>
      </c>
      <c r="AC148" s="320" t="str">
        <f t="shared" ref="AC148" si="1875">IF(S148="","",SIN(RADIANS(Z148-EST)*24)*S148)</f>
        <v/>
      </c>
      <c r="AD148" s="320" t="str">
        <f t="shared" si="1610"/>
        <v/>
      </c>
      <c r="AF148" s="320" t="str">
        <f t="shared" si="1611"/>
        <v/>
      </c>
      <c r="AG148" s="320" t="str">
        <f t="shared" si="1611"/>
        <v/>
      </c>
      <c r="AH148" s="320" t="str">
        <f t="shared" si="1612"/>
        <v/>
      </c>
      <c r="AI148" s="320" t="str">
        <f t="shared" si="1613"/>
        <v/>
      </c>
      <c r="AJ148" s="320" t="str">
        <f>IF(AH148="","",IF(ISNA(MATCH(AH148,$AH$1:AH147,0)),"N","Y"))</f>
        <v/>
      </c>
      <c r="AK148" s="320" t="str">
        <f t="shared" si="1614"/>
        <v/>
      </c>
      <c r="AL148" s="320" t="str">
        <f t="shared" si="1615"/>
        <v/>
      </c>
      <c r="AM148" s="320" t="str">
        <f t="shared" si="1616"/>
        <v/>
      </c>
      <c r="AN148" s="320" t="str">
        <f t="shared" si="1617"/>
        <v/>
      </c>
      <c r="AO148" s="334" t="str">
        <f t="array" ref="AO148">IF(AM148="","",AVERAGE(IF(AH$1:AH$200=AM148,W$1:W$200)))</f>
        <v/>
      </c>
      <c r="AP148" s="334" t="str">
        <f t="array" ref="AP148">IF(AM148="","",AVERAGE(IF(AH$1:AH$200=AM148,X$1:X$200)))</f>
        <v/>
      </c>
      <c r="AQ148" s="334" t="str">
        <f t="shared" si="1658"/>
        <v/>
      </c>
      <c r="AR148" s="335" t="str">
        <f t="array" ref="AR148">IF(AQ148="","",MOD(DEGREES(AQ148/24),CERCLE))</f>
        <v/>
      </c>
      <c r="AS148" s="336" t="str">
        <f t="array" ref="AS148">IF(AM148="","",AVERAGE(IF(AH$1:AH$200=AM148,AA$1:AA$200)))</f>
        <v/>
      </c>
      <c r="AT148" s="336" t="str">
        <f t="shared" si="1618"/>
        <v/>
      </c>
      <c r="AU148" s="336" t="str">
        <f t="shared" si="1659"/>
        <v/>
      </c>
      <c r="AV148" s="337" t="str">
        <f t="array" ref="AV148">IF(AM148="","",AVERAGE(IF(AH$1:AH$200=AM148,AD$1:AD$200)))</f>
        <v/>
      </c>
      <c r="AW148" s="337" t="str">
        <f t="array" ref="AW148">IF(AN148="","",AVERAGE(IF(AH$1:AH$200=AN148,AD$1:AD$200)))</f>
        <v/>
      </c>
      <c r="AX148" s="337" t="str">
        <f t="shared" si="1660"/>
        <v/>
      </c>
      <c r="AY148" s="320" t="str">
        <f t="shared" si="1619"/>
        <v/>
      </c>
      <c r="AZ148" s="320" t="str">
        <f>IF(AY148="","",COUNT(AY$1:AY148))</f>
        <v/>
      </c>
      <c r="BB148" s="339" t="str">
        <f>IF(AF148="","",IF(ISNA(MATCH(AF148,$AF$1:AF147,0)),"N","Y"))</f>
        <v/>
      </c>
      <c r="BC148" s="339" t="str">
        <f t="shared" si="20"/>
        <v/>
      </c>
      <c r="BD148" s="339" t="str">
        <f>IF(BC148="","",COUNT($BC$1:BC148))</f>
        <v/>
      </c>
      <c r="BE148" s="339" t="str">
        <f t="shared" si="1620"/>
        <v/>
      </c>
      <c r="BF148" s="340" t="str">
        <f>IF(AR148="","",IF(ISNA(MATCH(AF148,$AF$1:AF147,0)),-AR148,AR148))</f>
        <v/>
      </c>
      <c r="BG148" s="341" t="str">
        <f t="array" ref="BG148">IF(BE148="","",SUM(IF(AK$1:AK$200=BE148,BF$1:BF$200)))</f>
        <v/>
      </c>
      <c r="BH148" s="341" t="str">
        <f t="shared" ref="BH148" si="1876">IF(BG148="","",MOD(BG148,CERCLE))</f>
        <v/>
      </c>
      <c r="BI148" s="342"/>
      <c r="BJ148" s="322"/>
      <c r="BK148" s="322"/>
      <c r="BL148" s="322"/>
      <c r="BM148" s="339" t="str">
        <f t="shared" si="1662"/>
        <v/>
      </c>
      <c r="BN148" s="343" t="str">
        <f t="shared" si="1622"/>
        <v/>
      </c>
      <c r="BO148" s="341" t="str">
        <f t="shared" ref="BO148" si="1877">IF(BN148="","",CERCLE-BN148)</f>
        <v/>
      </c>
      <c r="BP148" s="341"/>
      <c r="BQ148" s="339" t="str">
        <f t="shared" si="1624"/>
        <v/>
      </c>
      <c r="BR148" s="341" t="str">
        <f t="shared" si="1664"/>
        <v/>
      </c>
      <c r="BS148" s="341" t="str">
        <f t="shared" si="1665"/>
        <v/>
      </c>
      <c r="BT148" s="343" t="str">
        <f t="shared" si="1625"/>
        <v/>
      </c>
      <c r="BU148" s="342"/>
      <c r="BV148" s="341" t="str">
        <f t="shared" si="1666"/>
        <v/>
      </c>
      <c r="BW148" s="345" t="str">
        <f t="shared" si="1667"/>
        <v/>
      </c>
      <c r="BX148" s="345" t="str">
        <f t="shared" si="1626"/>
        <v/>
      </c>
      <c r="BY148" s="346" t="str">
        <f t="shared" si="1627"/>
        <v/>
      </c>
      <c r="BZ148" s="346" t="str">
        <f t="shared" si="1628"/>
        <v/>
      </c>
      <c r="CA148" s="339" t="str">
        <f t="shared" si="1668"/>
        <v/>
      </c>
      <c r="CE148" s="320" t="str">
        <f t="shared" si="1629"/>
        <v/>
      </c>
      <c r="CF148" s="320" t="str">
        <f t="shared" si="1630"/>
        <v/>
      </c>
      <c r="CG148" s="322" t="str">
        <f t="shared" si="1631"/>
        <v/>
      </c>
      <c r="CH148" s="322" t="str">
        <f t="shared" ref="CH148" si="1878">IF(CG148="","",MOD(CG148-BX148,CERCLE))</f>
        <v/>
      </c>
      <c r="CI148" s="322" t="str">
        <f t="shared" si="1633"/>
        <v/>
      </c>
      <c r="CJ148" s="349"/>
      <c r="CK148" s="350" t="str">
        <f t="shared" si="1634"/>
        <v/>
      </c>
      <c r="CL148" s="350" t="str">
        <f t="shared" si="1635"/>
        <v/>
      </c>
      <c r="CM148" s="320" t="str">
        <f t="shared" si="1867"/>
        <v/>
      </c>
      <c r="CN148" s="320" t="str">
        <f t="shared" si="1867"/>
        <v/>
      </c>
      <c r="CP148" s="322" t="str">
        <f>IF(BN148="","",MOD(BN148+'RAPPORT-XYZ'!$E$12,CERCLE))</f>
        <v/>
      </c>
      <c r="CQ148" s="345" t="str">
        <f t="shared" si="1670"/>
        <v/>
      </c>
      <c r="CR148" s="320" t="str">
        <f t="shared" si="1671"/>
        <v/>
      </c>
      <c r="CS148" s="320" t="str">
        <f t="shared" si="1636"/>
        <v/>
      </c>
      <c r="CU148" s="320" t="str">
        <f>IF(CR148="","",BY148/'RAPPORT-XYZ'!$E$9)</f>
        <v/>
      </c>
      <c r="CV148" s="320" t="str">
        <f>IF(CU148="","",-'RAPPORT-XYZ'!$E$27*CU148)</f>
        <v/>
      </c>
      <c r="CW148" s="320" t="str">
        <f>IF(CV148="","",-'RAPPORT-XYZ'!$E$29*CU148)</f>
        <v/>
      </c>
      <c r="CY148" s="320" t="str">
        <f t="shared" si="1637"/>
        <v/>
      </c>
      <c r="CZ148" s="320" t="str">
        <f t="shared" si="1637"/>
        <v/>
      </c>
      <c r="DB148" s="320" t="str">
        <f t="shared" si="1672"/>
        <v/>
      </c>
      <c r="DD148" s="320" t="str">
        <f>IF(CA148="","",CA148+('RAPPORT-XYZ'!$E$37*ROW(148:148)))</f>
        <v/>
      </c>
      <c r="DF148" s="345" t="str">
        <f t="shared" ref="DF148" si="1879">IF(AND(CZ148=0,CY148=0),0,IF(AND(CZ148=0,CY148&gt;0),NORD,IF(AND(CZ148&gt;0,CY148=0),EST,IF(AND(CZ148=0,CY148&lt;0),SUD,IF(AND(CZ148&lt;0,CY148=0),OUEST,"")))))</f>
        <v/>
      </c>
      <c r="DG148" s="345" t="str">
        <f t="shared" ref="DG148" si="1880">IF(CY148="","",IF(DF148="",MOD(DEGREES(ATAN(ABS(CZ148)/(ABS(CY148))))/24,CERCLE),DF148))</f>
        <v/>
      </c>
      <c r="DH148" s="345" t="str">
        <f t="shared" ref="DH148" si="1881">IF(DG148="","",MOD(IF(AND(CZ148&gt;0,CY148&gt;0),DG148,IF(AND(CZ148&gt;0,CY148&lt;0),SUD-DG148,IF(AND(CZ148&lt;0,CY148&lt;0),SUD+DG148,IF(AND(CZ148&lt;0,CY148&gt;0),NORD-DG148,DG148)))),CERCLE))</f>
        <v/>
      </c>
      <c r="DI148" s="322" t="str">
        <f t="shared" ref="DI148" si="1882">IF(CG148="","",MOD(CG148-DH148,CERCLE))</f>
        <v/>
      </c>
      <c r="DJ148" s="322" t="str">
        <f t="shared" si="1642"/>
        <v/>
      </c>
      <c r="DK148" s="322" t="str">
        <f>IF(XYZ!$F$15=OUI,'CALCUL-XYZ'!DJ148,'CALCUL-XYZ'!DH148)</f>
        <v/>
      </c>
      <c r="DL148" s="345" t="str">
        <f t="shared" si="1677"/>
        <v/>
      </c>
      <c r="DN148" s="320" t="str">
        <f t="shared" si="1643"/>
        <v/>
      </c>
      <c r="DO148" s="320" t="str">
        <f t="shared" si="1644"/>
        <v/>
      </c>
      <c r="DP148" s="320" t="str">
        <f t="shared" si="1859"/>
        <v/>
      </c>
      <c r="DQ148" s="320" t="str">
        <f t="shared" si="1859"/>
        <v/>
      </c>
      <c r="DS148" s="320" t="str">
        <f t="shared" si="1645"/>
        <v/>
      </c>
      <c r="DT148" s="320" t="str">
        <f>IF(XYZ!AJ172="","",IF(XYZ!$AO$23='CALCUL-XY'!$E$56," "&amp;SUBSTITUTE(XYZ!AJ172,",","."),","&amp;SUBSTITUTE(XYZ!AJ172,",",".")))</f>
        <v/>
      </c>
      <c r="DU148" s="320" t="str">
        <f>IF(XYZ!AK172="","",IF(XYZ!$AO$23='CALCUL-XY'!$E$56," "&amp;SUBSTITUTE(XYZ!AK172,",","."),","&amp;SUBSTITUTE(XYZ!AK172,",",".")))</f>
        <v/>
      </c>
      <c r="DV148" s="320" t="str">
        <f>IF(DD148="","",IF(XYZ!$AO$23='CALCUL-XY'!$E$56," "&amp;SUBSTITUTE(DD148,",","."),","&amp;SUBSTITUTE(DD148,",",".")))</f>
        <v/>
      </c>
      <c r="DW148" s="320" t="str">
        <f>IF(DS148="","",IF(XYZ!$AO$23='CALCUL-XY'!$E$56,IF(XYZ!AM172=""," ST"," "&amp;XYZ!AM172),IF(XYZ!AM172="",",ST",","&amp;XYZ!AM172)))</f>
        <v/>
      </c>
      <c r="DY148" s="319">
        <f t="shared" si="1646"/>
        <v>148</v>
      </c>
      <c r="DZ148" s="320" t="str">
        <f t="shared" si="1647"/>
        <v/>
      </c>
      <c r="EA148" s="322" t="str">
        <f t="shared" si="1648"/>
        <v/>
      </c>
      <c r="EB148" s="345" t="str">
        <f t="shared" si="1679"/>
        <v/>
      </c>
      <c r="EC148" s="320" t="str">
        <f t="shared" si="1649"/>
        <v/>
      </c>
      <c r="ED148" s="320" t="str">
        <f t="shared" si="1692"/>
        <v/>
      </c>
      <c r="EE148" s="320" t="str">
        <f t="shared" si="1693"/>
        <v/>
      </c>
      <c r="EF148" s="320" t="str">
        <f ca="1">IF(EA148="","",IF(NC&lt;DY148,"",SUM(ED148:OFFSET(ED148,(NC-1),0))))</f>
        <v/>
      </c>
      <c r="EG148" s="320" t="str">
        <f ca="1">IF(EA148="","",IF(NC&lt;DY148,"",SUM(EE148:OFFSET(EE148,(NC-1),0))))</f>
        <v/>
      </c>
      <c r="EH148" s="320" t="str">
        <f t="shared" si="1650"/>
        <v/>
      </c>
      <c r="EI148" s="320" t="str">
        <f>IF(EH148="","",'RAPPORT-XYZ'!$E$9/'CALCUL-XYZ'!EH148)</f>
        <v/>
      </c>
    </row>
    <row r="149" spans="1:139" x14ac:dyDescent="0.15">
      <c r="A149" s="320" t="str">
        <f>IF(XYZ!C173="","",XYZ!C173)</f>
        <v/>
      </c>
      <c r="B149" s="320" t="str">
        <f>IF(XYZ!C173="","",IF(XYZ!C173='RAPPORT-XYZ'!$A$6,'RAPPORT-XYZ'!$A$6,IF(OR(XYZ!C173='RAPPORT-XYZ'!$A$7,XYZ!C173='RAPPORT-XYZ'!$B$7),'RAPPORT-XYZ'!$A$7)))</f>
        <v/>
      </c>
      <c r="C149" s="320" t="str">
        <f>IF(XYZ!E173="","",XYZ!E173)</f>
        <v/>
      </c>
      <c r="D149" s="320" t="str">
        <f>IF(XYZ!F173="","",XYZ!F173)</f>
        <v/>
      </c>
      <c r="E149" s="320" t="str">
        <f>IF(XYZ!G173="","",XYZ!G173)</f>
        <v/>
      </c>
      <c r="F149" s="322" t="str">
        <f>IF(XYZ!H173="","",MOD(XYZ!H173,CERCLE))</f>
        <v/>
      </c>
      <c r="G149" s="322" t="str">
        <f>IF(XYZ!I173="","",MOD(XYZ!I173,CERCLE))</f>
        <v/>
      </c>
      <c r="H149" s="320">
        <f>IFERROR(IF(ECHELLE3="",XYZ!I173*1,XYZ!I173*ECHELLE3),"")</f>
        <v>0</v>
      </c>
      <c r="I149" s="320" t="str">
        <f>IF(XYZ!J173="","",XYZ!J173)</f>
        <v/>
      </c>
      <c r="K149" s="320" t="str">
        <f t="shared" si="1651"/>
        <v/>
      </c>
      <c r="L149" s="320" t="str">
        <f>IF(K149="","",COUNT($K$1:K149))</f>
        <v/>
      </c>
      <c r="M149" s="320" t="str">
        <f t="shared" si="1598"/>
        <v/>
      </c>
      <c r="N149" s="320" t="str">
        <f t="shared" si="1599"/>
        <v/>
      </c>
      <c r="O149" s="320" t="str">
        <f t="shared" si="1600"/>
        <v/>
      </c>
      <c r="P149" s="320" t="str">
        <f t="shared" si="1601"/>
        <v/>
      </c>
      <c r="Q149" s="322" t="str">
        <f t="shared" si="1602"/>
        <v/>
      </c>
      <c r="R149" s="322" t="str">
        <f t="shared" si="1603"/>
        <v/>
      </c>
      <c r="S149" s="320" t="str">
        <f t="shared" si="1604"/>
        <v/>
      </c>
      <c r="T149" s="320" t="str">
        <f t="shared" si="1605"/>
        <v/>
      </c>
      <c r="V149" s="322" t="str">
        <f t="shared" ref="V149" si="1883">IF(Q149="","",IF(M149="R",MOD(Q149-SUD,CERCLE),Q149))</f>
        <v/>
      </c>
      <c r="W149" s="331" t="str">
        <f t="shared" si="1653"/>
        <v/>
      </c>
      <c r="X149" s="331" t="str">
        <f t="shared" si="1654"/>
        <v/>
      </c>
      <c r="Y149" s="352"/>
      <c r="Z149" s="322" t="str">
        <f t="shared" ref="Z149" si="1884">IF(R149="","",IF(M149="R",MOD(CERCLE-R149,CERCLE),R149))</f>
        <v/>
      </c>
      <c r="AA149" s="320" t="str">
        <f t="shared" ref="AA149" si="1885">IF(S149="","",ABS(COS(RADIANS(Z149-EST)*24))*S149)</f>
        <v/>
      </c>
      <c r="AC149" s="320" t="str">
        <f t="shared" ref="AC149" si="1886">IF(S149="","",SIN(RADIANS(Z149-EST)*24)*S149)</f>
        <v/>
      </c>
      <c r="AD149" s="320" t="str">
        <f t="shared" si="1610"/>
        <v/>
      </c>
      <c r="AF149" s="320" t="str">
        <f t="shared" si="1611"/>
        <v/>
      </c>
      <c r="AG149" s="320" t="str">
        <f t="shared" si="1611"/>
        <v/>
      </c>
      <c r="AH149" s="320" t="str">
        <f t="shared" si="1612"/>
        <v/>
      </c>
      <c r="AI149" s="320" t="str">
        <f t="shared" si="1613"/>
        <v/>
      </c>
      <c r="AJ149" s="320" t="str">
        <f>IF(AH149="","",IF(ISNA(MATCH(AH149,$AH$1:AH148,0)),"N","Y"))</f>
        <v/>
      </c>
      <c r="AK149" s="320" t="str">
        <f t="shared" si="1614"/>
        <v/>
      </c>
      <c r="AL149" s="320" t="str">
        <f t="shared" si="1615"/>
        <v/>
      </c>
      <c r="AM149" s="320" t="str">
        <f t="shared" si="1616"/>
        <v/>
      </c>
      <c r="AN149" s="320" t="str">
        <f t="shared" si="1617"/>
        <v/>
      </c>
      <c r="AO149" s="334" t="str">
        <f t="array" ref="AO149">IF(AM149="","",AVERAGE(IF(AH$1:AH$200=AM149,W$1:W$200)))</f>
        <v/>
      </c>
      <c r="AP149" s="334" t="str">
        <f t="array" ref="AP149">IF(AM149="","",AVERAGE(IF(AH$1:AH$200=AM149,X$1:X$200)))</f>
        <v/>
      </c>
      <c r="AQ149" s="334" t="str">
        <f t="shared" si="1658"/>
        <v/>
      </c>
      <c r="AR149" s="335" t="str">
        <f t="array" ref="AR149">IF(AQ149="","",MOD(DEGREES(AQ149/24),CERCLE))</f>
        <v/>
      </c>
      <c r="AS149" s="336" t="str">
        <f t="array" ref="AS149">IF(AM149="","",AVERAGE(IF(AH$1:AH$200=AM149,AA$1:AA$200)))</f>
        <v/>
      </c>
      <c r="AT149" s="336" t="str">
        <f t="shared" si="1618"/>
        <v/>
      </c>
      <c r="AU149" s="336" t="str">
        <f t="shared" si="1659"/>
        <v/>
      </c>
      <c r="AV149" s="337" t="str">
        <f t="array" ref="AV149">IF(AM149="","",AVERAGE(IF(AH$1:AH$200=AM149,AD$1:AD$200)))</f>
        <v/>
      </c>
      <c r="AW149" s="337" t="str">
        <f t="array" ref="AW149">IF(AN149="","",AVERAGE(IF(AH$1:AH$200=AN149,AD$1:AD$200)))</f>
        <v/>
      </c>
      <c r="AX149" s="337" t="str">
        <f t="shared" si="1660"/>
        <v/>
      </c>
      <c r="AY149" s="320" t="str">
        <f t="shared" si="1619"/>
        <v/>
      </c>
      <c r="AZ149" s="320" t="str">
        <f>IF(AY149="","",COUNT(AY$1:AY149))</f>
        <v/>
      </c>
      <c r="BB149" s="339" t="str">
        <f>IF(AF149="","",IF(ISNA(MATCH(AF149,$AF$1:AF148,0)),"N","Y"))</f>
        <v/>
      </c>
      <c r="BC149" s="339" t="str">
        <f t="shared" si="20"/>
        <v/>
      </c>
      <c r="BD149" s="339" t="str">
        <f>IF(BC149="","",COUNT($BC$1:BC149))</f>
        <v/>
      </c>
      <c r="BE149" s="339" t="str">
        <f t="shared" si="1620"/>
        <v/>
      </c>
      <c r="BF149" s="340" t="str">
        <f>IF(AR149="","",IF(ISNA(MATCH(AF149,$AF$1:AF148,0)),-AR149,AR149))</f>
        <v/>
      </c>
      <c r="BG149" s="341" t="str">
        <f t="array" ref="BG149">IF(BE149="","",SUM(IF(AK$1:AK$200=BE149,BF$1:BF$200)))</f>
        <v/>
      </c>
      <c r="BH149" s="341" t="str">
        <f t="shared" ref="BH149" si="1887">IF(BG149="","",MOD(BG149,CERCLE))</f>
        <v/>
      </c>
      <c r="BI149" s="342"/>
      <c r="BJ149" s="322"/>
      <c r="BK149" s="322"/>
      <c r="BL149" s="322"/>
      <c r="BM149" s="339" t="str">
        <f t="shared" si="1662"/>
        <v/>
      </c>
      <c r="BN149" s="343" t="str">
        <f t="shared" si="1622"/>
        <v/>
      </c>
      <c r="BO149" s="341" t="str">
        <f t="shared" ref="BO149" si="1888">IF(BN149="","",CERCLE-BN149)</f>
        <v/>
      </c>
      <c r="BP149" s="341"/>
      <c r="BQ149" s="339" t="str">
        <f t="shared" si="1624"/>
        <v/>
      </c>
      <c r="BR149" s="341" t="str">
        <f t="shared" si="1664"/>
        <v/>
      </c>
      <c r="BS149" s="341" t="str">
        <f t="shared" si="1665"/>
        <v/>
      </c>
      <c r="BT149" s="343" t="str">
        <f t="shared" si="1625"/>
        <v/>
      </c>
      <c r="BU149" s="342"/>
      <c r="BV149" s="341" t="str">
        <f t="shared" si="1666"/>
        <v/>
      </c>
      <c r="BW149" s="345" t="str">
        <f t="shared" si="1667"/>
        <v/>
      </c>
      <c r="BX149" s="345" t="str">
        <f t="shared" si="1626"/>
        <v/>
      </c>
      <c r="BY149" s="346" t="str">
        <f t="shared" si="1627"/>
        <v/>
      </c>
      <c r="BZ149" s="346" t="str">
        <f t="shared" si="1628"/>
        <v/>
      </c>
      <c r="CA149" s="339" t="str">
        <f t="shared" si="1668"/>
        <v/>
      </c>
      <c r="CE149" s="320" t="str">
        <f t="shared" si="1629"/>
        <v/>
      </c>
      <c r="CF149" s="320" t="str">
        <f t="shared" si="1630"/>
        <v/>
      </c>
      <c r="CG149" s="322" t="str">
        <f t="shared" si="1631"/>
        <v/>
      </c>
      <c r="CH149" s="322" t="str">
        <f t="shared" ref="CH149" si="1889">IF(CG149="","",MOD(CG149-BX149,CERCLE))</f>
        <v/>
      </c>
      <c r="CI149" s="322" t="str">
        <f t="shared" si="1633"/>
        <v/>
      </c>
      <c r="CJ149" s="349"/>
      <c r="CK149" s="350" t="str">
        <f t="shared" si="1634"/>
        <v/>
      </c>
      <c r="CL149" s="350" t="str">
        <f t="shared" si="1635"/>
        <v/>
      </c>
      <c r="CM149" s="320" t="str">
        <f t="shared" si="1867"/>
        <v/>
      </c>
      <c r="CN149" s="320" t="str">
        <f t="shared" si="1867"/>
        <v/>
      </c>
      <c r="CP149" s="322" t="str">
        <f>IF(BN149="","",MOD(BN149+'RAPPORT-XYZ'!$E$12,CERCLE))</f>
        <v/>
      </c>
      <c r="CQ149" s="345" t="str">
        <f t="shared" si="1670"/>
        <v/>
      </c>
      <c r="CR149" s="320" t="str">
        <f t="shared" si="1671"/>
        <v/>
      </c>
      <c r="CS149" s="320" t="str">
        <f t="shared" si="1636"/>
        <v/>
      </c>
      <c r="CU149" s="320" t="str">
        <f>IF(CR149="","",BY149/'RAPPORT-XYZ'!$E$9)</f>
        <v/>
      </c>
      <c r="CV149" s="320" t="str">
        <f>IF(CU149="","",-'RAPPORT-XYZ'!$E$27*CU149)</f>
        <v/>
      </c>
      <c r="CW149" s="320" t="str">
        <f>IF(CV149="","",-'RAPPORT-XYZ'!$E$29*CU149)</f>
        <v/>
      </c>
      <c r="CY149" s="320" t="str">
        <f t="shared" si="1637"/>
        <v/>
      </c>
      <c r="CZ149" s="320" t="str">
        <f t="shared" si="1637"/>
        <v/>
      </c>
      <c r="DB149" s="320" t="str">
        <f t="shared" si="1672"/>
        <v/>
      </c>
      <c r="DD149" s="320" t="str">
        <f>IF(CA149="","",CA149+('RAPPORT-XYZ'!$E$37*ROW(149:149)))</f>
        <v/>
      </c>
      <c r="DF149" s="345" t="str">
        <f t="shared" ref="DF149" si="1890">IF(AND(CZ149=0,CY149=0),0,IF(AND(CZ149=0,CY149&gt;0),NORD,IF(AND(CZ149&gt;0,CY149=0),EST,IF(AND(CZ149=0,CY149&lt;0),SUD,IF(AND(CZ149&lt;0,CY149=0),OUEST,"")))))</f>
        <v/>
      </c>
      <c r="DG149" s="345" t="str">
        <f t="shared" ref="DG149" si="1891">IF(CY149="","",IF(DF149="",MOD(DEGREES(ATAN(ABS(CZ149)/(ABS(CY149))))/24,CERCLE),DF149))</f>
        <v/>
      </c>
      <c r="DH149" s="345" t="str">
        <f t="shared" ref="DH149" si="1892">IF(DG149="","",MOD(IF(AND(CZ149&gt;0,CY149&gt;0),DG149,IF(AND(CZ149&gt;0,CY149&lt;0),SUD-DG149,IF(AND(CZ149&lt;0,CY149&lt;0),SUD+DG149,IF(AND(CZ149&lt;0,CY149&gt;0),NORD-DG149,DG149)))),CERCLE))</f>
        <v/>
      </c>
      <c r="DI149" s="322" t="str">
        <f t="shared" ref="DI149" si="1893">IF(CG149="","",MOD(CG149-DH149,CERCLE))</f>
        <v/>
      </c>
      <c r="DJ149" s="322" t="str">
        <f t="shared" si="1642"/>
        <v/>
      </c>
      <c r="DK149" s="322" t="str">
        <f>IF(XYZ!$F$15=OUI,'CALCUL-XYZ'!DJ149,'CALCUL-XYZ'!DH149)</f>
        <v/>
      </c>
      <c r="DL149" s="345" t="str">
        <f t="shared" si="1677"/>
        <v/>
      </c>
      <c r="DN149" s="320" t="str">
        <f t="shared" si="1643"/>
        <v/>
      </c>
      <c r="DO149" s="320" t="str">
        <f t="shared" si="1644"/>
        <v/>
      </c>
      <c r="DP149" s="320" t="str">
        <f t="shared" si="1859"/>
        <v/>
      </c>
      <c r="DQ149" s="320" t="str">
        <f t="shared" si="1859"/>
        <v/>
      </c>
      <c r="DS149" s="320" t="str">
        <f t="shared" si="1645"/>
        <v/>
      </c>
      <c r="DT149" s="320" t="str">
        <f>IF(XYZ!AJ173="","",IF(XYZ!$AO$23='CALCUL-XY'!$E$56," "&amp;SUBSTITUTE(XYZ!AJ173,",","."),","&amp;SUBSTITUTE(XYZ!AJ173,",",".")))</f>
        <v/>
      </c>
      <c r="DU149" s="320" t="str">
        <f>IF(XYZ!AK173="","",IF(XYZ!$AO$23='CALCUL-XY'!$E$56," "&amp;SUBSTITUTE(XYZ!AK173,",","."),","&amp;SUBSTITUTE(XYZ!AK173,",",".")))</f>
        <v/>
      </c>
      <c r="DV149" s="320" t="str">
        <f>IF(DD149="","",IF(XYZ!$AO$23='CALCUL-XY'!$E$56," "&amp;SUBSTITUTE(DD149,",","."),","&amp;SUBSTITUTE(DD149,",",".")))</f>
        <v/>
      </c>
      <c r="DW149" s="320" t="str">
        <f>IF(DS149="","",IF(XYZ!$AO$23='CALCUL-XY'!$E$56,IF(XYZ!AM173=""," ST"," "&amp;XYZ!AM173),IF(XYZ!AM173="",",ST",","&amp;XYZ!AM173)))</f>
        <v/>
      </c>
      <c r="DY149" s="319">
        <f t="shared" si="1646"/>
        <v>149</v>
      </c>
      <c r="DZ149" s="320" t="str">
        <f t="shared" si="1647"/>
        <v/>
      </c>
      <c r="EA149" s="322" t="str">
        <f t="shared" si="1648"/>
        <v/>
      </c>
      <c r="EB149" s="345" t="str">
        <f t="shared" si="1679"/>
        <v/>
      </c>
      <c r="EC149" s="320" t="str">
        <f t="shared" si="1649"/>
        <v/>
      </c>
      <c r="ED149" s="320" t="str">
        <f t="shared" si="1692"/>
        <v/>
      </c>
      <c r="EE149" s="320" t="str">
        <f t="shared" si="1693"/>
        <v/>
      </c>
      <c r="EF149" s="320" t="str">
        <f ca="1">IF(EA149="","",IF(NC&lt;DY149,"",SUM(ED149:OFFSET(ED149,(NC-1),0))))</f>
        <v/>
      </c>
      <c r="EG149" s="320" t="str">
        <f ca="1">IF(EA149="","",IF(NC&lt;DY149,"",SUM(EE149:OFFSET(EE149,(NC-1),0))))</f>
        <v/>
      </c>
      <c r="EH149" s="320" t="str">
        <f t="shared" si="1650"/>
        <v/>
      </c>
      <c r="EI149" s="320" t="str">
        <f>IF(EH149="","",'RAPPORT-XYZ'!$E$9/'CALCUL-XYZ'!EH149)</f>
        <v/>
      </c>
    </row>
    <row r="150" spans="1:139" x14ac:dyDescent="0.15">
      <c r="A150" s="320" t="str">
        <f>IF(XYZ!C174="","",XYZ!C174)</f>
        <v/>
      </c>
      <c r="B150" s="320" t="str">
        <f>IF(XYZ!C174="","",IF(XYZ!C174='RAPPORT-XYZ'!$A$6,'RAPPORT-XYZ'!$A$6,IF(OR(XYZ!C174='RAPPORT-XYZ'!$A$7,XYZ!C174='RAPPORT-XYZ'!$B$7),'RAPPORT-XYZ'!$A$7)))</f>
        <v/>
      </c>
      <c r="C150" s="320" t="str">
        <f>IF(XYZ!E174="","",XYZ!E174)</f>
        <v/>
      </c>
      <c r="D150" s="320" t="str">
        <f>IF(XYZ!F174="","",XYZ!F174)</f>
        <v/>
      </c>
      <c r="E150" s="320" t="str">
        <f>IF(XYZ!G174="","",XYZ!G174)</f>
        <v/>
      </c>
      <c r="F150" s="322" t="str">
        <f>IF(XYZ!H174="","",MOD(XYZ!H174,CERCLE))</f>
        <v/>
      </c>
      <c r="G150" s="322" t="str">
        <f>IF(XYZ!I174="","",MOD(XYZ!I174,CERCLE))</f>
        <v/>
      </c>
      <c r="H150" s="320">
        <f>IFERROR(IF(ECHELLE3="",XYZ!I174*1,XYZ!I174*ECHELLE3),"")</f>
        <v>0</v>
      </c>
      <c r="I150" s="320" t="str">
        <f>IF(XYZ!J174="","",XYZ!J174)</f>
        <v/>
      </c>
      <c r="K150" s="320" t="str">
        <f t="shared" si="1651"/>
        <v/>
      </c>
      <c r="L150" s="320" t="str">
        <f>IF(K150="","",COUNT($K$1:K150))</f>
        <v/>
      </c>
      <c r="M150" s="320" t="str">
        <f t="shared" si="1598"/>
        <v/>
      </c>
      <c r="N150" s="320" t="str">
        <f t="shared" si="1599"/>
        <v/>
      </c>
      <c r="O150" s="320" t="str">
        <f t="shared" si="1600"/>
        <v/>
      </c>
      <c r="P150" s="320" t="str">
        <f t="shared" si="1601"/>
        <v/>
      </c>
      <c r="Q150" s="322" t="str">
        <f t="shared" si="1602"/>
        <v/>
      </c>
      <c r="R150" s="322" t="str">
        <f t="shared" si="1603"/>
        <v/>
      </c>
      <c r="S150" s="320" t="str">
        <f t="shared" si="1604"/>
        <v/>
      </c>
      <c r="T150" s="320" t="str">
        <f t="shared" si="1605"/>
        <v/>
      </c>
      <c r="V150" s="322" t="str">
        <f t="shared" ref="V150" si="1894">IF(Q150="","",IF(M150="R",MOD(Q150-SUD,CERCLE),Q150))</f>
        <v/>
      </c>
      <c r="W150" s="331" t="str">
        <f t="shared" si="1653"/>
        <v/>
      </c>
      <c r="X150" s="331" t="str">
        <f t="shared" si="1654"/>
        <v/>
      </c>
      <c r="Y150" s="352"/>
      <c r="Z150" s="322" t="str">
        <f t="shared" ref="Z150" si="1895">IF(R150="","",IF(M150="R",MOD(CERCLE-R150,CERCLE),R150))</f>
        <v/>
      </c>
      <c r="AA150" s="320" t="str">
        <f t="shared" ref="AA150" si="1896">IF(S150="","",ABS(COS(RADIANS(Z150-EST)*24))*S150)</f>
        <v/>
      </c>
      <c r="AC150" s="320" t="str">
        <f t="shared" ref="AC150" si="1897">IF(S150="","",SIN(RADIANS(Z150-EST)*24)*S150)</f>
        <v/>
      </c>
      <c r="AD150" s="320" t="str">
        <f t="shared" si="1610"/>
        <v/>
      </c>
      <c r="AF150" s="320" t="str">
        <f t="shared" si="1611"/>
        <v/>
      </c>
      <c r="AG150" s="320" t="str">
        <f t="shared" si="1611"/>
        <v/>
      </c>
      <c r="AH150" s="320" t="str">
        <f t="shared" si="1612"/>
        <v/>
      </c>
      <c r="AI150" s="320" t="str">
        <f t="shared" si="1613"/>
        <v/>
      </c>
      <c r="AJ150" s="320" t="str">
        <f>IF(AH150="","",IF(ISNA(MATCH(AH150,$AH$1:AH149,0)),"N","Y"))</f>
        <v/>
      </c>
      <c r="AK150" s="320" t="str">
        <f t="shared" si="1614"/>
        <v/>
      </c>
      <c r="AL150" s="320" t="str">
        <f t="shared" si="1615"/>
        <v/>
      </c>
      <c r="AM150" s="320" t="str">
        <f t="shared" si="1616"/>
        <v/>
      </c>
      <c r="AN150" s="320" t="str">
        <f t="shared" si="1617"/>
        <v/>
      </c>
      <c r="AO150" s="334" t="str">
        <f t="array" ref="AO150">IF(AM150="","",AVERAGE(IF(AH$1:AH$200=AM150,W$1:W$200)))</f>
        <v/>
      </c>
      <c r="AP150" s="334" t="str">
        <f t="array" ref="AP150">IF(AM150="","",AVERAGE(IF(AH$1:AH$200=AM150,X$1:X$200)))</f>
        <v/>
      </c>
      <c r="AQ150" s="334" t="str">
        <f t="shared" si="1658"/>
        <v/>
      </c>
      <c r="AR150" s="335" t="str">
        <f t="array" ref="AR150">IF(AQ150="","",MOD(DEGREES(AQ150/24),CERCLE))</f>
        <v/>
      </c>
      <c r="AS150" s="336" t="str">
        <f t="array" ref="AS150">IF(AM150="","",AVERAGE(IF(AH$1:AH$200=AM150,AA$1:AA$200)))</f>
        <v/>
      </c>
      <c r="AT150" s="336" t="str">
        <f t="shared" si="1618"/>
        <v/>
      </c>
      <c r="AU150" s="336" t="str">
        <f t="shared" si="1659"/>
        <v/>
      </c>
      <c r="AV150" s="337" t="str">
        <f t="array" ref="AV150">IF(AM150="","",AVERAGE(IF(AH$1:AH$200=AM150,AD$1:AD$200)))</f>
        <v/>
      </c>
      <c r="AW150" s="337" t="str">
        <f t="array" ref="AW150">IF(AN150="","",AVERAGE(IF(AH$1:AH$200=AN150,AD$1:AD$200)))</f>
        <v/>
      </c>
      <c r="AX150" s="337" t="str">
        <f t="shared" si="1660"/>
        <v/>
      </c>
      <c r="AY150" s="320" t="str">
        <f t="shared" si="1619"/>
        <v/>
      </c>
      <c r="AZ150" s="320" t="str">
        <f>IF(AY150="","",COUNT(AY$1:AY150))</f>
        <v/>
      </c>
      <c r="BB150" s="339" t="str">
        <f>IF(AF150="","",IF(ISNA(MATCH(AF150,$AF$1:AF149,0)),"N","Y"))</f>
        <v/>
      </c>
      <c r="BC150" s="339" t="str">
        <f t="shared" si="20"/>
        <v/>
      </c>
      <c r="BD150" s="339" t="str">
        <f>IF(BC150="","",COUNT($BC$1:BC150))</f>
        <v/>
      </c>
      <c r="BE150" s="339" t="str">
        <f t="shared" si="1620"/>
        <v/>
      </c>
      <c r="BF150" s="340" t="str">
        <f>IF(AR150="","",IF(ISNA(MATCH(AF150,$AF$1:AF149,0)),-AR150,AR150))</f>
        <v/>
      </c>
      <c r="BG150" s="341" t="str">
        <f t="array" ref="BG150">IF(BE150="","",SUM(IF(AK$1:AK$200=BE150,BF$1:BF$200)))</f>
        <v/>
      </c>
      <c r="BH150" s="341" t="str">
        <f t="shared" ref="BH150" si="1898">IF(BG150="","",MOD(BG150,CERCLE))</f>
        <v/>
      </c>
      <c r="BI150" s="342"/>
      <c r="BJ150" s="322"/>
      <c r="BK150" s="322"/>
      <c r="BL150" s="322"/>
      <c r="BM150" s="339" t="str">
        <f t="shared" si="1662"/>
        <v/>
      </c>
      <c r="BN150" s="343" t="str">
        <f t="shared" si="1622"/>
        <v/>
      </c>
      <c r="BO150" s="341" t="str">
        <f t="shared" ref="BO150" si="1899">IF(BN150="","",CERCLE-BN150)</f>
        <v/>
      </c>
      <c r="BP150" s="341"/>
      <c r="BQ150" s="339" t="str">
        <f t="shared" si="1624"/>
        <v/>
      </c>
      <c r="BR150" s="341" t="str">
        <f t="shared" si="1664"/>
        <v/>
      </c>
      <c r="BS150" s="341" t="str">
        <f t="shared" si="1665"/>
        <v/>
      </c>
      <c r="BT150" s="343" t="str">
        <f t="shared" si="1625"/>
        <v/>
      </c>
      <c r="BU150" s="342"/>
      <c r="BV150" s="341" t="str">
        <f t="shared" si="1666"/>
        <v/>
      </c>
      <c r="BW150" s="345" t="str">
        <f t="shared" si="1667"/>
        <v/>
      </c>
      <c r="BX150" s="345" t="str">
        <f t="shared" si="1626"/>
        <v/>
      </c>
      <c r="BY150" s="346" t="str">
        <f t="shared" si="1627"/>
        <v/>
      </c>
      <c r="BZ150" s="346" t="str">
        <f t="shared" si="1628"/>
        <v/>
      </c>
      <c r="CA150" s="339" t="str">
        <f t="shared" si="1668"/>
        <v/>
      </c>
      <c r="CE150" s="320" t="str">
        <f t="shared" si="1629"/>
        <v/>
      </c>
      <c r="CF150" s="320" t="str">
        <f t="shared" si="1630"/>
        <v/>
      </c>
      <c r="CG150" s="322" t="str">
        <f t="shared" si="1631"/>
        <v/>
      </c>
      <c r="CH150" s="322" t="str">
        <f t="shared" ref="CH150" si="1900">IF(CG150="","",MOD(CG150-BX150,CERCLE))</f>
        <v/>
      </c>
      <c r="CI150" s="322" t="str">
        <f t="shared" si="1633"/>
        <v/>
      </c>
      <c r="CJ150" s="349"/>
      <c r="CK150" s="350" t="str">
        <f t="shared" si="1634"/>
        <v/>
      </c>
      <c r="CL150" s="350" t="str">
        <f t="shared" si="1635"/>
        <v/>
      </c>
      <c r="CM150" s="320" t="str">
        <f t="shared" si="1867"/>
        <v/>
      </c>
      <c r="CN150" s="320" t="str">
        <f t="shared" si="1867"/>
        <v/>
      </c>
      <c r="CP150" s="322" t="str">
        <f>IF(BN150="","",MOD(BN150+'RAPPORT-XYZ'!$E$12,CERCLE))</f>
        <v/>
      </c>
      <c r="CQ150" s="345" t="str">
        <f t="shared" si="1670"/>
        <v/>
      </c>
      <c r="CR150" s="320" t="str">
        <f t="shared" si="1671"/>
        <v/>
      </c>
      <c r="CS150" s="320" t="str">
        <f t="shared" si="1636"/>
        <v/>
      </c>
      <c r="CU150" s="320" t="str">
        <f>IF(CR150="","",BY150/'RAPPORT-XYZ'!$E$9)</f>
        <v/>
      </c>
      <c r="CV150" s="320" t="str">
        <f>IF(CU150="","",-'RAPPORT-XYZ'!$E$27*CU150)</f>
        <v/>
      </c>
      <c r="CW150" s="320" t="str">
        <f>IF(CV150="","",-'RAPPORT-XYZ'!$E$29*CU150)</f>
        <v/>
      </c>
      <c r="CY150" s="320" t="str">
        <f t="shared" si="1637"/>
        <v/>
      </c>
      <c r="CZ150" s="320" t="str">
        <f t="shared" si="1637"/>
        <v/>
      </c>
      <c r="DB150" s="320" t="str">
        <f t="shared" si="1672"/>
        <v/>
      </c>
      <c r="DD150" s="320" t="str">
        <f>IF(CA150="","",CA150+('RAPPORT-XYZ'!$E$37*ROW(150:150)))</f>
        <v/>
      </c>
      <c r="DF150" s="345" t="str">
        <f t="shared" ref="DF150" si="1901">IF(AND(CZ150=0,CY150=0),0,IF(AND(CZ150=0,CY150&gt;0),NORD,IF(AND(CZ150&gt;0,CY150=0),EST,IF(AND(CZ150=0,CY150&lt;0),SUD,IF(AND(CZ150&lt;0,CY150=0),OUEST,"")))))</f>
        <v/>
      </c>
      <c r="DG150" s="345" t="str">
        <f t="shared" ref="DG150" si="1902">IF(CY150="","",IF(DF150="",MOD(DEGREES(ATAN(ABS(CZ150)/(ABS(CY150))))/24,CERCLE),DF150))</f>
        <v/>
      </c>
      <c r="DH150" s="345" t="str">
        <f t="shared" ref="DH150" si="1903">IF(DG150="","",MOD(IF(AND(CZ150&gt;0,CY150&gt;0),DG150,IF(AND(CZ150&gt;0,CY150&lt;0),SUD-DG150,IF(AND(CZ150&lt;0,CY150&lt;0),SUD+DG150,IF(AND(CZ150&lt;0,CY150&gt;0),NORD-DG150,DG150)))),CERCLE))</f>
        <v/>
      </c>
      <c r="DI150" s="322" t="str">
        <f t="shared" ref="DI150" si="1904">IF(CG150="","",MOD(CG150-DH150,CERCLE))</f>
        <v/>
      </c>
      <c r="DJ150" s="322" t="str">
        <f t="shared" si="1642"/>
        <v/>
      </c>
      <c r="DK150" s="322" t="str">
        <f>IF(XYZ!$F$15=OUI,'CALCUL-XYZ'!DJ150,'CALCUL-XYZ'!DH150)</f>
        <v/>
      </c>
      <c r="DL150" s="345" t="str">
        <f t="shared" si="1677"/>
        <v/>
      </c>
      <c r="DN150" s="320" t="str">
        <f t="shared" si="1643"/>
        <v/>
      </c>
      <c r="DO150" s="320" t="str">
        <f t="shared" si="1644"/>
        <v/>
      </c>
      <c r="DP150" s="320" t="str">
        <f t="shared" si="1859"/>
        <v/>
      </c>
      <c r="DQ150" s="320" t="str">
        <f t="shared" si="1859"/>
        <v/>
      </c>
      <c r="DS150" s="320" t="str">
        <f t="shared" si="1645"/>
        <v/>
      </c>
      <c r="DT150" s="320" t="str">
        <f>IF(XYZ!AJ174="","",IF(XYZ!$AO$23='CALCUL-XY'!$E$56," "&amp;SUBSTITUTE(XYZ!AJ174,",","."),","&amp;SUBSTITUTE(XYZ!AJ174,",",".")))</f>
        <v/>
      </c>
      <c r="DU150" s="320" t="str">
        <f>IF(XYZ!AK174="","",IF(XYZ!$AO$23='CALCUL-XY'!$E$56," "&amp;SUBSTITUTE(XYZ!AK174,",","."),","&amp;SUBSTITUTE(XYZ!AK174,",",".")))</f>
        <v/>
      </c>
      <c r="DV150" s="320" t="str">
        <f>IF(DD150="","",IF(XYZ!$AO$23='CALCUL-XY'!$E$56," "&amp;SUBSTITUTE(DD150,",","."),","&amp;SUBSTITUTE(DD150,",",".")))</f>
        <v/>
      </c>
      <c r="DW150" s="320" t="str">
        <f>IF(DS150="","",IF(XYZ!$AO$23='CALCUL-XY'!$E$56,IF(XYZ!AM174=""," ST"," "&amp;XYZ!AM174),IF(XYZ!AM174="",",ST",","&amp;XYZ!AM174)))</f>
        <v/>
      </c>
      <c r="DY150" s="319">
        <f t="shared" si="1646"/>
        <v>150</v>
      </c>
      <c r="DZ150" s="320" t="str">
        <f t="shared" si="1647"/>
        <v/>
      </c>
      <c r="EA150" s="322" t="str">
        <f t="shared" si="1648"/>
        <v/>
      </c>
      <c r="EB150" s="345" t="str">
        <f t="shared" si="1679"/>
        <v/>
      </c>
      <c r="EC150" s="320" t="str">
        <f t="shared" si="1649"/>
        <v/>
      </c>
      <c r="ED150" s="320" t="str">
        <f t="shared" si="1692"/>
        <v/>
      </c>
      <c r="EE150" s="320" t="str">
        <f t="shared" si="1693"/>
        <v/>
      </c>
      <c r="EF150" s="320" t="str">
        <f ca="1">IF(EA150="","",IF(NC&lt;DY150,"",SUM(ED150:OFFSET(ED150,(NC-1),0))))</f>
        <v/>
      </c>
      <c r="EG150" s="320" t="str">
        <f ca="1">IF(EA150="","",IF(NC&lt;DY150,"",SUM(EE150:OFFSET(EE150,(NC-1),0))))</f>
        <v/>
      </c>
      <c r="EH150" s="320" t="str">
        <f t="shared" si="1650"/>
        <v/>
      </c>
      <c r="EI150" s="320" t="str">
        <f>IF(EH150="","",'RAPPORT-XYZ'!$E$9/'CALCUL-XYZ'!EH150)</f>
        <v/>
      </c>
    </row>
    <row r="151" spans="1:139" x14ac:dyDescent="0.15">
      <c r="A151" s="320" t="str">
        <f>IF(XYZ!C175="","",XYZ!C175)</f>
        <v/>
      </c>
      <c r="B151" s="320" t="str">
        <f>IF(XYZ!C175="","",IF(XYZ!C175='RAPPORT-XYZ'!$A$6,'RAPPORT-XYZ'!$A$6,IF(OR(XYZ!C175='RAPPORT-XYZ'!$A$7,XYZ!C175='RAPPORT-XYZ'!$B$7),'RAPPORT-XYZ'!$A$7)))</f>
        <v/>
      </c>
      <c r="C151" s="320" t="str">
        <f>IF(XYZ!E175="","",XYZ!E175)</f>
        <v/>
      </c>
      <c r="D151" s="320" t="str">
        <f>IF(XYZ!F175="","",XYZ!F175)</f>
        <v/>
      </c>
      <c r="E151" s="320" t="str">
        <f>IF(XYZ!G175="","",XYZ!G175)</f>
        <v/>
      </c>
      <c r="F151" s="322" t="str">
        <f>IF(XYZ!H175="","",MOD(XYZ!H175,CERCLE))</f>
        <v/>
      </c>
      <c r="G151" s="322" t="str">
        <f>IF(XYZ!I175="","",MOD(XYZ!I175,CERCLE))</f>
        <v/>
      </c>
      <c r="H151" s="320">
        <f>IFERROR(IF(ECHELLE3="",XYZ!I175*1,XYZ!I175*ECHELLE3),"")</f>
        <v>0</v>
      </c>
      <c r="I151" s="320" t="str">
        <f>IF(XYZ!J175="","",XYZ!J175)</f>
        <v/>
      </c>
      <c r="K151" s="320" t="str">
        <f t="shared" si="1651"/>
        <v/>
      </c>
      <c r="L151" s="320" t="str">
        <f>IF(K151="","",COUNT($K$1:K151))</f>
        <v/>
      </c>
      <c r="M151" s="320" t="str">
        <f t="shared" si="1598"/>
        <v/>
      </c>
      <c r="N151" s="320" t="str">
        <f t="shared" si="1599"/>
        <v/>
      </c>
      <c r="O151" s="320" t="str">
        <f t="shared" si="1600"/>
        <v/>
      </c>
      <c r="P151" s="320" t="str">
        <f t="shared" si="1601"/>
        <v/>
      </c>
      <c r="Q151" s="322" t="str">
        <f t="shared" si="1602"/>
        <v/>
      </c>
      <c r="R151" s="322" t="str">
        <f t="shared" si="1603"/>
        <v/>
      </c>
      <c r="S151" s="320" t="str">
        <f t="shared" si="1604"/>
        <v/>
      </c>
      <c r="T151" s="320" t="str">
        <f t="shared" si="1605"/>
        <v/>
      </c>
      <c r="V151" s="322" t="str">
        <f t="shared" ref="V151" si="1905">IF(Q151="","",IF(M151="R",MOD(Q151-SUD,CERCLE),Q151))</f>
        <v/>
      </c>
      <c r="W151" s="331" t="str">
        <f t="shared" si="1653"/>
        <v/>
      </c>
      <c r="X151" s="331" t="str">
        <f t="shared" si="1654"/>
        <v/>
      </c>
      <c r="Y151" s="352"/>
      <c r="Z151" s="322" t="str">
        <f t="shared" ref="Z151" si="1906">IF(R151="","",IF(M151="R",MOD(CERCLE-R151,CERCLE),R151))</f>
        <v/>
      </c>
      <c r="AA151" s="320" t="str">
        <f t="shared" ref="AA151" si="1907">IF(S151="","",ABS(COS(RADIANS(Z151-EST)*24))*S151)</f>
        <v/>
      </c>
      <c r="AC151" s="320" t="str">
        <f t="shared" ref="AC151" si="1908">IF(S151="","",SIN(RADIANS(Z151-EST)*24)*S151)</f>
        <v/>
      </c>
      <c r="AD151" s="320" t="str">
        <f t="shared" si="1610"/>
        <v/>
      </c>
      <c r="AF151" s="320" t="str">
        <f t="shared" si="1611"/>
        <v/>
      </c>
      <c r="AG151" s="320" t="str">
        <f t="shared" si="1611"/>
        <v/>
      </c>
      <c r="AH151" s="320" t="str">
        <f t="shared" si="1612"/>
        <v/>
      </c>
      <c r="AI151" s="320" t="str">
        <f t="shared" si="1613"/>
        <v/>
      </c>
      <c r="AJ151" s="320" t="str">
        <f>IF(AH151="","",IF(ISNA(MATCH(AH151,$AH$1:AH150,0)),"N","Y"))</f>
        <v/>
      </c>
      <c r="AK151" s="320" t="str">
        <f t="shared" si="1614"/>
        <v/>
      </c>
      <c r="AL151" s="320" t="str">
        <f t="shared" si="1615"/>
        <v/>
      </c>
      <c r="AM151" s="320" t="str">
        <f t="shared" si="1616"/>
        <v/>
      </c>
      <c r="AN151" s="320" t="str">
        <f t="shared" si="1617"/>
        <v/>
      </c>
      <c r="AO151" s="334" t="str">
        <f t="array" ref="AO151">IF(AM151="","",AVERAGE(IF(AH$1:AH$200=AM151,W$1:W$200)))</f>
        <v/>
      </c>
      <c r="AP151" s="334" t="str">
        <f t="array" ref="AP151">IF(AM151="","",AVERAGE(IF(AH$1:AH$200=AM151,X$1:X$200)))</f>
        <v/>
      </c>
      <c r="AQ151" s="334" t="str">
        <f t="shared" si="1658"/>
        <v/>
      </c>
      <c r="AR151" s="335" t="str">
        <f t="array" ref="AR151">IF(AQ151="","",MOD(DEGREES(AQ151/24),CERCLE))</f>
        <v/>
      </c>
      <c r="AS151" s="336" t="str">
        <f t="array" ref="AS151">IF(AM151="","",AVERAGE(IF(AH$1:AH$200=AM151,AA$1:AA$200)))</f>
        <v/>
      </c>
      <c r="AT151" s="336" t="str">
        <f t="shared" si="1618"/>
        <v/>
      </c>
      <c r="AU151" s="336" t="str">
        <f t="shared" si="1659"/>
        <v/>
      </c>
      <c r="AV151" s="337" t="str">
        <f t="array" ref="AV151">IF(AM151="","",AVERAGE(IF(AH$1:AH$200=AM151,AD$1:AD$200)))</f>
        <v/>
      </c>
      <c r="AW151" s="337" t="str">
        <f t="array" ref="AW151">IF(AN151="","",AVERAGE(IF(AH$1:AH$200=AN151,AD$1:AD$200)))</f>
        <v/>
      </c>
      <c r="AX151" s="337" t="str">
        <f t="shared" si="1660"/>
        <v/>
      </c>
      <c r="AY151" s="320" t="str">
        <f t="shared" si="1619"/>
        <v/>
      </c>
      <c r="AZ151" s="320" t="str">
        <f>IF(AY151="","",COUNT(AY$1:AY151))</f>
        <v/>
      </c>
      <c r="BB151" s="339" t="str">
        <f>IF(AF151="","",IF(ISNA(MATCH(AF151,$AF$1:AF150,0)),"N","Y"))</f>
        <v/>
      </c>
      <c r="BC151" s="339" t="str">
        <f t="shared" si="20"/>
        <v/>
      </c>
      <c r="BD151" s="339" t="str">
        <f>IF(BC151="","",COUNT($BC$1:BC151))</f>
        <v/>
      </c>
      <c r="BE151" s="339" t="str">
        <f t="shared" si="1620"/>
        <v/>
      </c>
      <c r="BF151" s="340" t="str">
        <f>IF(AR151="","",IF(ISNA(MATCH(AF151,$AF$1:AF150,0)),-AR151,AR151))</f>
        <v/>
      </c>
      <c r="BG151" s="341" t="str">
        <f t="array" ref="BG151">IF(BE151="","",SUM(IF(AK$1:AK$200=BE151,BF$1:BF$200)))</f>
        <v/>
      </c>
      <c r="BH151" s="341" t="str">
        <f t="shared" ref="BH151" si="1909">IF(BG151="","",MOD(BG151,CERCLE))</f>
        <v/>
      </c>
      <c r="BI151" s="342"/>
      <c r="BJ151" s="322"/>
      <c r="BK151" s="322"/>
      <c r="BL151" s="322"/>
      <c r="BM151" s="339" t="str">
        <f t="shared" si="1662"/>
        <v/>
      </c>
      <c r="BN151" s="343" t="str">
        <f t="shared" si="1622"/>
        <v/>
      </c>
      <c r="BO151" s="341" t="str">
        <f t="shared" ref="BO151" si="1910">IF(BN151="","",CERCLE-BN151)</f>
        <v/>
      </c>
      <c r="BP151" s="341"/>
      <c r="BQ151" s="339" t="str">
        <f t="shared" si="1624"/>
        <v/>
      </c>
      <c r="BR151" s="341" t="str">
        <f t="shared" si="1664"/>
        <v/>
      </c>
      <c r="BS151" s="341" t="str">
        <f t="shared" si="1665"/>
        <v/>
      </c>
      <c r="BT151" s="343" t="str">
        <f t="shared" si="1625"/>
        <v/>
      </c>
      <c r="BU151" s="342"/>
      <c r="BV151" s="341" t="str">
        <f t="shared" si="1666"/>
        <v/>
      </c>
      <c r="BW151" s="345" t="str">
        <f t="shared" si="1667"/>
        <v/>
      </c>
      <c r="BX151" s="345" t="str">
        <f t="shared" si="1626"/>
        <v/>
      </c>
      <c r="BY151" s="346" t="str">
        <f t="shared" si="1627"/>
        <v/>
      </c>
      <c r="BZ151" s="346" t="str">
        <f t="shared" si="1628"/>
        <v/>
      </c>
      <c r="CA151" s="339" t="str">
        <f t="shared" si="1668"/>
        <v/>
      </c>
      <c r="CE151" s="320" t="str">
        <f t="shared" si="1629"/>
        <v/>
      </c>
      <c r="CF151" s="320" t="str">
        <f t="shared" si="1630"/>
        <v/>
      </c>
      <c r="CG151" s="322" t="str">
        <f t="shared" si="1631"/>
        <v/>
      </c>
      <c r="CH151" s="322" t="str">
        <f t="shared" ref="CH151" si="1911">IF(CG151="","",MOD(CG151-BX151,CERCLE))</f>
        <v/>
      </c>
      <c r="CI151" s="322" t="str">
        <f t="shared" si="1633"/>
        <v/>
      </c>
      <c r="CJ151" s="349"/>
      <c r="CK151" s="350" t="str">
        <f t="shared" si="1634"/>
        <v/>
      </c>
      <c r="CL151" s="350" t="str">
        <f t="shared" si="1635"/>
        <v/>
      </c>
      <c r="CM151" s="320" t="str">
        <f t="shared" si="1867"/>
        <v/>
      </c>
      <c r="CN151" s="320" t="str">
        <f t="shared" si="1867"/>
        <v/>
      </c>
      <c r="CP151" s="322" t="str">
        <f>IF(BN151="","",MOD(BN151+'RAPPORT-XYZ'!$E$12,CERCLE))</f>
        <v/>
      </c>
      <c r="CQ151" s="345" t="str">
        <f t="shared" si="1670"/>
        <v/>
      </c>
      <c r="CR151" s="320" t="str">
        <f t="shared" si="1671"/>
        <v/>
      </c>
      <c r="CS151" s="320" t="str">
        <f t="shared" si="1636"/>
        <v/>
      </c>
      <c r="CU151" s="320" t="str">
        <f>IF(CR151="","",BY151/'RAPPORT-XYZ'!$E$9)</f>
        <v/>
      </c>
      <c r="CV151" s="320" t="str">
        <f>IF(CU151="","",-'RAPPORT-XYZ'!$E$27*CU151)</f>
        <v/>
      </c>
      <c r="CW151" s="320" t="str">
        <f>IF(CV151="","",-'RAPPORT-XYZ'!$E$29*CU151)</f>
        <v/>
      </c>
      <c r="CY151" s="320" t="str">
        <f t="shared" si="1637"/>
        <v/>
      </c>
      <c r="CZ151" s="320" t="str">
        <f t="shared" si="1637"/>
        <v/>
      </c>
      <c r="DB151" s="320" t="str">
        <f t="shared" si="1672"/>
        <v/>
      </c>
      <c r="DD151" s="320" t="str">
        <f>IF(CA151="","",CA151+('RAPPORT-XYZ'!$E$37*ROW(151:151)))</f>
        <v/>
      </c>
      <c r="DF151" s="345" t="str">
        <f t="shared" ref="DF151" si="1912">IF(AND(CZ151=0,CY151=0),0,IF(AND(CZ151=0,CY151&gt;0),NORD,IF(AND(CZ151&gt;0,CY151=0),EST,IF(AND(CZ151=0,CY151&lt;0),SUD,IF(AND(CZ151&lt;0,CY151=0),OUEST,"")))))</f>
        <v/>
      </c>
      <c r="DG151" s="345" t="str">
        <f t="shared" ref="DG151" si="1913">IF(CY151="","",IF(DF151="",MOD(DEGREES(ATAN(ABS(CZ151)/(ABS(CY151))))/24,CERCLE),DF151))</f>
        <v/>
      </c>
      <c r="DH151" s="345" t="str">
        <f t="shared" ref="DH151" si="1914">IF(DG151="","",MOD(IF(AND(CZ151&gt;0,CY151&gt;0),DG151,IF(AND(CZ151&gt;0,CY151&lt;0),SUD-DG151,IF(AND(CZ151&lt;0,CY151&lt;0),SUD+DG151,IF(AND(CZ151&lt;0,CY151&gt;0),NORD-DG151,DG151)))),CERCLE))</f>
        <v/>
      </c>
      <c r="DI151" s="322" t="str">
        <f t="shared" ref="DI151" si="1915">IF(CG151="","",MOD(CG151-DH151,CERCLE))</f>
        <v/>
      </c>
      <c r="DJ151" s="322" t="str">
        <f t="shared" si="1642"/>
        <v/>
      </c>
      <c r="DK151" s="322" t="str">
        <f>IF(XYZ!$F$15=OUI,'CALCUL-XYZ'!DJ151,'CALCUL-XYZ'!DH151)</f>
        <v/>
      </c>
      <c r="DL151" s="345" t="str">
        <f t="shared" si="1677"/>
        <v/>
      </c>
      <c r="DN151" s="320" t="str">
        <f t="shared" si="1643"/>
        <v/>
      </c>
      <c r="DO151" s="320" t="str">
        <f t="shared" si="1644"/>
        <v/>
      </c>
      <c r="DP151" s="320" t="str">
        <f t="shared" si="1859"/>
        <v/>
      </c>
      <c r="DQ151" s="320" t="str">
        <f t="shared" si="1859"/>
        <v/>
      </c>
      <c r="DS151" s="320" t="str">
        <f t="shared" si="1645"/>
        <v/>
      </c>
      <c r="DT151" s="320" t="str">
        <f>IF(XYZ!AJ175="","",IF(XYZ!$AO$23='CALCUL-XY'!$E$56," "&amp;SUBSTITUTE(XYZ!AJ175,",","."),","&amp;SUBSTITUTE(XYZ!AJ175,",",".")))</f>
        <v/>
      </c>
      <c r="DU151" s="320" t="str">
        <f>IF(XYZ!AK175="","",IF(XYZ!$AO$23='CALCUL-XY'!$E$56," "&amp;SUBSTITUTE(XYZ!AK175,",","."),","&amp;SUBSTITUTE(XYZ!AK175,",",".")))</f>
        <v/>
      </c>
      <c r="DV151" s="320" t="str">
        <f>IF(DD151="","",IF(XYZ!$AO$23='CALCUL-XY'!$E$56," "&amp;SUBSTITUTE(DD151,",","."),","&amp;SUBSTITUTE(DD151,",",".")))</f>
        <v/>
      </c>
      <c r="DW151" s="320" t="str">
        <f>IF(DS151="","",IF(XYZ!$AO$23='CALCUL-XY'!$E$56,IF(XYZ!AM175=""," ST"," "&amp;XYZ!AM175),IF(XYZ!AM175="",",ST",","&amp;XYZ!AM175)))</f>
        <v/>
      </c>
      <c r="DY151" s="319">
        <f t="shared" si="1646"/>
        <v>151</v>
      </c>
      <c r="DZ151" s="320" t="str">
        <f t="shared" si="1647"/>
        <v/>
      </c>
      <c r="EA151" s="322" t="str">
        <f t="shared" si="1648"/>
        <v/>
      </c>
      <c r="EB151" s="345" t="str">
        <f t="shared" si="1679"/>
        <v/>
      </c>
      <c r="EC151" s="320" t="str">
        <f t="shared" si="1649"/>
        <v/>
      </c>
      <c r="ED151" s="320" t="str">
        <f t="shared" si="1692"/>
        <v/>
      </c>
      <c r="EE151" s="320" t="str">
        <f t="shared" si="1693"/>
        <v/>
      </c>
      <c r="EF151" s="320" t="str">
        <f ca="1">IF(EA151="","",IF(NC&lt;DY151,"",SUM(ED151:OFFSET(ED151,(NC-1),0))))</f>
        <v/>
      </c>
      <c r="EG151" s="320" t="str">
        <f ca="1">IF(EA151="","",IF(NC&lt;DY151,"",SUM(EE151:OFFSET(EE151,(NC-1),0))))</f>
        <v/>
      </c>
      <c r="EH151" s="320" t="str">
        <f t="shared" si="1650"/>
        <v/>
      </c>
      <c r="EI151" s="320" t="str">
        <f>IF(EH151="","",'RAPPORT-XYZ'!$E$9/'CALCUL-XYZ'!EH151)</f>
        <v/>
      </c>
    </row>
    <row r="152" spans="1:139" x14ac:dyDescent="0.15">
      <c r="A152" s="320" t="str">
        <f>IF(XYZ!C176="","",XYZ!C176)</f>
        <v/>
      </c>
      <c r="B152" s="320" t="str">
        <f>IF(XYZ!C176="","",IF(XYZ!C176='RAPPORT-XYZ'!$A$6,'RAPPORT-XYZ'!$A$6,IF(OR(XYZ!C176='RAPPORT-XYZ'!$A$7,XYZ!C176='RAPPORT-XYZ'!$B$7),'RAPPORT-XYZ'!$A$7)))</f>
        <v/>
      </c>
      <c r="C152" s="320" t="str">
        <f>IF(XYZ!E176="","",XYZ!E176)</f>
        <v/>
      </c>
      <c r="D152" s="320" t="str">
        <f>IF(XYZ!F176="","",XYZ!F176)</f>
        <v/>
      </c>
      <c r="E152" s="320" t="str">
        <f>IF(XYZ!G176="","",XYZ!G176)</f>
        <v/>
      </c>
      <c r="F152" s="322" t="str">
        <f>IF(XYZ!H176="","",MOD(XYZ!H176,CERCLE))</f>
        <v/>
      </c>
      <c r="G152" s="322" t="str">
        <f>IF(XYZ!I176="","",MOD(XYZ!I176,CERCLE))</f>
        <v/>
      </c>
      <c r="H152" s="320">
        <f>IFERROR(IF(ECHELLE3="",XYZ!I176*1,XYZ!I176*ECHELLE3),"")</f>
        <v>0</v>
      </c>
      <c r="I152" s="320" t="str">
        <f>IF(XYZ!J176="","",XYZ!J176)</f>
        <v/>
      </c>
      <c r="K152" s="320" t="str">
        <f t="shared" si="1651"/>
        <v/>
      </c>
      <c r="L152" s="320" t="str">
        <f>IF(K152="","",COUNT($K$1:K152))</f>
        <v/>
      </c>
      <c r="M152" s="320" t="str">
        <f t="shared" si="1598"/>
        <v/>
      </c>
      <c r="N152" s="320" t="str">
        <f t="shared" si="1599"/>
        <v/>
      </c>
      <c r="O152" s="320" t="str">
        <f t="shared" si="1600"/>
        <v/>
      </c>
      <c r="P152" s="320" t="str">
        <f t="shared" si="1601"/>
        <v/>
      </c>
      <c r="Q152" s="322" t="str">
        <f t="shared" si="1602"/>
        <v/>
      </c>
      <c r="R152" s="322" t="str">
        <f t="shared" si="1603"/>
        <v/>
      </c>
      <c r="S152" s="320" t="str">
        <f t="shared" si="1604"/>
        <v/>
      </c>
      <c r="T152" s="320" t="str">
        <f t="shared" si="1605"/>
        <v/>
      </c>
      <c r="V152" s="322" t="str">
        <f t="shared" ref="V152" si="1916">IF(Q152="","",IF(M152="R",MOD(Q152-SUD,CERCLE),Q152))</f>
        <v/>
      </c>
      <c r="W152" s="331" t="str">
        <f t="shared" si="1653"/>
        <v/>
      </c>
      <c r="X152" s="331" t="str">
        <f t="shared" si="1654"/>
        <v/>
      </c>
      <c r="Y152" s="352"/>
      <c r="Z152" s="322" t="str">
        <f t="shared" ref="Z152" si="1917">IF(R152="","",IF(M152="R",MOD(CERCLE-R152,CERCLE),R152))</f>
        <v/>
      </c>
      <c r="AA152" s="320" t="str">
        <f t="shared" ref="AA152" si="1918">IF(S152="","",ABS(COS(RADIANS(Z152-EST)*24))*S152)</f>
        <v/>
      </c>
      <c r="AC152" s="320" t="str">
        <f t="shared" ref="AC152" si="1919">IF(S152="","",SIN(RADIANS(Z152-EST)*24)*S152)</f>
        <v/>
      </c>
      <c r="AD152" s="320" t="str">
        <f t="shared" si="1610"/>
        <v/>
      </c>
      <c r="AF152" s="320" t="str">
        <f t="shared" si="1611"/>
        <v/>
      </c>
      <c r="AG152" s="320" t="str">
        <f t="shared" si="1611"/>
        <v/>
      </c>
      <c r="AH152" s="320" t="str">
        <f t="shared" si="1612"/>
        <v/>
      </c>
      <c r="AI152" s="320" t="str">
        <f t="shared" si="1613"/>
        <v/>
      </c>
      <c r="AJ152" s="320" t="str">
        <f>IF(AH152="","",IF(ISNA(MATCH(AH152,$AH$1:AH151,0)),"N","Y"))</f>
        <v/>
      </c>
      <c r="AK152" s="320" t="str">
        <f t="shared" si="1614"/>
        <v/>
      </c>
      <c r="AL152" s="320" t="str">
        <f t="shared" si="1615"/>
        <v/>
      </c>
      <c r="AM152" s="320" t="str">
        <f t="shared" si="1616"/>
        <v/>
      </c>
      <c r="AN152" s="320" t="str">
        <f t="shared" si="1617"/>
        <v/>
      </c>
      <c r="AO152" s="334" t="str">
        <f t="array" ref="AO152">IF(AM152="","",AVERAGE(IF(AH$1:AH$200=AM152,W$1:W$200)))</f>
        <v/>
      </c>
      <c r="AP152" s="334" t="str">
        <f t="array" ref="AP152">IF(AM152="","",AVERAGE(IF(AH$1:AH$200=AM152,X$1:X$200)))</f>
        <v/>
      </c>
      <c r="AQ152" s="334" t="str">
        <f t="shared" si="1658"/>
        <v/>
      </c>
      <c r="AR152" s="335" t="str">
        <f t="array" ref="AR152">IF(AQ152="","",MOD(DEGREES(AQ152/24),CERCLE))</f>
        <v/>
      </c>
      <c r="AS152" s="336" t="str">
        <f t="array" ref="AS152">IF(AM152="","",AVERAGE(IF(AH$1:AH$200=AM152,AA$1:AA$200)))</f>
        <v/>
      </c>
      <c r="AT152" s="336" t="str">
        <f t="shared" si="1618"/>
        <v/>
      </c>
      <c r="AU152" s="336" t="str">
        <f t="shared" si="1659"/>
        <v/>
      </c>
      <c r="AV152" s="337" t="str">
        <f t="array" ref="AV152">IF(AM152="","",AVERAGE(IF(AH$1:AH$200=AM152,AD$1:AD$200)))</f>
        <v/>
      </c>
      <c r="AW152" s="337" t="str">
        <f t="array" ref="AW152">IF(AN152="","",AVERAGE(IF(AH$1:AH$200=AN152,AD$1:AD$200)))</f>
        <v/>
      </c>
      <c r="AX152" s="337" t="str">
        <f t="shared" si="1660"/>
        <v/>
      </c>
      <c r="AY152" s="320" t="str">
        <f t="shared" si="1619"/>
        <v/>
      </c>
      <c r="AZ152" s="320" t="str">
        <f>IF(AY152="","",COUNT(AY$1:AY152))</f>
        <v/>
      </c>
      <c r="BB152" s="339" t="str">
        <f>IF(AF152="","",IF(ISNA(MATCH(AF152,$AF$1:AF151,0)),"N","Y"))</f>
        <v/>
      </c>
      <c r="BC152" s="339" t="str">
        <f t="shared" si="20"/>
        <v/>
      </c>
      <c r="BD152" s="339" t="str">
        <f>IF(BC152="","",COUNT($BC$1:BC152))</f>
        <v/>
      </c>
      <c r="BE152" s="339" t="str">
        <f t="shared" si="1620"/>
        <v/>
      </c>
      <c r="BF152" s="340" t="str">
        <f>IF(AR152="","",IF(ISNA(MATCH(AF152,$AF$1:AF151,0)),-AR152,AR152))</f>
        <v/>
      </c>
      <c r="BG152" s="341" t="str">
        <f t="array" ref="BG152">IF(BE152="","",SUM(IF(AK$1:AK$200=BE152,BF$1:BF$200)))</f>
        <v/>
      </c>
      <c r="BH152" s="341" t="str">
        <f t="shared" ref="BH152" si="1920">IF(BG152="","",MOD(BG152,CERCLE))</f>
        <v/>
      </c>
      <c r="BI152" s="342"/>
      <c r="BJ152" s="322"/>
      <c r="BK152" s="322"/>
      <c r="BL152" s="322"/>
      <c r="BM152" s="339" t="str">
        <f t="shared" si="1662"/>
        <v/>
      </c>
      <c r="BN152" s="343" t="str">
        <f t="shared" si="1622"/>
        <v/>
      </c>
      <c r="BO152" s="341" t="str">
        <f t="shared" ref="BO152" si="1921">IF(BN152="","",CERCLE-BN152)</f>
        <v/>
      </c>
      <c r="BP152" s="341"/>
      <c r="BQ152" s="339" t="str">
        <f t="shared" si="1624"/>
        <v/>
      </c>
      <c r="BR152" s="341" t="str">
        <f t="shared" si="1664"/>
        <v/>
      </c>
      <c r="BS152" s="341" t="str">
        <f t="shared" si="1665"/>
        <v/>
      </c>
      <c r="BT152" s="343" t="str">
        <f t="shared" si="1625"/>
        <v/>
      </c>
      <c r="BU152" s="342"/>
      <c r="BV152" s="341" t="str">
        <f t="shared" si="1666"/>
        <v/>
      </c>
      <c r="BW152" s="345" t="str">
        <f t="shared" si="1667"/>
        <v/>
      </c>
      <c r="BX152" s="345" t="str">
        <f t="shared" si="1626"/>
        <v/>
      </c>
      <c r="BY152" s="346" t="str">
        <f t="shared" si="1627"/>
        <v/>
      </c>
      <c r="BZ152" s="346" t="str">
        <f t="shared" si="1628"/>
        <v/>
      </c>
      <c r="CA152" s="339" t="str">
        <f t="shared" si="1668"/>
        <v/>
      </c>
      <c r="CE152" s="320" t="str">
        <f t="shared" si="1629"/>
        <v/>
      </c>
      <c r="CF152" s="320" t="str">
        <f t="shared" si="1630"/>
        <v/>
      </c>
      <c r="CG152" s="322" t="str">
        <f t="shared" si="1631"/>
        <v/>
      </c>
      <c r="CH152" s="322" t="str">
        <f t="shared" ref="CH152" si="1922">IF(CG152="","",MOD(CG152-BX152,CERCLE))</f>
        <v/>
      </c>
      <c r="CI152" s="322" t="str">
        <f t="shared" si="1633"/>
        <v/>
      </c>
      <c r="CJ152" s="349"/>
      <c r="CK152" s="350" t="str">
        <f t="shared" si="1634"/>
        <v/>
      </c>
      <c r="CL152" s="350" t="str">
        <f t="shared" si="1635"/>
        <v/>
      </c>
      <c r="CM152" s="320" t="str">
        <f t="shared" si="1867"/>
        <v/>
      </c>
      <c r="CN152" s="320" t="str">
        <f t="shared" si="1867"/>
        <v/>
      </c>
      <c r="CP152" s="322" t="str">
        <f>IF(BN152="","",MOD(BN152+'RAPPORT-XYZ'!$E$12,CERCLE))</f>
        <v/>
      </c>
      <c r="CQ152" s="345" t="str">
        <f t="shared" si="1670"/>
        <v/>
      </c>
      <c r="CR152" s="320" t="str">
        <f t="shared" si="1671"/>
        <v/>
      </c>
      <c r="CS152" s="320" t="str">
        <f t="shared" si="1636"/>
        <v/>
      </c>
      <c r="CU152" s="320" t="str">
        <f>IF(CR152="","",BY152/'RAPPORT-XYZ'!$E$9)</f>
        <v/>
      </c>
      <c r="CV152" s="320" t="str">
        <f>IF(CU152="","",-'RAPPORT-XYZ'!$E$27*CU152)</f>
        <v/>
      </c>
      <c r="CW152" s="320" t="str">
        <f>IF(CV152="","",-'RAPPORT-XYZ'!$E$29*CU152)</f>
        <v/>
      </c>
      <c r="CY152" s="320" t="str">
        <f t="shared" si="1637"/>
        <v/>
      </c>
      <c r="CZ152" s="320" t="str">
        <f t="shared" si="1637"/>
        <v/>
      </c>
      <c r="DB152" s="320" t="str">
        <f t="shared" si="1672"/>
        <v/>
      </c>
      <c r="DD152" s="320" t="str">
        <f>IF(CA152="","",CA152+('RAPPORT-XYZ'!$E$37*ROW(152:152)))</f>
        <v/>
      </c>
      <c r="DF152" s="345" t="str">
        <f t="shared" ref="DF152" si="1923">IF(AND(CZ152=0,CY152=0),0,IF(AND(CZ152=0,CY152&gt;0),NORD,IF(AND(CZ152&gt;0,CY152=0),EST,IF(AND(CZ152=0,CY152&lt;0),SUD,IF(AND(CZ152&lt;0,CY152=0),OUEST,"")))))</f>
        <v/>
      </c>
      <c r="DG152" s="345" t="str">
        <f t="shared" ref="DG152" si="1924">IF(CY152="","",IF(DF152="",MOD(DEGREES(ATAN(ABS(CZ152)/(ABS(CY152))))/24,CERCLE),DF152))</f>
        <v/>
      </c>
      <c r="DH152" s="345" t="str">
        <f t="shared" ref="DH152" si="1925">IF(DG152="","",MOD(IF(AND(CZ152&gt;0,CY152&gt;0),DG152,IF(AND(CZ152&gt;0,CY152&lt;0),SUD-DG152,IF(AND(CZ152&lt;0,CY152&lt;0),SUD+DG152,IF(AND(CZ152&lt;0,CY152&gt;0),NORD-DG152,DG152)))),CERCLE))</f>
        <v/>
      </c>
      <c r="DI152" s="322" t="str">
        <f t="shared" ref="DI152" si="1926">IF(CG152="","",MOD(CG152-DH152,CERCLE))</f>
        <v/>
      </c>
      <c r="DJ152" s="322" t="str">
        <f t="shared" si="1642"/>
        <v/>
      </c>
      <c r="DK152" s="322" t="str">
        <f>IF(XYZ!$F$15=OUI,'CALCUL-XYZ'!DJ152,'CALCUL-XYZ'!DH152)</f>
        <v/>
      </c>
      <c r="DL152" s="345" t="str">
        <f t="shared" si="1677"/>
        <v/>
      </c>
      <c r="DN152" s="320" t="str">
        <f t="shared" si="1643"/>
        <v/>
      </c>
      <c r="DO152" s="320" t="str">
        <f t="shared" si="1644"/>
        <v/>
      </c>
      <c r="DP152" s="320" t="str">
        <f t="shared" si="1859"/>
        <v/>
      </c>
      <c r="DQ152" s="320" t="str">
        <f t="shared" si="1859"/>
        <v/>
      </c>
      <c r="DS152" s="320" t="str">
        <f t="shared" si="1645"/>
        <v/>
      </c>
      <c r="DT152" s="320" t="str">
        <f>IF(XYZ!AJ176="","",IF(XYZ!$AO$23='CALCUL-XY'!$E$56," "&amp;SUBSTITUTE(XYZ!AJ176,",","."),","&amp;SUBSTITUTE(XYZ!AJ176,",",".")))</f>
        <v/>
      </c>
      <c r="DU152" s="320" t="str">
        <f>IF(XYZ!AK176="","",IF(XYZ!$AO$23='CALCUL-XY'!$E$56," "&amp;SUBSTITUTE(XYZ!AK176,",","."),","&amp;SUBSTITUTE(XYZ!AK176,",",".")))</f>
        <v/>
      </c>
      <c r="DV152" s="320" t="str">
        <f>IF(DD152="","",IF(XYZ!$AO$23='CALCUL-XY'!$E$56," "&amp;SUBSTITUTE(DD152,",","."),","&amp;SUBSTITUTE(DD152,",",".")))</f>
        <v/>
      </c>
      <c r="DW152" s="320" t="str">
        <f>IF(DS152="","",IF(XYZ!$AO$23='CALCUL-XY'!$E$56,IF(XYZ!AM176=""," ST"," "&amp;XYZ!AM176),IF(XYZ!AM176="",",ST",","&amp;XYZ!AM176)))</f>
        <v/>
      </c>
      <c r="DY152" s="319">
        <f t="shared" si="1646"/>
        <v>152</v>
      </c>
      <c r="DZ152" s="320" t="str">
        <f t="shared" si="1647"/>
        <v/>
      </c>
      <c r="EA152" s="322" t="str">
        <f t="shared" si="1648"/>
        <v/>
      </c>
      <c r="EB152" s="345" t="str">
        <f t="shared" si="1679"/>
        <v/>
      </c>
      <c r="EC152" s="320" t="str">
        <f t="shared" si="1649"/>
        <v/>
      </c>
      <c r="ED152" s="320" t="str">
        <f t="shared" si="1692"/>
        <v/>
      </c>
      <c r="EE152" s="320" t="str">
        <f t="shared" si="1693"/>
        <v/>
      </c>
      <c r="EF152" s="320" t="str">
        <f ca="1">IF(EA152="","",IF(NC&lt;DY152,"",SUM(ED152:OFFSET(ED152,(NC-1),0))))</f>
        <v/>
      </c>
      <c r="EG152" s="320" t="str">
        <f ca="1">IF(EA152="","",IF(NC&lt;DY152,"",SUM(EE152:OFFSET(EE152,(NC-1),0))))</f>
        <v/>
      </c>
      <c r="EH152" s="320" t="str">
        <f t="shared" si="1650"/>
        <v/>
      </c>
      <c r="EI152" s="320" t="str">
        <f>IF(EH152="","",'RAPPORT-XYZ'!$E$9/'CALCUL-XYZ'!EH152)</f>
        <v/>
      </c>
    </row>
    <row r="153" spans="1:139" x14ac:dyDescent="0.15">
      <c r="A153" s="320" t="str">
        <f>IF(XYZ!C177="","",XYZ!C177)</f>
        <v/>
      </c>
      <c r="B153" s="320" t="str">
        <f>IF(XYZ!C177="","",IF(XYZ!C177='RAPPORT-XYZ'!$A$6,'RAPPORT-XYZ'!$A$6,IF(OR(XYZ!C177='RAPPORT-XYZ'!$A$7,XYZ!C177='RAPPORT-XYZ'!$B$7),'RAPPORT-XYZ'!$A$7)))</f>
        <v/>
      </c>
      <c r="C153" s="320" t="str">
        <f>IF(XYZ!E177="","",XYZ!E177)</f>
        <v/>
      </c>
      <c r="D153" s="320" t="str">
        <f>IF(XYZ!F177="","",XYZ!F177)</f>
        <v/>
      </c>
      <c r="E153" s="320" t="str">
        <f>IF(XYZ!G177="","",XYZ!G177)</f>
        <v/>
      </c>
      <c r="F153" s="322" t="str">
        <f>IF(XYZ!H177="","",MOD(XYZ!H177,CERCLE))</f>
        <v/>
      </c>
      <c r="G153" s="322" t="str">
        <f>IF(XYZ!I177="","",MOD(XYZ!I177,CERCLE))</f>
        <v/>
      </c>
      <c r="H153" s="320">
        <f>IFERROR(IF(ECHELLE3="",XYZ!I177*1,XYZ!I177*ECHELLE3),"")</f>
        <v>0</v>
      </c>
      <c r="I153" s="320" t="str">
        <f>IF(XYZ!J177="","",XYZ!J177)</f>
        <v/>
      </c>
      <c r="K153" s="320" t="str">
        <f t="shared" si="1651"/>
        <v/>
      </c>
      <c r="L153" s="320" t="str">
        <f>IF(K153="","",COUNT($K$1:K153))</f>
        <v/>
      </c>
      <c r="M153" s="320" t="str">
        <f t="shared" si="1598"/>
        <v/>
      </c>
      <c r="N153" s="320" t="str">
        <f t="shared" si="1599"/>
        <v/>
      </c>
      <c r="O153" s="320" t="str">
        <f t="shared" si="1600"/>
        <v/>
      </c>
      <c r="P153" s="320" t="str">
        <f t="shared" si="1601"/>
        <v/>
      </c>
      <c r="Q153" s="322" t="str">
        <f t="shared" si="1602"/>
        <v/>
      </c>
      <c r="R153" s="322" t="str">
        <f t="shared" si="1603"/>
        <v/>
      </c>
      <c r="S153" s="320" t="str">
        <f t="shared" si="1604"/>
        <v/>
      </c>
      <c r="T153" s="320" t="str">
        <f t="shared" si="1605"/>
        <v/>
      </c>
      <c r="V153" s="322" t="str">
        <f t="shared" ref="V153" si="1927">IF(Q153="","",IF(M153="R",MOD(Q153-SUD,CERCLE),Q153))</f>
        <v/>
      </c>
      <c r="W153" s="331" t="str">
        <f t="shared" si="1653"/>
        <v/>
      </c>
      <c r="X153" s="331" t="str">
        <f t="shared" si="1654"/>
        <v/>
      </c>
      <c r="Y153" s="352"/>
      <c r="Z153" s="322" t="str">
        <f t="shared" ref="Z153" si="1928">IF(R153="","",IF(M153="R",MOD(CERCLE-R153,CERCLE),R153))</f>
        <v/>
      </c>
      <c r="AA153" s="320" t="str">
        <f t="shared" ref="AA153" si="1929">IF(S153="","",ABS(COS(RADIANS(Z153-EST)*24))*S153)</f>
        <v/>
      </c>
      <c r="AC153" s="320" t="str">
        <f t="shared" ref="AC153" si="1930">IF(S153="","",SIN(RADIANS(Z153-EST)*24)*S153)</f>
        <v/>
      </c>
      <c r="AD153" s="320" t="str">
        <f t="shared" si="1610"/>
        <v/>
      </c>
      <c r="AF153" s="320" t="str">
        <f t="shared" si="1611"/>
        <v/>
      </c>
      <c r="AG153" s="320" t="str">
        <f t="shared" si="1611"/>
        <v/>
      </c>
      <c r="AH153" s="320" t="str">
        <f t="shared" si="1612"/>
        <v/>
      </c>
      <c r="AI153" s="320" t="str">
        <f t="shared" si="1613"/>
        <v/>
      </c>
      <c r="AJ153" s="320" t="str">
        <f>IF(AH153="","",IF(ISNA(MATCH(AH153,$AH$1:AH152,0)),"N","Y"))</f>
        <v/>
      </c>
      <c r="AK153" s="320" t="str">
        <f t="shared" si="1614"/>
        <v/>
      </c>
      <c r="AL153" s="320" t="str">
        <f t="shared" si="1615"/>
        <v/>
      </c>
      <c r="AM153" s="320" t="str">
        <f t="shared" si="1616"/>
        <v/>
      </c>
      <c r="AN153" s="320" t="str">
        <f t="shared" si="1617"/>
        <v/>
      </c>
      <c r="AO153" s="334" t="str">
        <f t="array" ref="AO153">IF(AM153="","",AVERAGE(IF(AH$1:AH$200=AM153,W$1:W$200)))</f>
        <v/>
      </c>
      <c r="AP153" s="334" t="str">
        <f t="array" ref="AP153">IF(AM153="","",AVERAGE(IF(AH$1:AH$200=AM153,X$1:X$200)))</f>
        <v/>
      </c>
      <c r="AQ153" s="334" t="str">
        <f t="shared" si="1658"/>
        <v/>
      </c>
      <c r="AR153" s="335" t="str">
        <f t="array" ref="AR153">IF(AQ153="","",MOD(DEGREES(AQ153/24),CERCLE))</f>
        <v/>
      </c>
      <c r="AS153" s="336" t="str">
        <f t="array" ref="AS153">IF(AM153="","",AVERAGE(IF(AH$1:AH$200=AM153,AA$1:AA$200)))</f>
        <v/>
      </c>
      <c r="AT153" s="336" t="str">
        <f t="shared" si="1618"/>
        <v/>
      </c>
      <c r="AU153" s="336" t="str">
        <f t="shared" si="1659"/>
        <v/>
      </c>
      <c r="AV153" s="337" t="str">
        <f t="array" ref="AV153">IF(AM153="","",AVERAGE(IF(AH$1:AH$200=AM153,AD$1:AD$200)))</f>
        <v/>
      </c>
      <c r="AW153" s="337" t="str">
        <f t="array" ref="AW153">IF(AN153="","",AVERAGE(IF(AH$1:AH$200=AN153,AD$1:AD$200)))</f>
        <v/>
      </c>
      <c r="AX153" s="337" t="str">
        <f t="shared" si="1660"/>
        <v/>
      </c>
      <c r="AY153" s="320" t="str">
        <f t="shared" si="1619"/>
        <v/>
      </c>
      <c r="AZ153" s="320" t="str">
        <f>IF(AY153="","",COUNT(AY$1:AY153))</f>
        <v/>
      </c>
      <c r="BB153" s="339" t="str">
        <f>IF(AF153="","",IF(ISNA(MATCH(AF153,$AF$1:AF152,0)),"N","Y"))</f>
        <v/>
      </c>
      <c r="BC153" s="339" t="str">
        <f t="shared" si="20"/>
        <v/>
      </c>
      <c r="BD153" s="339" t="str">
        <f>IF(BC153="","",COUNT($BC$1:BC153))</f>
        <v/>
      </c>
      <c r="BE153" s="339" t="str">
        <f t="shared" si="1620"/>
        <v/>
      </c>
      <c r="BF153" s="340" t="str">
        <f>IF(AR153="","",IF(ISNA(MATCH(AF153,$AF$1:AF152,0)),-AR153,AR153))</f>
        <v/>
      </c>
      <c r="BG153" s="341" t="str">
        <f t="array" ref="BG153">IF(BE153="","",SUM(IF(AK$1:AK$200=BE153,BF$1:BF$200)))</f>
        <v/>
      </c>
      <c r="BH153" s="341" t="str">
        <f t="shared" ref="BH153" si="1931">IF(BG153="","",MOD(BG153,CERCLE))</f>
        <v/>
      </c>
      <c r="BI153" s="342"/>
      <c r="BJ153" s="322"/>
      <c r="BK153" s="322"/>
      <c r="BL153" s="322"/>
      <c r="BM153" s="339" t="str">
        <f t="shared" si="1662"/>
        <v/>
      </c>
      <c r="BN153" s="343" t="str">
        <f t="shared" si="1622"/>
        <v/>
      </c>
      <c r="BO153" s="341" t="str">
        <f t="shared" ref="BO153" si="1932">IF(BN153="","",CERCLE-BN153)</f>
        <v/>
      </c>
      <c r="BP153" s="341"/>
      <c r="BQ153" s="339" t="str">
        <f t="shared" si="1624"/>
        <v/>
      </c>
      <c r="BR153" s="341" t="str">
        <f t="shared" si="1664"/>
        <v/>
      </c>
      <c r="BS153" s="341" t="str">
        <f t="shared" si="1665"/>
        <v/>
      </c>
      <c r="BT153" s="343" t="str">
        <f t="shared" si="1625"/>
        <v/>
      </c>
      <c r="BU153" s="342"/>
      <c r="BV153" s="341" t="str">
        <f t="shared" si="1666"/>
        <v/>
      </c>
      <c r="BW153" s="345" t="str">
        <f t="shared" si="1667"/>
        <v/>
      </c>
      <c r="BX153" s="345" t="str">
        <f t="shared" si="1626"/>
        <v/>
      </c>
      <c r="BY153" s="346" t="str">
        <f t="shared" si="1627"/>
        <v/>
      </c>
      <c r="BZ153" s="346" t="str">
        <f t="shared" si="1628"/>
        <v/>
      </c>
      <c r="CA153" s="339" t="str">
        <f t="shared" si="1668"/>
        <v/>
      </c>
      <c r="CE153" s="320" t="str">
        <f t="shared" si="1629"/>
        <v/>
      </c>
      <c r="CF153" s="320" t="str">
        <f t="shared" si="1630"/>
        <v/>
      </c>
      <c r="CG153" s="322" t="str">
        <f t="shared" si="1631"/>
        <v/>
      </c>
      <c r="CH153" s="322" t="str">
        <f t="shared" ref="CH153" si="1933">IF(CG153="","",MOD(CG153-BX153,CERCLE))</f>
        <v/>
      </c>
      <c r="CI153" s="322" t="str">
        <f t="shared" si="1633"/>
        <v/>
      </c>
      <c r="CJ153" s="349"/>
      <c r="CK153" s="350" t="str">
        <f t="shared" si="1634"/>
        <v/>
      </c>
      <c r="CL153" s="350" t="str">
        <f t="shared" si="1635"/>
        <v/>
      </c>
      <c r="CM153" s="320" t="str">
        <f t="shared" si="1867"/>
        <v/>
      </c>
      <c r="CN153" s="320" t="str">
        <f t="shared" si="1867"/>
        <v/>
      </c>
      <c r="CP153" s="322" t="str">
        <f>IF(BN153="","",MOD(BN153+'RAPPORT-XYZ'!$E$12,CERCLE))</f>
        <v/>
      </c>
      <c r="CQ153" s="345" t="str">
        <f t="shared" si="1670"/>
        <v/>
      </c>
      <c r="CR153" s="320" t="str">
        <f t="shared" si="1671"/>
        <v/>
      </c>
      <c r="CS153" s="320" t="str">
        <f t="shared" si="1636"/>
        <v/>
      </c>
      <c r="CU153" s="320" t="str">
        <f>IF(CR153="","",BY153/'RAPPORT-XYZ'!$E$9)</f>
        <v/>
      </c>
      <c r="CV153" s="320" t="str">
        <f>IF(CU153="","",-'RAPPORT-XYZ'!$E$27*CU153)</f>
        <v/>
      </c>
      <c r="CW153" s="320" t="str">
        <f>IF(CV153="","",-'RAPPORT-XYZ'!$E$29*CU153)</f>
        <v/>
      </c>
      <c r="CY153" s="320" t="str">
        <f t="shared" si="1637"/>
        <v/>
      </c>
      <c r="CZ153" s="320" t="str">
        <f t="shared" si="1637"/>
        <v/>
      </c>
      <c r="DB153" s="320" t="str">
        <f t="shared" si="1672"/>
        <v/>
      </c>
      <c r="DD153" s="320" t="str">
        <f>IF(CA153="","",CA153+('RAPPORT-XYZ'!$E$37*ROW(153:153)))</f>
        <v/>
      </c>
      <c r="DF153" s="345" t="str">
        <f t="shared" ref="DF153" si="1934">IF(AND(CZ153=0,CY153=0),0,IF(AND(CZ153=0,CY153&gt;0),NORD,IF(AND(CZ153&gt;0,CY153=0),EST,IF(AND(CZ153=0,CY153&lt;0),SUD,IF(AND(CZ153&lt;0,CY153=0),OUEST,"")))))</f>
        <v/>
      </c>
      <c r="DG153" s="345" t="str">
        <f t="shared" ref="DG153" si="1935">IF(CY153="","",IF(DF153="",MOD(DEGREES(ATAN(ABS(CZ153)/(ABS(CY153))))/24,CERCLE),DF153))</f>
        <v/>
      </c>
      <c r="DH153" s="345" t="str">
        <f t="shared" ref="DH153" si="1936">IF(DG153="","",MOD(IF(AND(CZ153&gt;0,CY153&gt;0),DG153,IF(AND(CZ153&gt;0,CY153&lt;0),SUD-DG153,IF(AND(CZ153&lt;0,CY153&lt;0),SUD+DG153,IF(AND(CZ153&lt;0,CY153&gt;0),NORD-DG153,DG153)))),CERCLE))</f>
        <v/>
      </c>
      <c r="DI153" s="322" t="str">
        <f t="shared" ref="DI153" si="1937">IF(CG153="","",MOD(CG153-DH153,CERCLE))</f>
        <v/>
      </c>
      <c r="DJ153" s="322" t="str">
        <f t="shared" si="1642"/>
        <v/>
      </c>
      <c r="DK153" s="322" t="str">
        <f>IF(XYZ!$F$15=OUI,'CALCUL-XYZ'!DJ153,'CALCUL-XYZ'!DH153)</f>
        <v/>
      </c>
      <c r="DL153" s="345" t="str">
        <f t="shared" si="1677"/>
        <v/>
      </c>
      <c r="DN153" s="320" t="str">
        <f t="shared" si="1643"/>
        <v/>
      </c>
      <c r="DO153" s="320" t="str">
        <f t="shared" si="1644"/>
        <v/>
      </c>
      <c r="DP153" s="320" t="str">
        <f t="shared" si="1859"/>
        <v/>
      </c>
      <c r="DQ153" s="320" t="str">
        <f t="shared" si="1859"/>
        <v/>
      </c>
      <c r="DS153" s="320" t="str">
        <f t="shared" si="1645"/>
        <v/>
      </c>
      <c r="DT153" s="320" t="str">
        <f>IF(XYZ!AJ177="","",IF(XYZ!$AO$23='CALCUL-XY'!$E$56," "&amp;SUBSTITUTE(XYZ!AJ177,",","."),","&amp;SUBSTITUTE(XYZ!AJ177,",",".")))</f>
        <v/>
      </c>
      <c r="DU153" s="320" t="str">
        <f>IF(XYZ!AK177="","",IF(XYZ!$AO$23='CALCUL-XY'!$E$56," "&amp;SUBSTITUTE(XYZ!AK177,",","."),","&amp;SUBSTITUTE(XYZ!AK177,",",".")))</f>
        <v/>
      </c>
      <c r="DV153" s="320" t="str">
        <f>IF(DD153="","",IF(XYZ!$AO$23='CALCUL-XY'!$E$56," "&amp;SUBSTITUTE(DD153,",","."),","&amp;SUBSTITUTE(DD153,",",".")))</f>
        <v/>
      </c>
      <c r="DW153" s="320" t="str">
        <f>IF(DS153="","",IF(XYZ!$AO$23='CALCUL-XY'!$E$56,IF(XYZ!AM177=""," ST"," "&amp;XYZ!AM177),IF(XYZ!AM177="",",ST",","&amp;XYZ!AM177)))</f>
        <v/>
      </c>
      <c r="DY153" s="319">
        <f t="shared" si="1646"/>
        <v>153</v>
      </c>
      <c r="DZ153" s="320" t="str">
        <f t="shared" si="1647"/>
        <v/>
      </c>
      <c r="EA153" s="322" t="str">
        <f t="shared" si="1648"/>
        <v/>
      </c>
      <c r="EB153" s="345" t="str">
        <f t="shared" si="1679"/>
        <v/>
      </c>
      <c r="EC153" s="320" t="str">
        <f t="shared" si="1649"/>
        <v/>
      </c>
      <c r="ED153" s="320" t="str">
        <f t="shared" si="1692"/>
        <v/>
      </c>
      <c r="EE153" s="320" t="str">
        <f t="shared" si="1693"/>
        <v/>
      </c>
      <c r="EF153" s="320" t="str">
        <f ca="1">IF(EA153="","",IF(NC&lt;DY153,"",SUM(ED153:OFFSET(ED153,(NC-1),0))))</f>
        <v/>
      </c>
      <c r="EG153" s="320" t="str">
        <f ca="1">IF(EA153="","",IF(NC&lt;DY153,"",SUM(EE153:OFFSET(EE153,(NC-1),0))))</f>
        <v/>
      </c>
      <c r="EH153" s="320" t="str">
        <f t="shared" si="1650"/>
        <v/>
      </c>
      <c r="EI153" s="320" t="str">
        <f>IF(EH153="","",'RAPPORT-XYZ'!$E$9/'CALCUL-XYZ'!EH153)</f>
        <v/>
      </c>
    </row>
    <row r="154" spans="1:139" x14ac:dyDescent="0.15">
      <c r="A154" s="320" t="str">
        <f>IF(XYZ!C178="","",XYZ!C178)</f>
        <v/>
      </c>
      <c r="B154" s="320" t="str">
        <f>IF(XYZ!C178="","",IF(XYZ!C178='RAPPORT-XYZ'!$A$6,'RAPPORT-XYZ'!$A$6,IF(OR(XYZ!C178='RAPPORT-XYZ'!$A$7,XYZ!C178='RAPPORT-XYZ'!$B$7),'RAPPORT-XYZ'!$A$7)))</f>
        <v/>
      </c>
      <c r="C154" s="320" t="str">
        <f>IF(XYZ!E178="","",XYZ!E178)</f>
        <v/>
      </c>
      <c r="D154" s="320" t="str">
        <f>IF(XYZ!F178="","",XYZ!F178)</f>
        <v/>
      </c>
      <c r="E154" s="320" t="str">
        <f>IF(XYZ!G178="","",XYZ!G178)</f>
        <v/>
      </c>
      <c r="F154" s="322" t="str">
        <f>IF(XYZ!H178="","",MOD(XYZ!H178,CERCLE))</f>
        <v/>
      </c>
      <c r="G154" s="322" t="str">
        <f>IF(XYZ!I178="","",MOD(XYZ!I178,CERCLE))</f>
        <v/>
      </c>
      <c r="H154" s="320">
        <f>IFERROR(IF(ECHELLE3="",XYZ!I178*1,XYZ!I178*ECHELLE3),"")</f>
        <v>0</v>
      </c>
      <c r="I154" s="320" t="str">
        <f>IF(XYZ!J178="","",XYZ!J178)</f>
        <v/>
      </c>
      <c r="K154" s="320" t="str">
        <f t="shared" si="1651"/>
        <v/>
      </c>
      <c r="L154" s="320" t="str">
        <f>IF(K154="","",COUNT($K$1:K154))</f>
        <v/>
      </c>
      <c r="M154" s="320" t="str">
        <f t="shared" si="1598"/>
        <v/>
      </c>
      <c r="N154" s="320" t="str">
        <f t="shared" si="1599"/>
        <v/>
      </c>
      <c r="O154" s="320" t="str">
        <f t="shared" si="1600"/>
        <v/>
      </c>
      <c r="P154" s="320" t="str">
        <f t="shared" si="1601"/>
        <v/>
      </c>
      <c r="Q154" s="322" t="str">
        <f t="shared" si="1602"/>
        <v/>
      </c>
      <c r="R154" s="322" t="str">
        <f t="shared" si="1603"/>
        <v/>
      </c>
      <c r="S154" s="320" t="str">
        <f t="shared" si="1604"/>
        <v/>
      </c>
      <c r="T154" s="320" t="str">
        <f t="shared" si="1605"/>
        <v/>
      </c>
      <c r="V154" s="322" t="str">
        <f t="shared" ref="V154" si="1938">IF(Q154="","",IF(M154="R",MOD(Q154-SUD,CERCLE),Q154))</f>
        <v/>
      </c>
      <c r="W154" s="331" t="str">
        <f t="shared" si="1653"/>
        <v/>
      </c>
      <c r="X154" s="331" t="str">
        <f t="shared" si="1654"/>
        <v/>
      </c>
      <c r="Y154" s="352"/>
      <c r="Z154" s="322" t="str">
        <f t="shared" ref="Z154" si="1939">IF(R154="","",IF(M154="R",MOD(CERCLE-R154,CERCLE),R154))</f>
        <v/>
      </c>
      <c r="AA154" s="320" t="str">
        <f t="shared" ref="AA154" si="1940">IF(S154="","",ABS(COS(RADIANS(Z154-EST)*24))*S154)</f>
        <v/>
      </c>
      <c r="AC154" s="320" t="str">
        <f t="shared" ref="AC154" si="1941">IF(S154="","",SIN(RADIANS(Z154-EST)*24)*S154)</f>
        <v/>
      </c>
      <c r="AD154" s="320" t="str">
        <f t="shared" si="1610"/>
        <v/>
      </c>
      <c r="AF154" s="320" t="str">
        <f t="shared" si="1611"/>
        <v/>
      </c>
      <c r="AG154" s="320" t="str">
        <f t="shared" si="1611"/>
        <v/>
      </c>
      <c r="AH154" s="320" t="str">
        <f t="shared" si="1612"/>
        <v/>
      </c>
      <c r="AI154" s="320" t="str">
        <f t="shared" si="1613"/>
        <v/>
      </c>
      <c r="AJ154" s="320" t="str">
        <f>IF(AH154="","",IF(ISNA(MATCH(AH154,$AH$1:AH153,0)),"N","Y"))</f>
        <v/>
      </c>
      <c r="AK154" s="320" t="str">
        <f t="shared" si="1614"/>
        <v/>
      </c>
      <c r="AL154" s="320" t="str">
        <f t="shared" si="1615"/>
        <v/>
      </c>
      <c r="AM154" s="320" t="str">
        <f t="shared" si="1616"/>
        <v/>
      </c>
      <c r="AN154" s="320" t="str">
        <f t="shared" si="1617"/>
        <v/>
      </c>
      <c r="AO154" s="334" t="str">
        <f t="array" ref="AO154">IF(AM154="","",AVERAGE(IF(AH$1:AH$200=AM154,W$1:W$200)))</f>
        <v/>
      </c>
      <c r="AP154" s="334" t="str">
        <f t="array" ref="AP154">IF(AM154="","",AVERAGE(IF(AH$1:AH$200=AM154,X$1:X$200)))</f>
        <v/>
      </c>
      <c r="AQ154" s="334" t="str">
        <f t="shared" si="1658"/>
        <v/>
      </c>
      <c r="AR154" s="335" t="str">
        <f t="array" ref="AR154">IF(AQ154="","",MOD(DEGREES(AQ154/24),CERCLE))</f>
        <v/>
      </c>
      <c r="AS154" s="336" t="str">
        <f t="array" ref="AS154">IF(AM154="","",AVERAGE(IF(AH$1:AH$200=AM154,AA$1:AA$200)))</f>
        <v/>
      </c>
      <c r="AT154" s="336" t="str">
        <f t="shared" si="1618"/>
        <v/>
      </c>
      <c r="AU154" s="336" t="str">
        <f t="shared" si="1659"/>
        <v/>
      </c>
      <c r="AV154" s="337" t="str">
        <f t="array" ref="AV154">IF(AM154="","",AVERAGE(IF(AH$1:AH$200=AM154,AD$1:AD$200)))</f>
        <v/>
      </c>
      <c r="AW154" s="337" t="str">
        <f t="array" ref="AW154">IF(AN154="","",AVERAGE(IF(AH$1:AH$200=AN154,AD$1:AD$200)))</f>
        <v/>
      </c>
      <c r="AX154" s="337" t="str">
        <f t="shared" si="1660"/>
        <v/>
      </c>
      <c r="AY154" s="320" t="str">
        <f t="shared" si="1619"/>
        <v/>
      </c>
      <c r="AZ154" s="320" t="str">
        <f>IF(AY154="","",COUNT(AY$1:AY154))</f>
        <v/>
      </c>
      <c r="BB154" s="339" t="str">
        <f>IF(AF154="","",IF(ISNA(MATCH(AF154,$AF$1:AF153,0)),"N","Y"))</f>
        <v/>
      </c>
      <c r="BC154" s="339" t="str">
        <f t="shared" si="20"/>
        <v/>
      </c>
      <c r="BD154" s="339" t="str">
        <f>IF(BC154="","",COUNT($BC$1:BC154))</f>
        <v/>
      </c>
      <c r="BE154" s="339" t="str">
        <f t="shared" si="1620"/>
        <v/>
      </c>
      <c r="BF154" s="340" t="str">
        <f>IF(AR154="","",IF(ISNA(MATCH(AF154,$AF$1:AF153,0)),-AR154,AR154))</f>
        <v/>
      </c>
      <c r="BG154" s="341" t="str">
        <f t="array" ref="BG154">IF(BE154="","",SUM(IF(AK$1:AK$200=BE154,BF$1:BF$200)))</f>
        <v/>
      </c>
      <c r="BH154" s="341" t="str">
        <f t="shared" ref="BH154" si="1942">IF(BG154="","",MOD(BG154,CERCLE))</f>
        <v/>
      </c>
      <c r="BI154" s="342"/>
      <c r="BJ154" s="322"/>
      <c r="BK154" s="322"/>
      <c r="BL154" s="322"/>
      <c r="BM154" s="339" t="str">
        <f t="shared" si="1662"/>
        <v/>
      </c>
      <c r="BN154" s="343" t="str">
        <f t="shared" si="1622"/>
        <v/>
      </c>
      <c r="BO154" s="341" t="str">
        <f t="shared" ref="BO154" si="1943">IF(BN154="","",CERCLE-BN154)</f>
        <v/>
      </c>
      <c r="BP154" s="341"/>
      <c r="BQ154" s="339" t="str">
        <f t="shared" si="1624"/>
        <v/>
      </c>
      <c r="BR154" s="341" t="str">
        <f t="shared" si="1664"/>
        <v/>
      </c>
      <c r="BS154" s="341" t="str">
        <f t="shared" si="1665"/>
        <v/>
      </c>
      <c r="BT154" s="343" t="str">
        <f t="shared" si="1625"/>
        <v/>
      </c>
      <c r="BU154" s="342"/>
      <c r="BV154" s="341" t="str">
        <f t="shared" si="1666"/>
        <v/>
      </c>
      <c r="BW154" s="345" t="str">
        <f t="shared" si="1667"/>
        <v/>
      </c>
      <c r="BX154" s="345" t="str">
        <f t="shared" si="1626"/>
        <v/>
      </c>
      <c r="BY154" s="346" t="str">
        <f t="shared" si="1627"/>
        <v/>
      </c>
      <c r="BZ154" s="346" t="str">
        <f t="shared" si="1628"/>
        <v/>
      </c>
      <c r="CA154" s="339" t="str">
        <f t="shared" si="1668"/>
        <v/>
      </c>
      <c r="CE154" s="320" t="str">
        <f t="shared" si="1629"/>
        <v/>
      </c>
      <c r="CF154" s="320" t="str">
        <f t="shared" si="1630"/>
        <v/>
      </c>
      <c r="CG154" s="322" t="str">
        <f t="shared" si="1631"/>
        <v/>
      </c>
      <c r="CH154" s="322" t="str">
        <f t="shared" ref="CH154" si="1944">IF(CG154="","",MOD(CG154-BX154,CERCLE))</f>
        <v/>
      </c>
      <c r="CI154" s="322" t="str">
        <f t="shared" si="1633"/>
        <v/>
      </c>
      <c r="CJ154" s="349"/>
      <c r="CK154" s="350" t="str">
        <f t="shared" si="1634"/>
        <v/>
      </c>
      <c r="CL154" s="350" t="str">
        <f t="shared" si="1635"/>
        <v/>
      </c>
      <c r="CM154" s="320" t="str">
        <f t="shared" si="1867"/>
        <v/>
      </c>
      <c r="CN154" s="320" t="str">
        <f t="shared" si="1867"/>
        <v/>
      </c>
      <c r="CP154" s="322" t="str">
        <f>IF(BN154="","",MOD(BN154+'RAPPORT-XYZ'!$E$12,CERCLE))</f>
        <v/>
      </c>
      <c r="CQ154" s="345" t="str">
        <f t="shared" si="1670"/>
        <v/>
      </c>
      <c r="CR154" s="320" t="str">
        <f t="shared" si="1671"/>
        <v/>
      </c>
      <c r="CS154" s="320" t="str">
        <f t="shared" si="1636"/>
        <v/>
      </c>
      <c r="CU154" s="320" t="str">
        <f>IF(CR154="","",BY154/'RAPPORT-XYZ'!$E$9)</f>
        <v/>
      </c>
      <c r="CV154" s="320" t="str">
        <f>IF(CU154="","",-'RAPPORT-XYZ'!$E$27*CU154)</f>
        <v/>
      </c>
      <c r="CW154" s="320" t="str">
        <f>IF(CV154="","",-'RAPPORT-XYZ'!$E$29*CU154)</f>
        <v/>
      </c>
      <c r="CY154" s="320" t="str">
        <f t="shared" si="1637"/>
        <v/>
      </c>
      <c r="CZ154" s="320" t="str">
        <f t="shared" si="1637"/>
        <v/>
      </c>
      <c r="DB154" s="320" t="str">
        <f t="shared" si="1672"/>
        <v/>
      </c>
      <c r="DD154" s="320" t="str">
        <f>IF(CA154="","",CA154+('RAPPORT-XYZ'!$E$37*ROW(154:154)))</f>
        <v/>
      </c>
      <c r="DF154" s="345" t="str">
        <f t="shared" ref="DF154" si="1945">IF(AND(CZ154=0,CY154=0),0,IF(AND(CZ154=0,CY154&gt;0),NORD,IF(AND(CZ154&gt;0,CY154=0),EST,IF(AND(CZ154=0,CY154&lt;0),SUD,IF(AND(CZ154&lt;0,CY154=0),OUEST,"")))))</f>
        <v/>
      </c>
      <c r="DG154" s="345" t="str">
        <f t="shared" ref="DG154" si="1946">IF(CY154="","",IF(DF154="",MOD(DEGREES(ATAN(ABS(CZ154)/(ABS(CY154))))/24,CERCLE),DF154))</f>
        <v/>
      </c>
      <c r="DH154" s="345" t="str">
        <f t="shared" ref="DH154" si="1947">IF(DG154="","",MOD(IF(AND(CZ154&gt;0,CY154&gt;0),DG154,IF(AND(CZ154&gt;0,CY154&lt;0),SUD-DG154,IF(AND(CZ154&lt;0,CY154&lt;0),SUD+DG154,IF(AND(CZ154&lt;0,CY154&gt;0),NORD-DG154,DG154)))),CERCLE))</f>
        <v/>
      </c>
      <c r="DI154" s="322" t="str">
        <f t="shared" ref="DI154" si="1948">IF(CG154="","",MOD(CG154-DH154,CERCLE))</f>
        <v/>
      </c>
      <c r="DJ154" s="322" t="str">
        <f t="shared" si="1642"/>
        <v/>
      </c>
      <c r="DK154" s="322" t="str">
        <f>IF(XYZ!$F$15=OUI,'CALCUL-XYZ'!DJ154,'CALCUL-XYZ'!DH154)</f>
        <v/>
      </c>
      <c r="DL154" s="345" t="str">
        <f t="shared" si="1677"/>
        <v/>
      </c>
      <c r="DN154" s="320" t="str">
        <f t="shared" si="1643"/>
        <v/>
      </c>
      <c r="DO154" s="320" t="str">
        <f t="shared" si="1644"/>
        <v/>
      </c>
      <c r="DP154" s="320" t="str">
        <f t="shared" si="1859"/>
        <v/>
      </c>
      <c r="DQ154" s="320" t="str">
        <f t="shared" si="1859"/>
        <v/>
      </c>
      <c r="DS154" s="320" t="str">
        <f t="shared" si="1645"/>
        <v/>
      </c>
      <c r="DT154" s="320" t="str">
        <f>IF(XYZ!AJ178="","",IF(XYZ!$AO$23='CALCUL-XY'!$E$56," "&amp;SUBSTITUTE(XYZ!AJ178,",","."),","&amp;SUBSTITUTE(XYZ!AJ178,",",".")))</f>
        <v/>
      </c>
      <c r="DU154" s="320" t="str">
        <f>IF(XYZ!AK178="","",IF(XYZ!$AO$23='CALCUL-XY'!$E$56," "&amp;SUBSTITUTE(XYZ!AK178,",","."),","&amp;SUBSTITUTE(XYZ!AK178,",",".")))</f>
        <v/>
      </c>
      <c r="DV154" s="320" t="str">
        <f>IF(DD154="","",IF(XYZ!$AO$23='CALCUL-XY'!$E$56," "&amp;SUBSTITUTE(DD154,",","."),","&amp;SUBSTITUTE(DD154,",",".")))</f>
        <v/>
      </c>
      <c r="DW154" s="320" t="str">
        <f>IF(DS154="","",IF(XYZ!$AO$23='CALCUL-XY'!$E$56,IF(XYZ!AM178=""," ST"," "&amp;XYZ!AM178),IF(XYZ!AM178="",",ST",","&amp;XYZ!AM178)))</f>
        <v/>
      </c>
      <c r="DY154" s="319">
        <f t="shared" si="1646"/>
        <v>154</v>
      </c>
      <c r="DZ154" s="320" t="str">
        <f t="shared" si="1647"/>
        <v/>
      </c>
      <c r="EA154" s="322" t="str">
        <f t="shared" si="1648"/>
        <v/>
      </c>
      <c r="EB154" s="345" t="str">
        <f t="shared" si="1679"/>
        <v/>
      </c>
      <c r="EC154" s="320" t="str">
        <f t="shared" si="1649"/>
        <v/>
      </c>
      <c r="ED154" s="320" t="str">
        <f t="shared" si="1692"/>
        <v/>
      </c>
      <c r="EE154" s="320" t="str">
        <f t="shared" si="1693"/>
        <v/>
      </c>
      <c r="EF154" s="320" t="str">
        <f ca="1">IF(EA154="","",IF(NC&lt;DY154,"",SUM(ED154:OFFSET(ED154,(NC-1),0))))</f>
        <v/>
      </c>
      <c r="EG154" s="320" t="str">
        <f ca="1">IF(EA154="","",IF(NC&lt;DY154,"",SUM(EE154:OFFSET(EE154,(NC-1),0))))</f>
        <v/>
      </c>
      <c r="EH154" s="320" t="str">
        <f t="shared" si="1650"/>
        <v/>
      </c>
      <c r="EI154" s="320" t="str">
        <f>IF(EH154="","",'RAPPORT-XYZ'!$E$9/'CALCUL-XYZ'!EH154)</f>
        <v/>
      </c>
    </row>
    <row r="155" spans="1:139" x14ac:dyDescent="0.15">
      <c r="A155" s="320" t="str">
        <f>IF(XYZ!C179="","",XYZ!C179)</f>
        <v/>
      </c>
      <c r="B155" s="320" t="str">
        <f>IF(XYZ!C179="","",IF(XYZ!C179='RAPPORT-XYZ'!$A$6,'RAPPORT-XYZ'!$A$6,IF(OR(XYZ!C179='RAPPORT-XYZ'!$A$7,XYZ!C179='RAPPORT-XYZ'!$B$7),'RAPPORT-XYZ'!$A$7)))</f>
        <v/>
      </c>
      <c r="C155" s="320" t="str">
        <f>IF(XYZ!E179="","",XYZ!E179)</f>
        <v/>
      </c>
      <c r="D155" s="320" t="str">
        <f>IF(XYZ!F179="","",XYZ!F179)</f>
        <v/>
      </c>
      <c r="E155" s="320" t="str">
        <f>IF(XYZ!G179="","",XYZ!G179)</f>
        <v/>
      </c>
      <c r="F155" s="322" t="str">
        <f>IF(XYZ!H179="","",MOD(XYZ!H179,CERCLE))</f>
        <v/>
      </c>
      <c r="G155" s="322" t="str">
        <f>IF(XYZ!I179="","",MOD(XYZ!I179,CERCLE))</f>
        <v/>
      </c>
      <c r="H155" s="320">
        <f>IFERROR(IF(ECHELLE3="",XYZ!I179*1,XYZ!I179*ECHELLE3),"")</f>
        <v>0</v>
      </c>
      <c r="I155" s="320" t="str">
        <f>IF(XYZ!J179="","",XYZ!J179)</f>
        <v/>
      </c>
      <c r="K155" s="320" t="str">
        <f t="shared" si="1651"/>
        <v/>
      </c>
      <c r="L155" s="320" t="str">
        <f>IF(K155="","",COUNT($K$1:K155))</f>
        <v/>
      </c>
      <c r="M155" s="320" t="str">
        <f t="shared" si="1598"/>
        <v/>
      </c>
      <c r="N155" s="320" t="str">
        <f t="shared" si="1599"/>
        <v/>
      </c>
      <c r="O155" s="320" t="str">
        <f t="shared" si="1600"/>
        <v/>
      </c>
      <c r="P155" s="320" t="str">
        <f t="shared" si="1601"/>
        <v/>
      </c>
      <c r="Q155" s="322" t="str">
        <f t="shared" si="1602"/>
        <v/>
      </c>
      <c r="R155" s="322" t="str">
        <f t="shared" si="1603"/>
        <v/>
      </c>
      <c r="S155" s="320" t="str">
        <f t="shared" si="1604"/>
        <v/>
      </c>
      <c r="T155" s="320" t="str">
        <f t="shared" si="1605"/>
        <v/>
      </c>
      <c r="V155" s="322" t="str">
        <f t="shared" ref="V155" si="1949">IF(Q155="","",IF(M155="R",MOD(Q155-SUD,CERCLE),Q155))</f>
        <v/>
      </c>
      <c r="W155" s="331" t="str">
        <f t="shared" si="1653"/>
        <v/>
      </c>
      <c r="X155" s="331" t="str">
        <f t="shared" si="1654"/>
        <v/>
      </c>
      <c r="Y155" s="352"/>
      <c r="Z155" s="322" t="str">
        <f t="shared" ref="Z155" si="1950">IF(R155="","",IF(M155="R",MOD(CERCLE-R155,CERCLE),R155))</f>
        <v/>
      </c>
      <c r="AA155" s="320" t="str">
        <f t="shared" ref="AA155" si="1951">IF(S155="","",ABS(COS(RADIANS(Z155-EST)*24))*S155)</f>
        <v/>
      </c>
      <c r="AC155" s="320" t="str">
        <f t="shared" ref="AC155" si="1952">IF(S155="","",SIN(RADIANS(Z155-EST)*24)*S155)</f>
        <v/>
      </c>
      <c r="AD155" s="320" t="str">
        <f t="shared" si="1610"/>
        <v/>
      </c>
      <c r="AF155" s="320" t="str">
        <f t="shared" si="1611"/>
        <v/>
      </c>
      <c r="AG155" s="320" t="str">
        <f t="shared" si="1611"/>
        <v/>
      </c>
      <c r="AH155" s="320" t="str">
        <f t="shared" si="1612"/>
        <v/>
      </c>
      <c r="AI155" s="320" t="str">
        <f t="shared" si="1613"/>
        <v/>
      </c>
      <c r="AJ155" s="320" t="str">
        <f>IF(AH155="","",IF(ISNA(MATCH(AH155,$AH$1:AH154,0)),"N","Y"))</f>
        <v/>
      </c>
      <c r="AK155" s="320" t="str">
        <f t="shared" si="1614"/>
        <v/>
      </c>
      <c r="AL155" s="320" t="str">
        <f t="shared" si="1615"/>
        <v/>
      </c>
      <c r="AM155" s="320" t="str">
        <f t="shared" si="1616"/>
        <v/>
      </c>
      <c r="AN155" s="320" t="str">
        <f t="shared" si="1617"/>
        <v/>
      </c>
      <c r="AO155" s="334" t="str">
        <f t="array" ref="AO155">IF(AM155="","",AVERAGE(IF(AH$1:AH$200=AM155,W$1:W$200)))</f>
        <v/>
      </c>
      <c r="AP155" s="334" t="str">
        <f t="array" ref="AP155">IF(AM155="","",AVERAGE(IF(AH$1:AH$200=AM155,X$1:X$200)))</f>
        <v/>
      </c>
      <c r="AQ155" s="334" t="str">
        <f t="shared" si="1658"/>
        <v/>
      </c>
      <c r="AR155" s="335" t="str">
        <f t="array" ref="AR155">IF(AQ155="","",MOD(DEGREES(AQ155/24),CERCLE))</f>
        <v/>
      </c>
      <c r="AS155" s="336" t="str">
        <f t="array" ref="AS155">IF(AM155="","",AVERAGE(IF(AH$1:AH$200=AM155,AA$1:AA$200)))</f>
        <v/>
      </c>
      <c r="AT155" s="336" t="str">
        <f t="shared" si="1618"/>
        <v/>
      </c>
      <c r="AU155" s="336" t="str">
        <f t="shared" si="1659"/>
        <v/>
      </c>
      <c r="AV155" s="337" t="str">
        <f t="array" ref="AV155">IF(AM155="","",AVERAGE(IF(AH$1:AH$200=AM155,AD$1:AD$200)))</f>
        <v/>
      </c>
      <c r="AW155" s="337" t="str">
        <f t="array" ref="AW155">IF(AN155="","",AVERAGE(IF(AH$1:AH$200=AN155,AD$1:AD$200)))</f>
        <v/>
      </c>
      <c r="AX155" s="337" t="str">
        <f t="shared" si="1660"/>
        <v/>
      </c>
      <c r="AY155" s="320" t="str">
        <f t="shared" si="1619"/>
        <v/>
      </c>
      <c r="AZ155" s="320" t="str">
        <f>IF(AY155="","",COUNT(AY$1:AY155))</f>
        <v/>
      </c>
      <c r="BB155" s="339" t="str">
        <f>IF(AF155="","",IF(ISNA(MATCH(AF155,$AF$1:AF154,0)),"N","Y"))</f>
        <v/>
      </c>
      <c r="BC155" s="339" t="str">
        <f t="shared" si="20"/>
        <v/>
      </c>
      <c r="BD155" s="339" t="str">
        <f>IF(BC155="","",COUNT($BC$1:BC155))</f>
        <v/>
      </c>
      <c r="BE155" s="339" t="str">
        <f t="shared" si="1620"/>
        <v/>
      </c>
      <c r="BF155" s="340" t="str">
        <f>IF(AR155="","",IF(ISNA(MATCH(AF155,$AF$1:AF154,0)),-AR155,AR155))</f>
        <v/>
      </c>
      <c r="BG155" s="341" t="str">
        <f t="array" ref="BG155">IF(BE155="","",SUM(IF(AK$1:AK$200=BE155,BF$1:BF$200)))</f>
        <v/>
      </c>
      <c r="BH155" s="341" t="str">
        <f t="shared" ref="BH155" si="1953">IF(BG155="","",MOD(BG155,CERCLE))</f>
        <v/>
      </c>
      <c r="BI155" s="342"/>
      <c r="BJ155" s="322"/>
      <c r="BK155" s="322"/>
      <c r="BL155" s="322"/>
      <c r="BM155" s="339" t="str">
        <f t="shared" si="1662"/>
        <v/>
      </c>
      <c r="BN155" s="343" t="str">
        <f t="shared" si="1622"/>
        <v/>
      </c>
      <c r="BO155" s="341" t="str">
        <f t="shared" ref="BO155" si="1954">IF(BN155="","",CERCLE-BN155)</f>
        <v/>
      </c>
      <c r="BP155" s="341"/>
      <c r="BQ155" s="339" t="str">
        <f t="shared" si="1624"/>
        <v/>
      </c>
      <c r="BR155" s="341" t="str">
        <f t="shared" si="1664"/>
        <v/>
      </c>
      <c r="BS155" s="341" t="str">
        <f t="shared" si="1665"/>
        <v/>
      </c>
      <c r="BT155" s="343" t="str">
        <f t="shared" si="1625"/>
        <v/>
      </c>
      <c r="BU155" s="342"/>
      <c r="BV155" s="341" t="str">
        <f t="shared" si="1666"/>
        <v/>
      </c>
      <c r="BW155" s="345" t="str">
        <f t="shared" si="1667"/>
        <v/>
      </c>
      <c r="BX155" s="345" t="str">
        <f t="shared" si="1626"/>
        <v/>
      </c>
      <c r="BY155" s="346" t="str">
        <f t="shared" si="1627"/>
        <v/>
      </c>
      <c r="BZ155" s="346" t="str">
        <f t="shared" si="1628"/>
        <v/>
      </c>
      <c r="CA155" s="339" t="str">
        <f t="shared" si="1668"/>
        <v/>
      </c>
      <c r="CE155" s="320" t="str">
        <f t="shared" si="1629"/>
        <v/>
      </c>
      <c r="CF155" s="320" t="str">
        <f t="shared" si="1630"/>
        <v/>
      </c>
      <c r="CG155" s="322" t="str">
        <f t="shared" si="1631"/>
        <v/>
      </c>
      <c r="CH155" s="322" t="str">
        <f t="shared" ref="CH155" si="1955">IF(CG155="","",MOD(CG155-BX155,CERCLE))</f>
        <v/>
      </c>
      <c r="CI155" s="322" t="str">
        <f t="shared" si="1633"/>
        <v/>
      </c>
      <c r="CJ155" s="349"/>
      <c r="CK155" s="350" t="str">
        <f t="shared" si="1634"/>
        <v/>
      </c>
      <c r="CL155" s="350" t="str">
        <f t="shared" si="1635"/>
        <v/>
      </c>
      <c r="CM155" s="320" t="str">
        <f t="shared" si="1867"/>
        <v/>
      </c>
      <c r="CN155" s="320" t="str">
        <f t="shared" si="1867"/>
        <v/>
      </c>
      <c r="CP155" s="322" t="str">
        <f>IF(BN155="","",MOD(BN155+'RAPPORT-XYZ'!$E$12,CERCLE))</f>
        <v/>
      </c>
      <c r="CQ155" s="345" t="str">
        <f t="shared" si="1670"/>
        <v/>
      </c>
      <c r="CR155" s="320" t="str">
        <f t="shared" si="1671"/>
        <v/>
      </c>
      <c r="CS155" s="320" t="str">
        <f t="shared" si="1636"/>
        <v/>
      </c>
      <c r="CU155" s="320" t="str">
        <f>IF(CR155="","",BY155/'RAPPORT-XYZ'!$E$9)</f>
        <v/>
      </c>
      <c r="CV155" s="320" t="str">
        <f>IF(CU155="","",-'RAPPORT-XYZ'!$E$27*CU155)</f>
        <v/>
      </c>
      <c r="CW155" s="320" t="str">
        <f>IF(CV155="","",-'RAPPORT-XYZ'!$E$29*CU155)</f>
        <v/>
      </c>
      <c r="CY155" s="320" t="str">
        <f t="shared" si="1637"/>
        <v/>
      </c>
      <c r="CZ155" s="320" t="str">
        <f t="shared" si="1637"/>
        <v/>
      </c>
      <c r="DB155" s="320" t="str">
        <f t="shared" si="1672"/>
        <v/>
      </c>
      <c r="DD155" s="320" t="str">
        <f>IF(CA155="","",CA155+('RAPPORT-XYZ'!$E$37*ROW(155:155)))</f>
        <v/>
      </c>
      <c r="DF155" s="345" t="str">
        <f t="shared" ref="DF155" si="1956">IF(AND(CZ155=0,CY155=0),0,IF(AND(CZ155=0,CY155&gt;0),NORD,IF(AND(CZ155&gt;0,CY155=0),EST,IF(AND(CZ155=0,CY155&lt;0),SUD,IF(AND(CZ155&lt;0,CY155=0),OUEST,"")))))</f>
        <v/>
      </c>
      <c r="DG155" s="345" t="str">
        <f t="shared" ref="DG155" si="1957">IF(CY155="","",IF(DF155="",MOD(DEGREES(ATAN(ABS(CZ155)/(ABS(CY155))))/24,CERCLE),DF155))</f>
        <v/>
      </c>
      <c r="DH155" s="345" t="str">
        <f t="shared" ref="DH155" si="1958">IF(DG155="","",MOD(IF(AND(CZ155&gt;0,CY155&gt;0),DG155,IF(AND(CZ155&gt;0,CY155&lt;0),SUD-DG155,IF(AND(CZ155&lt;0,CY155&lt;0),SUD+DG155,IF(AND(CZ155&lt;0,CY155&gt;0),NORD-DG155,DG155)))),CERCLE))</f>
        <v/>
      </c>
      <c r="DI155" s="322" t="str">
        <f t="shared" ref="DI155" si="1959">IF(CG155="","",MOD(CG155-DH155,CERCLE))</f>
        <v/>
      </c>
      <c r="DJ155" s="322" t="str">
        <f t="shared" si="1642"/>
        <v/>
      </c>
      <c r="DK155" s="322" t="str">
        <f>IF(XYZ!$F$15=OUI,'CALCUL-XYZ'!DJ155,'CALCUL-XYZ'!DH155)</f>
        <v/>
      </c>
      <c r="DL155" s="345" t="str">
        <f t="shared" si="1677"/>
        <v/>
      </c>
      <c r="DN155" s="320" t="str">
        <f t="shared" si="1643"/>
        <v/>
      </c>
      <c r="DO155" s="320" t="str">
        <f t="shared" si="1644"/>
        <v/>
      </c>
      <c r="DP155" s="320" t="str">
        <f t="shared" si="1859"/>
        <v/>
      </c>
      <c r="DQ155" s="320" t="str">
        <f t="shared" si="1859"/>
        <v/>
      </c>
      <c r="DS155" s="320" t="str">
        <f t="shared" si="1645"/>
        <v/>
      </c>
      <c r="DT155" s="320" t="str">
        <f>IF(XYZ!AJ179="","",IF(XYZ!$AO$23='CALCUL-XY'!$E$56," "&amp;SUBSTITUTE(XYZ!AJ179,",","."),","&amp;SUBSTITUTE(XYZ!AJ179,",",".")))</f>
        <v/>
      </c>
      <c r="DU155" s="320" t="str">
        <f>IF(XYZ!AK179="","",IF(XYZ!$AO$23='CALCUL-XY'!$E$56," "&amp;SUBSTITUTE(XYZ!AK179,",","."),","&amp;SUBSTITUTE(XYZ!AK179,",",".")))</f>
        <v/>
      </c>
      <c r="DV155" s="320" t="str">
        <f>IF(DD155="","",IF(XYZ!$AO$23='CALCUL-XY'!$E$56," "&amp;SUBSTITUTE(DD155,",","."),","&amp;SUBSTITUTE(DD155,",",".")))</f>
        <v/>
      </c>
      <c r="DW155" s="320" t="str">
        <f>IF(DS155="","",IF(XYZ!$AO$23='CALCUL-XY'!$E$56,IF(XYZ!AM179=""," ST"," "&amp;XYZ!AM179),IF(XYZ!AM179="",",ST",","&amp;XYZ!AM179)))</f>
        <v/>
      </c>
      <c r="DY155" s="319">
        <f t="shared" si="1646"/>
        <v>155</v>
      </c>
      <c r="DZ155" s="320" t="str">
        <f t="shared" si="1647"/>
        <v/>
      </c>
      <c r="EA155" s="322" t="str">
        <f t="shared" si="1648"/>
        <v/>
      </c>
      <c r="EB155" s="345" t="str">
        <f t="shared" si="1679"/>
        <v/>
      </c>
      <c r="EC155" s="320" t="str">
        <f t="shared" si="1649"/>
        <v/>
      </c>
      <c r="ED155" s="320" t="str">
        <f t="shared" si="1692"/>
        <v/>
      </c>
      <c r="EE155" s="320" t="str">
        <f t="shared" si="1693"/>
        <v/>
      </c>
      <c r="EF155" s="320" t="str">
        <f ca="1">IF(EA155="","",IF(NC&lt;DY155,"",SUM(ED155:OFFSET(ED155,(NC-1),0))))</f>
        <v/>
      </c>
      <c r="EG155" s="320" t="str">
        <f ca="1">IF(EA155="","",IF(NC&lt;DY155,"",SUM(EE155:OFFSET(EE155,(NC-1),0))))</f>
        <v/>
      </c>
      <c r="EH155" s="320" t="str">
        <f t="shared" si="1650"/>
        <v/>
      </c>
      <c r="EI155" s="320" t="str">
        <f>IF(EH155="","",'RAPPORT-XYZ'!$E$9/'CALCUL-XYZ'!EH155)</f>
        <v/>
      </c>
    </row>
    <row r="156" spans="1:139" x14ac:dyDescent="0.15">
      <c r="A156" s="320" t="str">
        <f>IF(XYZ!C180="","",XYZ!C180)</f>
        <v/>
      </c>
      <c r="B156" s="320" t="str">
        <f>IF(XYZ!C180="","",IF(XYZ!C180='RAPPORT-XYZ'!$A$6,'RAPPORT-XYZ'!$A$6,IF(OR(XYZ!C180='RAPPORT-XYZ'!$A$7,XYZ!C180='RAPPORT-XYZ'!$B$7),'RAPPORT-XYZ'!$A$7)))</f>
        <v/>
      </c>
      <c r="C156" s="320" t="str">
        <f>IF(XYZ!E180="","",XYZ!E180)</f>
        <v/>
      </c>
      <c r="D156" s="320" t="str">
        <f>IF(XYZ!F180="","",XYZ!F180)</f>
        <v/>
      </c>
      <c r="E156" s="320" t="str">
        <f>IF(XYZ!G180="","",XYZ!G180)</f>
        <v/>
      </c>
      <c r="F156" s="322" t="str">
        <f>IF(XYZ!H180="","",MOD(XYZ!H180,CERCLE))</f>
        <v/>
      </c>
      <c r="G156" s="322" t="str">
        <f>IF(XYZ!I180="","",MOD(XYZ!I180,CERCLE))</f>
        <v/>
      </c>
      <c r="H156" s="320">
        <f>IFERROR(IF(ECHELLE3="",XYZ!I180*1,XYZ!I180*ECHELLE3),"")</f>
        <v>0</v>
      </c>
      <c r="I156" s="320" t="str">
        <f>IF(XYZ!J180="","",XYZ!J180)</f>
        <v/>
      </c>
      <c r="K156" s="320" t="str">
        <f t="shared" si="1651"/>
        <v/>
      </c>
      <c r="L156" s="320" t="str">
        <f>IF(K156="","",COUNT($K$1:K156))</f>
        <v/>
      </c>
      <c r="M156" s="320" t="str">
        <f t="shared" si="1598"/>
        <v/>
      </c>
      <c r="N156" s="320" t="str">
        <f t="shared" si="1599"/>
        <v/>
      </c>
      <c r="O156" s="320" t="str">
        <f t="shared" si="1600"/>
        <v/>
      </c>
      <c r="P156" s="320" t="str">
        <f t="shared" si="1601"/>
        <v/>
      </c>
      <c r="Q156" s="322" t="str">
        <f t="shared" si="1602"/>
        <v/>
      </c>
      <c r="R156" s="322" t="str">
        <f t="shared" si="1603"/>
        <v/>
      </c>
      <c r="S156" s="320" t="str">
        <f t="shared" si="1604"/>
        <v/>
      </c>
      <c r="T156" s="320" t="str">
        <f t="shared" si="1605"/>
        <v/>
      </c>
      <c r="V156" s="322" t="str">
        <f t="shared" ref="V156" si="1960">IF(Q156="","",IF(M156="R",MOD(Q156-SUD,CERCLE),Q156))</f>
        <v/>
      </c>
      <c r="W156" s="331" t="str">
        <f t="shared" si="1653"/>
        <v/>
      </c>
      <c r="X156" s="331" t="str">
        <f t="shared" si="1654"/>
        <v/>
      </c>
      <c r="Y156" s="352"/>
      <c r="Z156" s="322" t="str">
        <f t="shared" ref="Z156" si="1961">IF(R156="","",IF(M156="R",MOD(CERCLE-R156,CERCLE),R156))</f>
        <v/>
      </c>
      <c r="AA156" s="320" t="str">
        <f t="shared" ref="AA156" si="1962">IF(S156="","",ABS(COS(RADIANS(Z156-EST)*24))*S156)</f>
        <v/>
      </c>
      <c r="AC156" s="320" t="str">
        <f t="shared" ref="AC156" si="1963">IF(S156="","",SIN(RADIANS(Z156-EST)*24)*S156)</f>
        <v/>
      </c>
      <c r="AD156" s="320" t="str">
        <f t="shared" si="1610"/>
        <v/>
      </c>
      <c r="AF156" s="320" t="str">
        <f t="shared" si="1611"/>
        <v/>
      </c>
      <c r="AG156" s="320" t="str">
        <f t="shared" si="1611"/>
        <v/>
      </c>
      <c r="AH156" s="320" t="str">
        <f t="shared" si="1612"/>
        <v/>
      </c>
      <c r="AI156" s="320" t="str">
        <f t="shared" si="1613"/>
        <v/>
      </c>
      <c r="AJ156" s="320" t="str">
        <f>IF(AH156="","",IF(ISNA(MATCH(AH156,$AH$1:AH155,0)),"N","Y"))</f>
        <v/>
      </c>
      <c r="AK156" s="320" t="str">
        <f t="shared" si="1614"/>
        <v/>
      </c>
      <c r="AL156" s="320" t="str">
        <f t="shared" si="1615"/>
        <v/>
      </c>
      <c r="AM156" s="320" t="str">
        <f t="shared" si="1616"/>
        <v/>
      </c>
      <c r="AN156" s="320" t="str">
        <f t="shared" si="1617"/>
        <v/>
      </c>
      <c r="AO156" s="334" t="str">
        <f t="array" ref="AO156">IF(AM156="","",AVERAGE(IF(AH$1:AH$200=AM156,W$1:W$200)))</f>
        <v/>
      </c>
      <c r="AP156" s="334" t="str">
        <f t="array" ref="AP156">IF(AM156="","",AVERAGE(IF(AH$1:AH$200=AM156,X$1:X$200)))</f>
        <v/>
      </c>
      <c r="AQ156" s="334" t="str">
        <f t="shared" si="1658"/>
        <v/>
      </c>
      <c r="AR156" s="335" t="str">
        <f t="array" ref="AR156">IF(AQ156="","",MOD(DEGREES(AQ156/24),CERCLE))</f>
        <v/>
      </c>
      <c r="AS156" s="336" t="str">
        <f t="array" ref="AS156">IF(AM156="","",AVERAGE(IF(AH$1:AH$200=AM156,AA$1:AA$200)))</f>
        <v/>
      </c>
      <c r="AT156" s="336" t="str">
        <f t="shared" si="1618"/>
        <v/>
      </c>
      <c r="AU156" s="336" t="str">
        <f t="shared" si="1659"/>
        <v/>
      </c>
      <c r="AV156" s="337" t="str">
        <f t="array" ref="AV156">IF(AM156="","",AVERAGE(IF(AH$1:AH$200=AM156,AD$1:AD$200)))</f>
        <v/>
      </c>
      <c r="AW156" s="337" t="str">
        <f t="array" ref="AW156">IF(AN156="","",AVERAGE(IF(AH$1:AH$200=AN156,AD$1:AD$200)))</f>
        <v/>
      </c>
      <c r="AX156" s="337" t="str">
        <f t="shared" si="1660"/>
        <v/>
      </c>
      <c r="AY156" s="320" t="str">
        <f t="shared" si="1619"/>
        <v/>
      </c>
      <c r="AZ156" s="320" t="str">
        <f>IF(AY156="","",COUNT(AY$1:AY156))</f>
        <v/>
      </c>
      <c r="BB156" s="339" t="str">
        <f>IF(AF156="","",IF(ISNA(MATCH(AF156,$AF$1:AF155,0)),"N","Y"))</f>
        <v/>
      </c>
      <c r="BC156" s="339" t="str">
        <f t="shared" si="20"/>
        <v/>
      </c>
      <c r="BD156" s="339" t="str">
        <f>IF(BC156="","",COUNT($BC$1:BC156))</f>
        <v/>
      </c>
      <c r="BE156" s="339" t="str">
        <f t="shared" si="1620"/>
        <v/>
      </c>
      <c r="BF156" s="340" t="str">
        <f>IF(AR156="","",IF(ISNA(MATCH(AF156,$AF$1:AF155,0)),-AR156,AR156))</f>
        <v/>
      </c>
      <c r="BG156" s="341" t="str">
        <f t="array" ref="BG156">IF(BE156="","",SUM(IF(AK$1:AK$200=BE156,BF$1:BF$200)))</f>
        <v/>
      </c>
      <c r="BH156" s="341" t="str">
        <f t="shared" ref="BH156" si="1964">IF(BG156="","",MOD(BG156,CERCLE))</f>
        <v/>
      </c>
      <c r="BI156" s="342"/>
      <c r="BJ156" s="322"/>
      <c r="BK156" s="322"/>
      <c r="BL156" s="322"/>
      <c r="BM156" s="339" t="str">
        <f t="shared" si="1662"/>
        <v/>
      </c>
      <c r="BN156" s="343" t="str">
        <f t="shared" si="1622"/>
        <v/>
      </c>
      <c r="BO156" s="341" t="str">
        <f t="shared" ref="BO156" si="1965">IF(BN156="","",CERCLE-BN156)</f>
        <v/>
      </c>
      <c r="BP156" s="341"/>
      <c r="BQ156" s="339" t="str">
        <f t="shared" si="1624"/>
        <v/>
      </c>
      <c r="BR156" s="341" t="str">
        <f t="shared" si="1664"/>
        <v/>
      </c>
      <c r="BS156" s="341" t="str">
        <f t="shared" si="1665"/>
        <v/>
      </c>
      <c r="BT156" s="343" t="str">
        <f t="shared" si="1625"/>
        <v/>
      </c>
      <c r="BU156" s="342"/>
      <c r="BV156" s="341" t="str">
        <f t="shared" si="1666"/>
        <v/>
      </c>
      <c r="BW156" s="345" t="str">
        <f t="shared" si="1667"/>
        <v/>
      </c>
      <c r="BX156" s="345" t="str">
        <f t="shared" si="1626"/>
        <v/>
      </c>
      <c r="BY156" s="346" t="str">
        <f t="shared" si="1627"/>
        <v/>
      </c>
      <c r="BZ156" s="346" t="str">
        <f t="shared" si="1628"/>
        <v/>
      </c>
      <c r="CA156" s="339" t="str">
        <f t="shared" si="1668"/>
        <v/>
      </c>
      <c r="CE156" s="320" t="str">
        <f t="shared" si="1629"/>
        <v/>
      </c>
      <c r="CF156" s="320" t="str">
        <f t="shared" si="1630"/>
        <v/>
      </c>
      <c r="CG156" s="322" t="str">
        <f t="shared" si="1631"/>
        <v/>
      </c>
      <c r="CH156" s="322" t="str">
        <f t="shared" ref="CH156" si="1966">IF(CG156="","",MOD(CG156-BX156,CERCLE))</f>
        <v/>
      </c>
      <c r="CI156" s="322" t="str">
        <f t="shared" si="1633"/>
        <v/>
      </c>
      <c r="CJ156" s="349"/>
      <c r="CK156" s="350" t="str">
        <f t="shared" si="1634"/>
        <v/>
      </c>
      <c r="CL156" s="350" t="str">
        <f t="shared" si="1635"/>
        <v/>
      </c>
      <c r="CM156" s="320" t="str">
        <f t="shared" si="1867"/>
        <v/>
      </c>
      <c r="CN156" s="320" t="str">
        <f t="shared" si="1867"/>
        <v/>
      </c>
      <c r="CP156" s="322" t="str">
        <f>IF(BN156="","",MOD(BN156+'RAPPORT-XYZ'!$E$12,CERCLE))</f>
        <v/>
      </c>
      <c r="CQ156" s="345" t="str">
        <f t="shared" si="1670"/>
        <v/>
      </c>
      <c r="CR156" s="320" t="str">
        <f t="shared" si="1671"/>
        <v/>
      </c>
      <c r="CS156" s="320" t="str">
        <f t="shared" si="1636"/>
        <v/>
      </c>
      <c r="CU156" s="320" t="str">
        <f>IF(CR156="","",BY156/'RAPPORT-XYZ'!$E$9)</f>
        <v/>
      </c>
      <c r="CV156" s="320" t="str">
        <f>IF(CU156="","",-'RAPPORT-XYZ'!$E$27*CU156)</f>
        <v/>
      </c>
      <c r="CW156" s="320" t="str">
        <f>IF(CV156="","",-'RAPPORT-XYZ'!$E$29*CU156)</f>
        <v/>
      </c>
      <c r="CY156" s="320" t="str">
        <f t="shared" si="1637"/>
        <v/>
      </c>
      <c r="CZ156" s="320" t="str">
        <f t="shared" si="1637"/>
        <v/>
      </c>
      <c r="DB156" s="320" t="str">
        <f t="shared" si="1672"/>
        <v/>
      </c>
      <c r="DD156" s="320" t="str">
        <f>IF(CA156="","",CA156+('RAPPORT-XYZ'!$E$37*ROW(156:156)))</f>
        <v/>
      </c>
      <c r="DF156" s="345" t="str">
        <f t="shared" ref="DF156" si="1967">IF(AND(CZ156=0,CY156=0),0,IF(AND(CZ156=0,CY156&gt;0),NORD,IF(AND(CZ156&gt;0,CY156=0),EST,IF(AND(CZ156=0,CY156&lt;0),SUD,IF(AND(CZ156&lt;0,CY156=0),OUEST,"")))))</f>
        <v/>
      </c>
      <c r="DG156" s="345" t="str">
        <f t="shared" ref="DG156" si="1968">IF(CY156="","",IF(DF156="",MOD(DEGREES(ATAN(ABS(CZ156)/(ABS(CY156))))/24,CERCLE),DF156))</f>
        <v/>
      </c>
      <c r="DH156" s="345" t="str">
        <f t="shared" ref="DH156" si="1969">IF(DG156="","",MOD(IF(AND(CZ156&gt;0,CY156&gt;0),DG156,IF(AND(CZ156&gt;0,CY156&lt;0),SUD-DG156,IF(AND(CZ156&lt;0,CY156&lt;0),SUD+DG156,IF(AND(CZ156&lt;0,CY156&gt;0),NORD-DG156,DG156)))),CERCLE))</f>
        <v/>
      </c>
      <c r="DI156" s="322" t="str">
        <f t="shared" ref="DI156" si="1970">IF(CG156="","",MOD(CG156-DH156,CERCLE))</f>
        <v/>
      </c>
      <c r="DJ156" s="322" t="str">
        <f t="shared" si="1642"/>
        <v/>
      </c>
      <c r="DK156" s="322" t="str">
        <f>IF(XYZ!$F$15=OUI,'CALCUL-XYZ'!DJ156,'CALCUL-XYZ'!DH156)</f>
        <v/>
      </c>
      <c r="DL156" s="345" t="str">
        <f t="shared" si="1677"/>
        <v/>
      </c>
      <c r="DN156" s="320" t="str">
        <f t="shared" si="1643"/>
        <v/>
      </c>
      <c r="DO156" s="320" t="str">
        <f t="shared" si="1644"/>
        <v/>
      </c>
      <c r="DP156" s="320" t="str">
        <f t="shared" si="1859"/>
        <v/>
      </c>
      <c r="DQ156" s="320" t="str">
        <f t="shared" si="1859"/>
        <v/>
      </c>
      <c r="DS156" s="320" t="str">
        <f t="shared" si="1645"/>
        <v/>
      </c>
      <c r="DT156" s="320" t="str">
        <f>IF(XYZ!AJ180="","",IF(XYZ!$AO$23='CALCUL-XY'!$E$56," "&amp;SUBSTITUTE(XYZ!AJ180,",","."),","&amp;SUBSTITUTE(XYZ!AJ180,",",".")))</f>
        <v/>
      </c>
      <c r="DU156" s="320" t="str">
        <f>IF(XYZ!AK180="","",IF(XYZ!$AO$23='CALCUL-XY'!$E$56," "&amp;SUBSTITUTE(XYZ!AK180,",","."),","&amp;SUBSTITUTE(XYZ!AK180,",",".")))</f>
        <v/>
      </c>
      <c r="DV156" s="320" t="str">
        <f>IF(DD156="","",IF(XYZ!$AO$23='CALCUL-XY'!$E$56," "&amp;SUBSTITUTE(DD156,",","."),","&amp;SUBSTITUTE(DD156,",",".")))</f>
        <v/>
      </c>
      <c r="DW156" s="320" t="str">
        <f>IF(DS156="","",IF(XYZ!$AO$23='CALCUL-XY'!$E$56,IF(XYZ!AM180=""," ST"," "&amp;XYZ!AM180),IF(XYZ!AM180="",",ST",","&amp;XYZ!AM180)))</f>
        <v/>
      </c>
      <c r="DY156" s="319">
        <f t="shared" si="1646"/>
        <v>156</v>
      </c>
      <c r="DZ156" s="320" t="str">
        <f t="shared" si="1647"/>
        <v/>
      </c>
      <c r="EA156" s="322" t="str">
        <f t="shared" si="1648"/>
        <v/>
      </c>
      <c r="EB156" s="345" t="str">
        <f t="shared" si="1679"/>
        <v/>
      </c>
      <c r="EC156" s="320" t="str">
        <f t="shared" si="1649"/>
        <v/>
      </c>
      <c r="ED156" s="320" t="str">
        <f t="shared" si="1692"/>
        <v/>
      </c>
      <c r="EE156" s="320" t="str">
        <f t="shared" si="1693"/>
        <v/>
      </c>
      <c r="EF156" s="320" t="str">
        <f ca="1">IF(EA156="","",IF(NC&lt;DY156,"",SUM(ED156:OFFSET(ED156,(NC-1),0))))</f>
        <v/>
      </c>
      <c r="EG156" s="320" t="str">
        <f ca="1">IF(EA156="","",IF(NC&lt;DY156,"",SUM(EE156:OFFSET(EE156,(NC-1),0))))</f>
        <v/>
      </c>
      <c r="EH156" s="320" t="str">
        <f t="shared" si="1650"/>
        <v/>
      </c>
      <c r="EI156" s="320" t="str">
        <f>IF(EH156="","",'RAPPORT-XYZ'!$E$9/'CALCUL-XYZ'!EH156)</f>
        <v/>
      </c>
    </row>
    <row r="157" spans="1:139" x14ac:dyDescent="0.15">
      <c r="A157" s="320" t="str">
        <f>IF(XYZ!C181="","",XYZ!C181)</f>
        <v/>
      </c>
      <c r="B157" s="320" t="str">
        <f>IF(XYZ!C181="","",IF(XYZ!C181='RAPPORT-XYZ'!$A$6,'RAPPORT-XYZ'!$A$6,IF(OR(XYZ!C181='RAPPORT-XYZ'!$A$7,XYZ!C181='RAPPORT-XYZ'!$B$7),'RAPPORT-XYZ'!$A$7)))</f>
        <v/>
      </c>
      <c r="C157" s="320" t="str">
        <f>IF(XYZ!E181="","",XYZ!E181)</f>
        <v/>
      </c>
      <c r="D157" s="320" t="str">
        <f>IF(XYZ!F181="","",XYZ!F181)</f>
        <v/>
      </c>
      <c r="E157" s="320" t="str">
        <f>IF(XYZ!G181="","",XYZ!G181)</f>
        <v/>
      </c>
      <c r="F157" s="322" t="str">
        <f>IF(XYZ!H181="","",MOD(XYZ!H181,CERCLE))</f>
        <v/>
      </c>
      <c r="G157" s="322" t="str">
        <f>IF(XYZ!I181="","",MOD(XYZ!I181,CERCLE))</f>
        <v/>
      </c>
      <c r="H157" s="320">
        <f>IFERROR(IF(ECHELLE3="",XYZ!I181*1,XYZ!I181*ECHELLE3),"")</f>
        <v>0</v>
      </c>
      <c r="I157" s="320" t="str">
        <f>IF(XYZ!J181="","",XYZ!J181)</f>
        <v/>
      </c>
      <c r="K157" s="320" t="str">
        <f t="shared" si="1651"/>
        <v/>
      </c>
      <c r="L157" s="320" t="str">
        <f>IF(K157="","",COUNT($K$1:K157))</f>
        <v/>
      </c>
      <c r="M157" s="320" t="str">
        <f t="shared" si="1598"/>
        <v/>
      </c>
      <c r="N157" s="320" t="str">
        <f t="shared" si="1599"/>
        <v/>
      </c>
      <c r="O157" s="320" t="str">
        <f t="shared" si="1600"/>
        <v/>
      </c>
      <c r="P157" s="320" t="str">
        <f t="shared" si="1601"/>
        <v/>
      </c>
      <c r="Q157" s="322" t="str">
        <f t="shared" si="1602"/>
        <v/>
      </c>
      <c r="R157" s="322" t="str">
        <f t="shared" si="1603"/>
        <v/>
      </c>
      <c r="S157" s="320" t="str">
        <f t="shared" si="1604"/>
        <v/>
      </c>
      <c r="T157" s="320" t="str">
        <f t="shared" si="1605"/>
        <v/>
      </c>
      <c r="V157" s="322" t="str">
        <f t="shared" ref="V157" si="1971">IF(Q157="","",IF(M157="R",MOD(Q157-SUD,CERCLE),Q157))</f>
        <v/>
      </c>
      <c r="W157" s="331" t="str">
        <f t="shared" si="1653"/>
        <v/>
      </c>
      <c r="X157" s="331" t="str">
        <f t="shared" si="1654"/>
        <v/>
      </c>
      <c r="Y157" s="352"/>
      <c r="Z157" s="322" t="str">
        <f t="shared" ref="Z157" si="1972">IF(R157="","",IF(M157="R",MOD(CERCLE-R157,CERCLE),R157))</f>
        <v/>
      </c>
      <c r="AA157" s="320" t="str">
        <f t="shared" ref="AA157" si="1973">IF(S157="","",ABS(COS(RADIANS(Z157-EST)*24))*S157)</f>
        <v/>
      </c>
      <c r="AC157" s="320" t="str">
        <f t="shared" ref="AC157" si="1974">IF(S157="","",SIN(RADIANS(Z157-EST)*24)*S157)</f>
        <v/>
      </c>
      <c r="AD157" s="320" t="str">
        <f t="shared" si="1610"/>
        <v/>
      </c>
      <c r="AF157" s="320" t="str">
        <f t="shared" si="1611"/>
        <v/>
      </c>
      <c r="AG157" s="320" t="str">
        <f t="shared" si="1611"/>
        <v/>
      </c>
      <c r="AH157" s="320" t="str">
        <f t="shared" si="1612"/>
        <v/>
      </c>
      <c r="AI157" s="320" t="str">
        <f t="shared" si="1613"/>
        <v/>
      </c>
      <c r="AJ157" s="320" t="str">
        <f>IF(AH157="","",IF(ISNA(MATCH(AH157,$AH$1:AH156,0)),"N","Y"))</f>
        <v/>
      </c>
      <c r="AK157" s="320" t="str">
        <f t="shared" si="1614"/>
        <v/>
      </c>
      <c r="AL157" s="320" t="str">
        <f t="shared" si="1615"/>
        <v/>
      </c>
      <c r="AM157" s="320" t="str">
        <f t="shared" si="1616"/>
        <v/>
      </c>
      <c r="AN157" s="320" t="str">
        <f t="shared" si="1617"/>
        <v/>
      </c>
      <c r="AO157" s="334" t="str">
        <f t="array" ref="AO157">IF(AM157="","",AVERAGE(IF(AH$1:AH$200=AM157,W$1:W$200)))</f>
        <v/>
      </c>
      <c r="AP157" s="334" t="str">
        <f t="array" ref="AP157">IF(AM157="","",AVERAGE(IF(AH$1:AH$200=AM157,X$1:X$200)))</f>
        <v/>
      </c>
      <c r="AQ157" s="334" t="str">
        <f t="shared" si="1658"/>
        <v/>
      </c>
      <c r="AR157" s="335" t="str">
        <f t="array" ref="AR157">IF(AQ157="","",MOD(DEGREES(AQ157/24),CERCLE))</f>
        <v/>
      </c>
      <c r="AS157" s="336" t="str">
        <f t="array" ref="AS157">IF(AM157="","",AVERAGE(IF(AH$1:AH$200=AM157,AA$1:AA$200)))</f>
        <v/>
      </c>
      <c r="AT157" s="336" t="str">
        <f t="shared" si="1618"/>
        <v/>
      </c>
      <c r="AU157" s="336" t="str">
        <f t="shared" si="1659"/>
        <v/>
      </c>
      <c r="AV157" s="337" t="str">
        <f t="array" ref="AV157">IF(AM157="","",AVERAGE(IF(AH$1:AH$200=AM157,AD$1:AD$200)))</f>
        <v/>
      </c>
      <c r="AW157" s="337" t="str">
        <f t="array" ref="AW157">IF(AN157="","",AVERAGE(IF(AH$1:AH$200=AN157,AD$1:AD$200)))</f>
        <v/>
      </c>
      <c r="AX157" s="337" t="str">
        <f t="shared" si="1660"/>
        <v/>
      </c>
      <c r="AY157" s="320" t="str">
        <f t="shared" si="1619"/>
        <v/>
      </c>
      <c r="AZ157" s="320" t="str">
        <f>IF(AY157="","",COUNT(AY$1:AY157))</f>
        <v/>
      </c>
      <c r="BB157" s="339" t="str">
        <f>IF(AF157="","",IF(ISNA(MATCH(AF157,$AF$1:AF156,0)),"N","Y"))</f>
        <v/>
      </c>
      <c r="BC157" s="339" t="str">
        <f t="shared" si="20"/>
        <v/>
      </c>
      <c r="BD157" s="339" t="str">
        <f>IF(BC157="","",COUNT($BC$1:BC157))</f>
        <v/>
      </c>
      <c r="BE157" s="339" t="str">
        <f t="shared" si="1620"/>
        <v/>
      </c>
      <c r="BF157" s="340" t="str">
        <f>IF(AR157="","",IF(ISNA(MATCH(AF157,$AF$1:AF156,0)),-AR157,AR157))</f>
        <v/>
      </c>
      <c r="BG157" s="341" t="str">
        <f t="array" ref="BG157">IF(BE157="","",SUM(IF(AK$1:AK$200=BE157,BF$1:BF$200)))</f>
        <v/>
      </c>
      <c r="BH157" s="341" t="str">
        <f t="shared" ref="BH157" si="1975">IF(BG157="","",MOD(BG157,CERCLE))</f>
        <v/>
      </c>
      <c r="BI157" s="342"/>
      <c r="BJ157" s="322"/>
      <c r="BK157" s="322"/>
      <c r="BL157" s="322"/>
      <c r="BM157" s="339" t="str">
        <f t="shared" si="1662"/>
        <v/>
      </c>
      <c r="BN157" s="343" t="str">
        <f t="shared" si="1622"/>
        <v/>
      </c>
      <c r="BO157" s="341" t="str">
        <f t="shared" ref="BO157" si="1976">IF(BN157="","",CERCLE-BN157)</f>
        <v/>
      </c>
      <c r="BP157" s="341"/>
      <c r="BQ157" s="339" t="str">
        <f t="shared" si="1624"/>
        <v/>
      </c>
      <c r="BR157" s="341" t="str">
        <f t="shared" si="1664"/>
        <v/>
      </c>
      <c r="BS157" s="341" t="str">
        <f t="shared" si="1665"/>
        <v/>
      </c>
      <c r="BT157" s="343" t="str">
        <f t="shared" si="1625"/>
        <v/>
      </c>
      <c r="BU157" s="342"/>
      <c r="BV157" s="341" t="str">
        <f t="shared" si="1666"/>
        <v/>
      </c>
      <c r="BW157" s="345" t="str">
        <f t="shared" si="1667"/>
        <v/>
      </c>
      <c r="BX157" s="345" t="str">
        <f t="shared" si="1626"/>
        <v/>
      </c>
      <c r="BY157" s="346" t="str">
        <f t="shared" si="1627"/>
        <v/>
      </c>
      <c r="BZ157" s="346" t="str">
        <f t="shared" si="1628"/>
        <v/>
      </c>
      <c r="CA157" s="339" t="str">
        <f t="shared" si="1668"/>
        <v/>
      </c>
      <c r="CE157" s="320" t="str">
        <f t="shared" si="1629"/>
        <v/>
      </c>
      <c r="CF157" s="320" t="str">
        <f t="shared" si="1630"/>
        <v/>
      </c>
      <c r="CG157" s="322" t="str">
        <f t="shared" si="1631"/>
        <v/>
      </c>
      <c r="CH157" s="322" t="str">
        <f t="shared" ref="CH157" si="1977">IF(CG157="","",MOD(CG157-BX157,CERCLE))</f>
        <v/>
      </c>
      <c r="CI157" s="322" t="str">
        <f t="shared" si="1633"/>
        <v/>
      </c>
      <c r="CJ157" s="349"/>
      <c r="CK157" s="350" t="str">
        <f t="shared" si="1634"/>
        <v/>
      </c>
      <c r="CL157" s="350" t="str">
        <f t="shared" si="1635"/>
        <v/>
      </c>
      <c r="CM157" s="320" t="str">
        <f t="shared" si="1867"/>
        <v/>
      </c>
      <c r="CN157" s="320" t="str">
        <f t="shared" si="1867"/>
        <v/>
      </c>
      <c r="CP157" s="322" t="str">
        <f>IF(BN157="","",MOD(BN157+'RAPPORT-XYZ'!$E$12,CERCLE))</f>
        <v/>
      </c>
      <c r="CQ157" s="345" t="str">
        <f t="shared" si="1670"/>
        <v/>
      </c>
      <c r="CR157" s="320" t="str">
        <f t="shared" si="1671"/>
        <v/>
      </c>
      <c r="CS157" s="320" t="str">
        <f t="shared" si="1636"/>
        <v/>
      </c>
      <c r="CU157" s="320" t="str">
        <f>IF(CR157="","",BY157/'RAPPORT-XYZ'!$E$9)</f>
        <v/>
      </c>
      <c r="CV157" s="320" t="str">
        <f>IF(CU157="","",-'RAPPORT-XYZ'!$E$27*CU157)</f>
        <v/>
      </c>
      <c r="CW157" s="320" t="str">
        <f>IF(CV157="","",-'RAPPORT-XYZ'!$E$29*CU157)</f>
        <v/>
      </c>
      <c r="CY157" s="320" t="str">
        <f t="shared" si="1637"/>
        <v/>
      </c>
      <c r="CZ157" s="320" t="str">
        <f t="shared" si="1637"/>
        <v/>
      </c>
      <c r="DB157" s="320" t="str">
        <f t="shared" si="1672"/>
        <v/>
      </c>
      <c r="DD157" s="320" t="str">
        <f>IF(CA157="","",CA157+('RAPPORT-XYZ'!$E$37*ROW(157:157)))</f>
        <v/>
      </c>
      <c r="DF157" s="345" t="str">
        <f t="shared" ref="DF157" si="1978">IF(AND(CZ157=0,CY157=0),0,IF(AND(CZ157=0,CY157&gt;0),NORD,IF(AND(CZ157&gt;0,CY157=0),EST,IF(AND(CZ157=0,CY157&lt;0),SUD,IF(AND(CZ157&lt;0,CY157=0),OUEST,"")))))</f>
        <v/>
      </c>
      <c r="DG157" s="345" t="str">
        <f t="shared" ref="DG157" si="1979">IF(CY157="","",IF(DF157="",MOD(DEGREES(ATAN(ABS(CZ157)/(ABS(CY157))))/24,CERCLE),DF157))</f>
        <v/>
      </c>
      <c r="DH157" s="345" t="str">
        <f t="shared" ref="DH157" si="1980">IF(DG157="","",MOD(IF(AND(CZ157&gt;0,CY157&gt;0),DG157,IF(AND(CZ157&gt;0,CY157&lt;0),SUD-DG157,IF(AND(CZ157&lt;0,CY157&lt;0),SUD+DG157,IF(AND(CZ157&lt;0,CY157&gt;0),NORD-DG157,DG157)))),CERCLE))</f>
        <v/>
      </c>
      <c r="DI157" s="322" t="str">
        <f t="shared" ref="DI157" si="1981">IF(CG157="","",MOD(CG157-DH157,CERCLE))</f>
        <v/>
      </c>
      <c r="DJ157" s="322" t="str">
        <f t="shared" si="1642"/>
        <v/>
      </c>
      <c r="DK157" s="322" t="str">
        <f>IF(XYZ!$F$15=OUI,'CALCUL-XYZ'!DJ157,'CALCUL-XYZ'!DH157)</f>
        <v/>
      </c>
      <c r="DL157" s="345" t="str">
        <f t="shared" si="1677"/>
        <v/>
      </c>
      <c r="DN157" s="320" t="str">
        <f t="shared" si="1643"/>
        <v/>
      </c>
      <c r="DO157" s="320" t="str">
        <f t="shared" si="1644"/>
        <v/>
      </c>
      <c r="DP157" s="320" t="str">
        <f t="shared" si="1859"/>
        <v/>
      </c>
      <c r="DQ157" s="320" t="str">
        <f t="shared" si="1859"/>
        <v/>
      </c>
      <c r="DS157" s="320" t="str">
        <f t="shared" si="1645"/>
        <v/>
      </c>
      <c r="DT157" s="320" t="str">
        <f>IF(XYZ!AJ181="","",IF(XYZ!$AO$23='CALCUL-XY'!$E$56," "&amp;SUBSTITUTE(XYZ!AJ181,",","."),","&amp;SUBSTITUTE(XYZ!AJ181,",",".")))</f>
        <v/>
      </c>
      <c r="DU157" s="320" t="str">
        <f>IF(XYZ!AK181="","",IF(XYZ!$AO$23='CALCUL-XY'!$E$56," "&amp;SUBSTITUTE(XYZ!AK181,",","."),","&amp;SUBSTITUTE(XYZ!AK181,",",".")))</f>
        <v/>
      </c>
      <c r="DV157" s="320" t="str">
        <f>IF(DD157="","",IF(XYZ!$AO$23='CALCUL-XY'!$E$56," "&amp;SUBSTITUTE(DD157,",","."),","&amp;SUBSTITUTE(DD157,",",".")))</f>
        <v/>
      </c>
      <c r="DW157" s="320" t="str">
        <f>IF(DS157="","",IF(XYZ!$AO$23='CALCUL-XY'!$E$56,IF(XYZ!AM181=""," ST"," "&amp;XYZ!AM181),IF(XYZ!AM181="",",ST",","&amp;XYZ!AM181)))</f>
        <v/>
      </c>
      <c r="DY157" s="319">
        <f t="shared" si="1646"/>
        <v>157</v>
      </c>
      <c r="DZ157" s="320" t="str">
        <f t="shared" si="1647"/>
        <v/>
      </c>
      <c r="EA157" s="322" t="str">
        <f t="shared" si="1648"/>
        <v/>
      </c>
      <c r="EB157" s="345" t="str">
        <f t="shared" si="1679"/>
        <v/>
      </c>
      <c r="EC157" s="320" t="str">
        <f t="shared" si="1649"/>
        <v/>
      </c>
      <c r="ED157" s="320" t="str">
        <f t="shared" si="1692"/>
        <v/>
      </c>
      <c r="EE157" s="320" t="str">
        <f t="shared" si="1693"/>
        <v/>
      </c>
      <c r="EF157" s="320" t="str">
        <f ca="1">IF(EA157="","",IF(NC&lt;DY157,"",SUM(ED157:OFFSET(ED157,(NC-1),0))))</f>
        <v/>
      </c>
      <c r="EG157" s="320" t="str">
        <f ca="1">IF(EA157="","",IF(NC&lt;DY157,"",SUM(EE157:OFFSET(EE157,(NC-1),0))))</f>
        <v/>
      </c>
      <c r="EH157" s="320" t="str">
        <f t="shared" si="1650"/>
        <v/>
      </c>
      <c r="EI157" s="320" t="str">
        <f>IF(EH157="","",'RAPPORT-XYZ'!$E$9/'CALCUL-XYZ'!EH157)</f>
        <v/>
      </c>
    </row>
    <row r="158" spans="1:139" x14ac:dyDescent="0.15">
      <c r="A158" s="320" t="str">
        <f>IF(XYZ!C182="","",XYZ!C182)</f>
        <v/>
      </c>
      <c r="B158" s="320" t="str">
        <f>IF(XYZ!C182="","",IF(XYZ!C182='RAPPORT-XYZ'!$A$6,'RAPPORT-XYZ'!$A$6,IF(OR(XYZ!C182='RAPPORT-XYZ'!$A$7,XYZ!C182='RAPPORT-XYZ'!$B$7),'RAPPORT-XYZ'!$A$7)))</f>
        <v/>
      </c>
      <c r="C158" s="320" t="str">
        <f>IF(XYZ!E182="","",XYZ!E182)</f>
        <v/>
      </c>
      <c r="D158" s="320" t="str">
        <f>IF(XYZ!F182="","",XYZ!F182)</f>
        <v/>
      </c>
      <c r="E158" s="320" t="str">
        <f>IF(XYZ!G182="","",XYZ!G182)</f>
        <v/>
      </c>
      <c r="F158" s="322" t="str">
        <f>IF(XYZ!H182="","",MOD(XYZ!H182,CERCLE))</f>
        <v/>
      </c>
      <c r="G158" s="322" t="str">
        <f>IF(XYZ!I182="","",MOD(XYZ!I182,CERCLE))</f>
        <v/>
      </c>
      <c r="H158" s="320">
        <f>IFERROR(IF(ECHELLE3="",XYZ!I182*1,XYZ!I182*ECHELLE3),"")</f>
        <v>0</v>
      </c>
      <c r="I158" s="320" t="str">
        <f>IF(XYZ!J182="","",XYZ!J182)</f>
        <v/>
      </c>
      <c r="K158" s="320" t="str">
        <f t="shared" si="1651"/>
        <v/>
      </c>
      <c r="L158" s="320" t="str">
        <f>IF(K158="","",COUNT($K$1:K158))</f>
        <v/>
      </c>
      <c r="M158" s="320" t="str">
        <f t="shared" si="1598"/>
        <v/>
      </c>
      <c r="N158" s="320" t="str">
        <f t="shared" si="1599"/>
        <v/>
      </c>
      <c r="O158" s="320" t="str">
        <f t="shared" si="1600"/>
        <v/>
      </c>
      <c r="P158" s="320" t="str">
        <f t="shared" si="1601"/>
        <v/>
      </c>
      <c r="Q158" s="322" t="str">
        <f t="shared" si="1602"/>
        <v/>
      </c>
      <c r="R158" s="322" t="str">
        <f t="shared" si="1603"/>
        <v/>
      </c>
      <c r="S158" s="320" t="str">
        <f t="shared" si="1604"/>
        <v/>
      </c>
      <c r="T158" s="320" t="str">
        <f t="shared" si="1605"/>
        <v/>
      </c>
      <c r="V158" s="322" t="str">
        <f t="shared" ref="V158" si="1982">IF(Q158="","",IF(M158="R",MOD(Q158-SUD,CERCLE),Q158))</f>
        <v/>
      </c>
      <c r="W158" s="331" t="str">
        <f t="shared" si="1653"/>
        <v/>
      </c>
      <c r="X158" s="331" t="str">
        <f t="shared" si="1654"/>
        <v/>
      </c>
      <c r="Y158" s="352"/>
      <c r="Z158" s="322" t="str">
        <f t="shared" ref="Z158" si="1983">IF(R158="","",IF(M158="R",MOD(CERCLE-R158,CERCLE),R158))</f>
        <v/>
      </c>
      <c r="AA158" s="320" t="str">
        <f t="shared" ref="AA158" si="1984">IF(S158="","",ABS(COS(RADIANS(Z158-EST)*24))*S158)</f>
        <v/>
      </c>
      <c r="AC158" s="320" t="str">
        <f t="shared" ref="AC158" si="1985">IF(S158="","",SIN(RADIANS(Z158-EST)*24)*S158)</f>
        <v/>
      </c>
      <c r="AD158" s="320" t="str">
        <f t="shared" si="1610"/>
        <v/>
      </c>
      <c r="AF158" s="320" t="str">
        <f t="shared" si="1611"/>
        <v/>
      </c>
      <c r="AG158" s="320" t="str">
        <f t="shared" si="1611"/>
        <v/>
      </c>
      <c r="AH158" s="320" t="str">
        <f t="shared" si="1612"/>
        <v/>
      </c>
      <c r="AI158" s="320" t="str">
        <f t="shared" si="1613"/>
        <v/>
      </c>
      <c r="AJ158" s="320" t="str">
        <f>IF(AH158="","",IF(ISNA(MATCH(AH158,$AH$1:AH157,0)),"N","Y"))</f>
        <v/>
      </c>
      <c r="AK158" s="320" t="str">
        <f t="shared" si="1614"/>
        <v/>
      </c>
      <c r="AL158" s="320" t="str">
        <f t="shared" si="1615"/>
        <v/>
      </c>
      <c r="AM158" s="320" t="str">
        <f t="shared" si="1616"/>
        <v/>
      </c>
      <c r="AN158" s="320" t="str">
        <f t="shared" si="1617"/>
        <v/>
      </c>
      <c r="AO158" s="334" t="str">
        <f t="array" ref="AO158">IF(AM158="","",AVERAGE(IF(AH$1:AH$200=AM158,W$1:W$200)))</f>
        <v/>
      </c>
      <c r="AP158" s="334" t="str">
        <f t="array" ref="AP158">IF(AM158="","",AVERAGE(IF(AH$1:AH$200=AM158,X$1:X$200)))</f>
        <v/>
      </c>
      <c r="AQ158" s="334" t="str">
        <f t="shared" si="1658"/>
        <v/>
      </c>
      <c r="AR158" s="335" t="str">
        <f t="array" ref="AR158">IF(AQ158="","",MOD(DEGREES(AQ158/24),CERCLE))</f>
        <v/>
      </c>
      <c r="AS158" s="336" t="str">
        <f t="array" ref="AS158">IF(AM158="","",AVERAGE(IF(AH$1:AH$200=AM158,AA$1:AA$200)))</f>
        <v/>
      </c>
      <c r="AT158" s="336" t="str">
        <f t="shared" si="1618"/>
        <v/>
      </c>
      <c r="AU158" s="336" t="str">
        <f t="shared" si="1659"/>
        <v/>
      </c>
      <c r="AV158" s="337" t="str">
        <f t="array" ref="AV158">IF(AM158="","",AVERAGE(IF(AH$1:AH$200=AM158,AD$1:AD$200)))</f>
        <v/>
      </c>
      <c r="AW158" s="337" t="str">
        <f t="array" ref="AW158">IF(AN158="","",AVERAGE(IF(AH$1:AH$200=AN158,AD$1:AD$200)))</f>
        <v/>
      </c>
      <c r="AX158" s="337" t="str">
        <f t="shared" si="1660"/>
        <v/>
      </c>
      <c r="AY158" s="320" t="str">
        <f t="shared" si="1619"/>
        <v/>
      </c>
      <c r="AZ158" s="320" t="str">
        <f>IF(AY158="","",COUNT(AY$1:AY158))</f>
        <v/>
      </c>
      <c r="BB158" s="339" t="str">
        <f>IF(AF158="","",IF(ISNA(MATCH(AF158,$AF$1:AF157,0)),"N","Y"))</f>
        <v/>
      </c>
      <c r="BC158" s="339" t="str">
        <f t="shared" si="20"/>
        <v/>
      </c>
      <c r="BD158" s="339" t="str">
        <f>IF(BC158="","",COUNT($BC$1:BC158))</f>
        <v/>
      </c>
      <c r="BE158" s="339" t="str">
        <f t="shared" si="1620"/>
        <v/>
      </c>
      <c r="BF158" s="340" t="str">
        <f>IF(AR158="","",IF(ISNA(MATCH(AF158,$AF$1:AF157,0)),-AR158,AR158))</f>
        <v/>
      </c>
      <c r="BG158" s="341" t="str">
        <f t="array" ref="BG158">IF(BE158="","",SUM(IF(AK$1:AK$200=BE158,BF$1:BF$200)))</f>
        <v/>
      </c>
      <c r="BH158" s="341" t="str">
        <f t="shared" ref="BH158" si="1986">IF(BG158="","",MOD(BG158,CERCLE))</f>
        <v/>
      </c>
      <c r="BI158" s="342"/>
      <c r="BJ158" s="322"/>
      <c r="BK158" s="322"/>
      <c r="BL158" s="322"/>
      <c r="BM158" s="339" t="str">
        <f t="shared" si="1662"/>
        <v/>
      </c>
      <c r="BN158" s="343" t="str">
        <f t="shared" si="1622"/>
        <v/>
      </c>
      <c r="BO158" s="341" t="str">
        <f t="shared" ref="BO158" si="1987">IF(BN158="","",CERCLE-BN158)</f>
        <v/>
      </c>
      <c r="BP158" s="341"/>
      <c r="BQ158" s="339" t="str">
        <f t="shared" si="1624"/>
        <v/>
      </c>
      <c r="BR158" s="341" t="str">
        <f t="shared" si="1664"/>
        <v/>
      </c>
      <c r="BS158" s="341" t="str">
        <f t="shared" si="1665"/>
        <v/>
      </c>
      <c r="BT158" s="343" t="str">
        <f t="shared" si="1625"/>
        <v/>
      </c>
      <c r="BU158" s="342"/>
      <c r="BV158" s="341" t="str">
        <f t="shared" si="1666"/>
        <v/>
      </c>
      <c r="BW158" s="345" t="str">
        <f t="shared" si="1667"/>
        <v/>
      </c>
      <c r="BX158" s="345" t="str">
        <f t="shared" si="1626"/>
        <v/>
      </c>
      <c r="BY158" s="346" t="str">
        <f t="shared" si="1627"/>
        <v/>
      </c>
      <c r="BZ158" s="346" t="str">
        <f t="shared" si="1628"/>
        <v/>
      </c>
      <c r="CA158" s="339" t="str">
        <f t="shared" si="1668"/>
        <v/>
      </c>
      <c r="CE158" s="320" t="str">
        <f t="shared" si="1629"/>
        <v/>
      </c>
      <c r="CF158" s="320" t="str">
        <f t="shared" si="1630"/>
        <v/>
      </c>
      <c r="CG158" s="322" t="str">
        <f t="shared" si="1631"/>
        <v/>
      </c>
      <c r="CH158" s="322" t="str">
        <f t="shared" ref="CH158" si="1988">IF(CG158="","",MOD(CG158-BX158,CERCLE))</f>
        <v/>
      </c>
      <c r="CI158" s="322" t="str">
        <f t="shared" si="1633"/>
        <v/>
      </c>
      <c r="CJ158" s="349"/>
      <c r="CK158" s="350" t="str">
        <f t="shared" si="1634"/>
        <v/>
      </c>
      <c r="CL158" s="350" t="str">
        <f t="shared" si="1635"/>
        <v/>
      </c>
      <c r="CM158" s="320" t="str">
        <f t="shared" si="1867"/>
        <v/>
      </c>
      <c r="CN158" s="320" t="str">
        <f t="shared" si="1867"/>
        <v/>
      </c>
      <c r="CP158" s="322" t="str">
        <f>IF(BN158="","",MOD(BN158+'RAPPORT-XYZ'!$E$12,CERCLE))</f>
        <v/>
      </c>
      <c r="CQ158" s="345" t="str">
        <f t="shared" si="1670"/>
        <v/>
      </c>
      <c r="CR158" s="320" t="str">
        <f t="shared" si="1671"/>
        <v/>
      </c>
      <c r="CS158" s="320" t="str">
        <f t="shared" si="1636"/>
        <v/>
      </c>
      <c r="CU158" s="320" t="str">
        <f>IF(CR158="","",BY158/'RAPPORT-XYZ'!$E$9)</f>
        <v/>
      </c>
      <c r="CV158" s="320" t="str">
        <f>IF(CU158="","",-'RAPPORT-XYZ'!$E$27*CU158)</f>
        <v/>
      </c>
      <c r="CW158" s="320" t="str">
        <f>IF(CV158="","",-'RAPPORT-XYZ'!$E$29*CU158)</f>
        <v/>
      </c>
      <c r="CY158" s="320" t="str">
        <f t="shared" si="1637"/>
        <v/>
      </c>
      <c r="CZ158" s="320" t="str">
        <f t="shared" si="1637"/>
        <v/>
      </c>
      <c r="DB158" s="320" t="str">
        <f t="shared" si="1672"/>
        <v/>
      </c>
      <c r="DD158" s="320" t="str">
        <f>IF(CA158="","",CA158+('RAPPORT-XYZ'!$E$37*ROW(158:158)))</f>
        <v/>
      </c>
      <c r="DF158" s="345" t="str">
        <f t="shared" ref="DF158" si="1989">IF(AND(CZ158=0,CY158=0),0,IF(AND(CZ158=0,CY158&gt;0),NORD,IF(AND(CZ158&gt;0,CY158=0),EST,IF(AND(CZ158=0,CY158&lt;0),SUD,IF(AND(CZ158&lt;0,CY158=0),OUEST,"")))))</f>
        <v/>
      </c>
      <c r="DG158" s="345" t="str">
        <f t="shared" ref="DG158" si="1990">IF(CY158="","",IF(DF158="",MOD(DEGREES(ATAN(ABS(CZ158)/(ABS(CY158))))/24,CERCLE),DF158))</f>
        <v/>
      </c>
      <c r="DH158" s="345" t="str">
        <f t="shared" ref="DH158" si="1991">IF(DG158="","",MOD(IF(AND(CZ158&gt;0,CY158&gt;0),DG158,IF(AND(CZ158&gt;0,CY158&lt;0),SUD-DG158,IF(AND(CZ158&lt;0,CY158&lt;0),SUD+DG158,IF(AND(CZ158&lt;0,CY158&gt;0),NORD-DG158,DG158)))),CERCLE))</f>
        <v/>
      </c>
      <c r="DI158" s="322" t="str">
        <f t="shared" ref="DI158" si="1992">IF(CG158="","",MOD(CG158-DH158,CERCLE))</f>
        <v/>
      </c>
      <c r="DJ158" s="322" t="str">
        <f t="shared" si="1642"/>
        <v/>
      </c>
      <c r="DK158" s="322" t="str">
        <f>IF(XYZ!$F$15=OUI,'CALCUL-XYZ'!DJ158,'CALCUL-XYZ'!DH158)</f>
        <v/>
      </c>
      <c r="DL158" s="345" t="str">
        <f t="shared" si="1677"/>
        <v/>
      </c>
      <c r="DN158" s="320" t="str">
        <f t="shared" si="1643"/>
        <v/>
      </c>
      <c r="DO158" s="320" t="str">
        <f t="shared" si="1644"/>
        <v/>
      </c>
      <c r="DP158" s="320" t="str">
        <f t="shared" si="1859"/>
        <v/>
      </c>
      <c r="DQ158" s="320" t="str">
        <f t="shared" si="1859"/>
        <v/>
      </c>
      <c r="DS158" s="320" t="str">
        <f t="shared" si="1645"/>
        <v/>
      </c>
      <c r="DT158" s="320" t="str">
        <f>IF(XYZ!AJ182="","",IF(XYZ!$AO$23='CALCUL-XY'!$E$56," "&amp;SUBSTITUTE(XYZ!AJ182,",","."),","&amp;SUBSTITUTE(XYZ!AJ182,",",".")))</f>
        <v/>
      </c>
      <c r="DU158" s="320" t="str">
        <f>IF(XYZ!AK182="","",IF(XYZ!$AO$23='CALCUL-XY'!$E$56," "&amp;SUBSTITUTE(XYZ!AK182,",","."),","&amp;SUBSTITUTE(XYZ!AK182,",",".")))</f>
        <v/>
      </c>
      <c r="DV158" s="320" t="str">
        <f>IF(DD158="","",IF(XYZ!$AO$23='CALCUL-XY'!$E$56," "&amp;SUBSTITUTE(DD158,",","."),","&amp;SUBSTITUTE(DD158,",",".")))</f>
        <v/>
      </c>
      <c r="DW158" s="320" t="str">
        <f>IF(DS158="","",IF(XYZ!$AO$23='CALCUL-XY'!$E$56,IF(XYZ!AM182=""," ST"," "&amp;XYZ!AM182),IF(XYZ!AM182="",",ST",","&amp;XYZ!AM182)))</f>
        <v/>
      </c>
      <c r="DY158" s="319">
        <f t="shared" si="1646"/>
        <v>158</v>
      </c>
      <c r="DZ158" s="320" t="str">
        <f t="shared" si="1647"/>
        <v/>
      </c>
      <c r="EA158" s="322" t="str">
        <f t="shared" si="1648"/>
        <v/>
      </c>
      <c r="EB158" s="345" t="str">
        <f t="shared" si="1679"/>
        <v/>
      </c>
      <c r="EC158" s="320" t="str">
        <f t="shared" si="1649"/>
        <v/>
      </c>
      <c r="ED158" s="320" t="str">
        <f t="shared" si="1692"/>
        <v/>
      </c>
      <c r="EE158" s="320" t="str">
        <f t="shared" si="1693"/>
        <v/>
      </c>
      <c r="EF158" s="320" t="str">
        <f ca="1">IF(EA158="","",IF(NC&lt;DY158,"",SUM(ED158:OFFSET(ED158,(NC-1),0))))</f>
        <v/>
      </c>
      <c r="EG158" s="320" t="str">
        <f ca="1">IF(EA158="","",IF(NC&lt;DY158,"",SUM(EE158:OFFSET(EE158,(NC-1),0))))</f>
        <v/>
      </c>
      <c r="EH158" s="320" t="str">
        <f t="shared" si="1650"/>
        <v/>
      </c>
      <c r="EI158" s="320" t="str">
        <f>IF(EH158="","",'RAPPORT-XYZ'!$E$9/'CALCUL-XYZ'!EH158)</f>
        <v/>
      </c>
    </row>
    <row r="159" spans="1:139" x14ac:dyDescent="0.15">
      <c r="A159" s="320" t="str">
        <f>IF(XYZ!C183="","",XYZ!C183)</f>
        <v/>
      </c>
      <c r="B159" s="320" t="str">
        <f>IF(XYZ!C183="","",IF(XYZ!C183='RAPPORT-XYZ'!$A$6,'RAPPORT-XYZ'!$A$6,IF(OR(XYZ!C183='RAPPORT-XYZ'!$A$7,XYZ!C183='RAPPORT-XYZ'!$B$7),'RAPPORT-XYZ'!$A$7)))</f>
        <v/>
      </c>
      <c r="C159" s="320" t="str">
        <f>IF(XYZ!E183="","",XYZ!E183)</f>
        <v/>
      </c>
      <c r="D159" s="320" t="str">
        <f>IF(XYZ!F183="","",XYZ!F183)</f>
        <v/>
      </c>
      <c r="E159" s="320" t="str">
        <f>IF(XYZ!G183="","",XYZ!G183)</f>
        <v/>
      </c>
      <c r="F159" s="322" t="str">
        <f>IF(XYZ!H183="","",MOD(XYZ!H183,CERCLE))</f>
        <v/>
      </c>
      <c r="G159" s="322" t="str">
        <f>IF(XYZ!I183="","",MOD(XYZ!I183,CERCLE))</f>
        <v/>
      </c>
      <c r="H159" s="320">
        <f>IFERROR(IF(ECHELLE3="",XYZ!I183*1,XYZ!I183*ECHELLE3),"")</f>
        <v>0</v>
      </c>
      <c r="I159" s="320" t="str">
        <f>IF(XYZ!J183="","",XYZ!J183)</f>
        <v/>
      </c>
      <c r="K159" s="320" t="str">
        <f t="shared" si="1651"/>
        <v/>
      </c>
      <c r="L159" s="320" t="str">
        <f>IF(K159="","",COUNT($K$1:K159))</f>
        <v/>
      </c>
      <c r="M159" s="320" t="str">
        <f t="shared" si="1598"/>
        <v/>
      </c>
      <c r="N159" s="320" t="str">
        <f t="shared" si="1599"/>
        <v/>
      </c>
      <c r="O159" s="320" t="str">
        <f t="shared" si="1600"/>
        <v/>
      </c>
      <c r="P159" s="320" t="str">
        <f t="shared" si="1601"/>
        <v/>
      </c>
      <c r="Q159" s="322" t="str">
        <f t="shared" si="1602"/>
        <v/>
      </c>
      <c r="R159" s="322" t="str">
        <f t="shared" si="1603"/>
        <v/>
      </c>
      <c r="S159" s="320" t="str">
        <f t="shared" si="1604"/>
        <v/>
      </c>
      <c r="T159" s="320" t="str">
        <f t="shared" si="1605"/>
        <v/>
      </c>
      <c r="V159" s="322" t="str">
        <f t="shared" ref="V159" si="1993">IF(Q159="","",IF(M159="R",MOD(Q159-SUD,CERCLE),Q159))</f>
        <v/>
      </c>
      <c r="W159" s="331" t="str">
        <f t="shared" si="1653"/>
        <v/>
      </c>
      <c r="X159" s="331" t="str">
        <f t="shared" si="1654"/>
        <v/>
      </c>
      <c r="Y159" s="352"/>
      <c r="Z159" s="322" t="str">
        <f t="shared" ref="Z159" si="1994">IF(R159="","",IF(M159="R",MOD(CERCLE-R159,CERCLE),R159))</f>
        <v/>
      </c>
      <c r="AA159" s="320" t="str">
        <f t="shared" ref="AA159" si="1995">IF(S159="","",ABS(COS(RADIANS(Z159-EST)*24))*S159)</f>
        <v/>
      </c>
      <c r="AC159" s="320" t="str">
        <f t="shared" ref="AC159" si="1996">IF(S159="","",SIN(RADIANS(Z159-EST)*24)*S159)</f>
        <v/>
      </c>
      <c r="AD159" s="320" t="str">
        <f t="shared" si="1610"/>
        <v/>
      </c>
      <c r="AF159" s="320" t="str">
        <f t="shared" si="1611"/>
        <v/>
      </c>
      <c r="AG159" s="320" t="str">
        <f t="shared" si="1611"/>
        <v/>
      </c>
      <c r="AH159" s="320" t="str">
        <f t="shared" si="1612"/>
        <v/>
      </c>
      <c r="AI159" s="320" t="str">
        <f t="shared" si="1613"/>
        <v/>
      </c>
      <c r="AJ159" s="320" t="str">
        <f>IF(AH159="","",IF(ISNA(MATCH(AH159,$AH$1:AH158,0)),"N","Y"))</f>
        <v/>
      </c>
      <c r="AK159" s="320" t="str">
        <f t="shared" si="1614"/>
        <v/>
      </c>
      <c r="AL159" s="320" t="str">
        <f t="shared" si="1615"/>
        <v/>
      </c>
      <c r="AM159" s="320" t="str">
        <f t="shared" si="1616"/>
        <v/>
      </c>
      <c r="AN159" s="320" t="str">
        <f t="shared" si="1617"/>
        <v/>
      </c>
      <c r="AO159" s="334" t="str">
        <f t="array" ref="AO159">IF(AM159="","",AVERAGE(IF(AH$1:AH$200=AM159,W$1:W$200)))</f>
        <v/>
      </c>
      <c r="AP159" s="334" t="str">
        <f t="array" ref="AP159">IF(AM159="","",AVERAGE(IF(AH$1:AH$200=AM159,X$1:X$200)))</f>
        <v/>
      </c>
      <c r="AQ159" s="334" t="str">
        <f t="shared" si="1658"/>
        <v/>
      </c>
      <c r="AR159" s="335" t="str">
        <f t="array" ref="AR159">IF(AQ159="","",MOD(DEGREES(AQ159/24),CERCLE))</f>
        <v/>
      </c>
      <c r="AS159" s="336" t="str">
        <f t="array" ref="AS159">IF(AM159="","",AVERAGE(IF(AH$1:AH$200=AM159,AA$1:AA$200)))</f>
        <v/>
      </c>
      <c r="AT159" s="336" t="str">
        <f t="shared" si="1618"/>
        <v/>
      </c>
      <c r="AU159" s="336" t="str">
        <f t="shared" si="1659"/>
        <v/>
      </c>
      <c r="AV159" s="337" t="str">
        <f t="array" ref="AV159">IF(AM159="","",AVERAGE(IF(AH$1:AH$200=AM159,AD$1:AD$200)))</f>
        <v/>
      </c>
      <c r="AW159" s="337" t="str">
        <f t="array" ref="AW159">IF(AN159="","",AVERAGE(IF(AH$1:AH$200=AN159,AD$1:AD$200)))</f>
        <v/>
      </c>
      <c r="AX159" s="337" t="str">
        <f t="shared" si="1660"/>
        <v/>
      </c>
      <c r="AY159" s="320" t="str">
        <f t="shared" si="1619"/>
        <v/>
      </c>
      <c r="AZ159" s="320" t="str">
        <f>IF(AY159="","",COUNT(AY$1:AY159))</f>
        <v/>
      </c>
      <c r="BB159" s="339" t="str">
        <f>IF(AF159="","",IF(ISNA(MATCH(AF159,$AF$1:AF158,0)),"N","Y"))</f>
        <v/>
      </c>
      <c r="BC159" s="339" t="str">
        <f t="shared" si="20"/>
        <v/>
      </c>
      <c r="BD159" s="339" t="str">
        <f>IF(BC159="","",COUNT($BC$1:BC159))</f>
        <v/>
      </c>
      <c r="BE159" s="339" t="str">
        <f t="shared" si="1620"/>
        <v/>
      </c>
      <c r="BF159" s="340" t="str">
        <f>IF(AR159="","",IF(ISNA(MATCH(AF159,$AF$1:AF158,0)),-AR159,AR159))</f>
        <v/>
      </c>
      <c r="BG159" s="341" t="str">
        <f t="array" ref="BG159">IF(BE159="","",SUM(IF(AK$1:AK$200=BE159,BF$1:BF$200)))</f>
        <v/>
      </c>
      <c r="BH159" s="341" t="str">
        <f t="shared" ref="BH159" si="1997">IF(BG159="","",MOD(BG159,CERCLE))</f>
        <v/>
      </c>
      <c r="BI159" s="342"/>
      <c r="BJ159" s="322"/>
      <c r="BK159" s="322"/>
      <c r="BL159" s="322"/>
      <c r="BM159" s="339" t="str">
        <f t="shared" si="1662"/>
        <v/>
      </c>
      <c r="BN159" s="343" t="str">
        <f t="shared" si="1622"/>
        <v/>
      </c>
      <c r="BO159" s="341" t="str">
        <f t="shared" ref="BO159" si="1998">IF(BN159="","",CERCLE-BN159)</f>
        <v/>
      </c>
      <c r="BP159" s="341"/>
      <c r="BQ159" s="339" t="str">
        <f t="shared" si="1624"/>
        <v/>
      </c>
      <c r="BR159" s="341" t="str">
        <f t="shared" si="1664"/>
        <v/>
      </c>
      <c r="BS159" s="341" t="str">
        <f t="shared" si="1665"/>
        <v/>
      </c>
      <c r="BT159" s="343" t="str">
        <f t="shared" si="1625"/>
        <v/>
      </c>
      <c r="BU159" s="342"/>
      <c r="BV159" s="341" t="str">
        <f t="shared" si="1666"/>
        <v/>
      </c>
      <c r="BW159" s="345" t="str">
        <f t="shared" si="1667"/>
        <v/>
      </c>
      <c r="BX159" s="345" t="str">
        <f t="shared" si="1626"/>
        <v/>
      </c>
      <c r="BY159" s="346" t="str">
        <f t="shared" si="1627"/>
        <v/>
      </c>
      <c r="BZ159" s="346" t="str">
        <f t="shared" si="1628"/>
        <v/>
      </c>
      <c r="CA159" s="339" t="str">
        <f t="shared" si="1668"/>
        <v/>
      </c>
      <c r="CE159" s="320" t="str">
        <f t="shared" si="1629"/>
        <v/>
      </c>
      <c r="CF159" s="320" t="str">
        <f t="shared" si="1630"/>
        <v/>
      </c>
      <c r="CG159" s="322" t="str">
        <f t="shared" si="1631"/>
        <v/>
      </c>
      <c r="CH159" s="322" t="str">
        <f t="shared" ref="CH159" si="1999">IF(CG159="","",MOD(CG159-BX159,CERCLE))</f>
        <v/>
      </c>
      <c r="CI159" s="322" t="str">
        <f t="shared" si="1633"/>
        <v/>
      </c>
      <c r="CJ159" s="349"/>
      <c r="CK159" s="350" t="str">
        <f t="shared" si="1634"/>
        <v/>
      </c>
      <c r="CL159" s="350" t="str">
        <f t="shared" si="1635"/>
        <v/>
      </c>
      <c r="CM159" s="320" t="str">
        <f t="shared" si="1867"/>
        <v/>
      </c>
      <c r="CN159" s="320" t="str">
        <f t="shared" si="1867"/>
        <v/>
      </c>
      <c r="CP159" s="322" t="str">
        <f>IF(BN159="","",MOD(BN159+'RAPPORT-XYZ'!$E$12,CERCLE))</f>
        <v/>
      </c>
      <c r="CQ159" s="345" t="str">
        <f t="shared" si="1670"/>
        <v/>
      </c>
      <c r="CR159" s="320" t="str">
        <f t="shared" si="1671"/>
        <v/>
      </c>
      <c r="CS159" s="320" t="str">
        <f t="shared" si="1636"/>
        <v/>
      </c>
      <c r="CU159" s="320" t="str">
        <f>IF(CR159="","",BY159/'RAPPORT-XYZ'!$E$9)</f>
        <v/>
      </c>
      <c r="CV159" s="320" t="str">
        <f>IF(CU159="","",-'RAPPORT-XYZ'!$E$27*CU159)</f>
        <v/>
      </c>
      <c r="CW159" s="320" t="str">
        <f>IF(CV159="","",-'RAPPORT-XYZ'!$E$29*CU159)</f>
        <v/>
      </c>
      <c r="CY159" s="320" t="str">
        <f t="shared" si="1637"/>
        <v/>
      </c>
      <c r="CZ159" s="320" t="str">
        <f t="shared" si="1637"/>
        <v/>
      </c>
      <c r="DB159" s="320" t="str">
        <f t="shared" si="1672"/>
        <v/>
      </c>
      <c r="DD159" s="320" t="str">
        <f>IF(CA159="","",CA159+('RAPPORT-XYZ'!$E$37*ROW(159:159)))</f>
        <v/>
      </c>
      <c r="DF159" s="345" t="str">
        <f t="shared" ref="DF159" si="2000">IF(AND(CZ159=0,CY159=0),0,IF(AND(CZ159=0,CY159&gt;0),NORD,IF(AND(CZ159&gt;0,CY159=0),EST,IF(AND(CZ159=0,CY159&lt;0),SUD,IF(AND(CZ159&lt;0,CY159=0),OUEST,"")))))</f>
        <v/>
      </c>
      <c r="DG159" s="345" t="str">
        <f t="shared" ref="DG159" si="2001">IF(CY159="","",IF(DF159="",MOD(DEGREES(ATAN(ABS(CZ159)/(ABS(CY159))))/24,CERCLE),DF159))</f>
        <v/>
      </c>
      <c r="DH159" s="345" t="str">
        <f t="shared" ref="DH159" si="2002">IF(DG159="","",MOD(IF(AND(CZ159&gt;0,CY159&gt;0),DG159,IF(AND(CZ159&gt;0,CY159&lt;0),SUD-DG159,IF(AND(CZ159&lt;0,CY159&lt;0),SUD+DG159,IF(AND(CZ159&lt;0,CY159&gt;0),NORD-DG159,DG159)))),CERCLE))</f>
        <v/>
      </c>
      <c r="DI159" s="322" t="str">
        <f t="shared" ref="DI159" si="2003">IF(CG159="","",MOD(CG159-DH159,CERCLE))</f>
        <v/>
      </c>
      <c r="DJ159" s="322" t="str">
        <f t="shared" si="1642"/>
        <v/>
      </c>
      <c r="DK159" s="322" t="str">
        <f>IF(XYZ!$F$15=OUI,'CALCUL-XYZ'!DJ159,'CALCUL-XYZ'!DH159)</f>
        <v/>
      </c>
      <c r="DL159" s="345" t="str">
        <f t="shared" si="1677"/>
        <v/>
      </c>
      <c r="DN159" s="320" t="str">
        <f t="shared" si="1643"/>
        <v/>
      </c>
      <c r="DO159" s="320" t="str">
        <f t="shared" si="1644"/>
        <v/>
      </c>
      <c r="DP159" s="320" t="str">
        <f t="shared" si="1859"/>
        <v/>
      </c>
      <c r="DQ159" s="320" t="str">
        <f t="shared" si="1859"/>
        <v/>
      </c>
      <c r="DS159" s="320" t="str">
        <f t="shared" si="1645"/>
        <v/>
      </c>
      <c r="DT159" s="320" t="str">
        <f>IF(XYZ!AJ183="","",IF(XYZ!$AO$23='CALCUL-XY'!$E$56," "&amp;SUBSTITUTE(XYZ!AJ183,",","."),","&amp;SUBSTITUTE(XYZ!AJ183,",",".")))</f>
        <v/>
      </c>
      <c r="DU159" s="320" t="str">
        <f>IF(XYZ!AK183="","",IF(XYZ!$AO$23='CALCUL-XY'!$E$56," "&amp;SUBSTITUTE(XYZ!AK183,",","."),","&amp;SUBSTITUTE(XYZ!AK183,",",".")))</f>
        <v/>
      </c>
      <c r="DV159" s="320" t="str">
        <f>IF(DD159="","",IF(XYZ!$AO$23='CALCUL-XY'!$E$56," "&amp;SUBSTITUTE(DD159,",","."),","&amp;SUBSTITUTE(DD159,",",".")))</f>
        <v/>
      </c>
      <c r="DW159" s="320" t="str">
        <f>IF(DS159="","",IF(XYZ!$AO$23='CALCUL-XY'!$E$56,IF(XYZ!AM183=""," ST"," "&amp;XYZ!AM183),IF(XYZ!AM183="",",ST",","&amp;XYZ!AM183)))</f>
        <v/>
      </c>
      <c r="DY159" s="319">
        <f t="shared" si="1646"/>
        <v>159</v>
      </c>
      <c r="DZ159" s="320" t="str">
        <f t="shared" si="1647"/>
        <v/>
      </c>
      <c r="EA159" s="322" t="str">
        <f t="shared" si="1648"/>
        <v/>
      </c>
      <c r="EB159" s="345" t="str">
        <f t="shared" si="1679"/>
        <v/>
      </c>
      <c r="EC159" s="320" t="str">
        <f t="shared" si="1649"/>
        <v/>
      </c>
      <c r="ED159" s="320" t="str">
        <f t="shared" si="1692"/>
        <v/>
      </c>
      <c r="EE159" s="320" t="str">
        <f t="shared" si="1693"/>
        <v/>
      </c>
      <c r="EF159" s="320" t="str">
        <f ca="1">IF(EA159="","",IF(NC&lt;DY159,"",SUM(ED159:OFFSET(ED159,(NC-1),0))))</f>
        <v/>
      </c>
      <c r="EG159" s="320" t="str">
        <f ca="1">IF(EA159="","",IF(NC&lt;DY159,"",SUM(EE159:OFFSET(EE159,(NC-1),0))))</f>
        <v/>
      </c>
      <c r="EH159" s="320" t="str">
        <f t="shared" si="1650"/>
        <v/>
      </c>
      <c r="EI159" s="320" t="str">
        <f>IF(EH159="","",'RAPPORT-XYZ'!$E$9/'CALCUL-XYZ'!EH159)</f>
        <v/>
      </c>
    </row>
    <row r="160" spans="1:139" x14ac:dyDescent="0.15">
      <c r="A160" s="320" t="str">
        <f>IF(XYZ!C184="","",XYZ!C184)</f>
        <v/>
      </c>
      <c r="B160" s="320" t="str">
        <f>IF(XYZ!C184="","",IF(XYZ!C184='RAPPORT-XYZ'!$A$6,'RAPPORT-XYZ'!$A$6,IF(OR(XYZ!C184='RAPPORT-XYZ'!$A$7,XYZ!C184='RAPPORT-XYZ'!$B$7),'RAPPORT-XYZ'!$A$7)))</f>
        <v/>
      </c>
      <c r="C160" s="320" t="str">
        <f>IF(XYZ!E184="","",XYZ!E184)</f>
        <v/>
      </c>
      <c r="D160" s="320" t="str">
        <f>IF(XYZ!F184="","",XYZ!F184)</f>
        <v/>
      </c>
      <c r="E160" s="320" t="str">
        <f>IF(XYZ!G184="","",XYZ!G184)</f>
        <v/>
      </c>
      <c r="F160" s="322" t="str">
        <f>IF(XYZ!H184="","",MOD(XYZ!H184,CERCLE))</f>
        <v/>
      </c>
      <c r="G160" s="322" t="str">
        <f>IF(XYZ!I184="","",MOD(XYZ!I184,CERCLE))</f>
        <v/>
      </c>
      <c r="H160" s="320">
        <f>IFERROR(IF(ECHELLE3="",XYZ!I184*1,XYZ!I184*ECHELLE3),"")</f>
        <v>0</v>
      </c>
      <c r="I160" s="320" t="str">
        <f>IF(XYZ!J184="","",XYZ!J184)</f>
        <v/>
      </c>
      <c r="K160" s="320" t="str">
        <f t="shared" si="1651"/>
        <v/>
      </c>
      <c r="L160" s="320" t="str">
        <f>IF(K160="","",COUNT($K$1:K160))</f>
        <v/>
      </c>
      <c r="M160" s="320" t="str">
        <f t="shared" si="1598"/>
        <v/>
      </c>
      <c r="N160" s="320" t="str">
        <f t="shared" si="1599"/>
        <v/>
      </c>
      <c r="O160" s="320" t="str">
        <f t="shared" si="1600"/>
        <v/>
      </c>
      <c r="P160" s="320" t="str">
        <f t="shared" si="1601"/>
        <v/>
      </c>
      <c r="Q160" s="322" t="str">
        <f t="shared" si="1602"/>
        <v/>
      </c>
      <c r="R160" s="322" t="str">
        <f t="shared" si="1603"/>
        <v/>
      </c>
      <c r="S160" s="320" t="str">
        <f t="shared" si="1604"/>
        <v/>
      </c>
      <c r="T160" s="320" t="str">
        <f t="shared" si="1605"/>
        <v/>
      </c>
      <c r="V160" s="322" t="str">
        <f t="shared" ref="V160" si="2004">IF(Q160="","",IF(M160="R",MOD(Q160-SUD,CERCLE),Q160))</f>
        <v/>
      </c>
      <c r="W160" s="331" t="str">
        <f t="shared" si="1653"/>
        <v/>
      </c>
      <c r="X160" s="331" t="str">
        <f t="shared" si="1654"/>
        <v/>
      </c>
      <c r="Y160" s="352"/>
      <c r="Z160" s="322" t="str">
        <f t="shared" ref="Z160" si="2005">IF(R160="","",IF(M160="R",MOD(CERCLE-R160,CERCLE),R160))</f>
        <v/>
      </c>
      <c r="AA160" s="320" t="str">
        <f t="shared" ref="AA160" si="2006">IF(S160="","",ABS(COS(RADIANS(Z160-EST)*24))*S160)</f>
        <v/>
      </c>
      <c r="AC160" s="320" t="str">
        <f t="shared" ref="AC160" si="2007">IF(S160="","",SIN(RADIANS(Z160-EST)*24)*S160)</f>
        <v/>
      </c>
      <c r="AD160" s="320" t="str">
        <f t="shared" si="1610"/>
        <v/>
      </c>
      <c r="AF160" s="320" t="str">
        <f t="shared" si="1611"/>
        <v/>
      </c>
      <c r="AG160" s="320" t="str">
        <f t="shared" si="1611"/>
        <v/>
      </c>
      <c r="AH160" s="320" t="str">
        <f t="shared" si="1612"/>
        <v/>
      </c>
      <c r="AI160" s="320" t="str">
        <f t="shared" si="1613"/>
        <v/>
      </c>
      <c r="AJ160" s="320" t="str">
        <f>IF(AH160="","",IF(ISNA(MATCH(AH160,$AH$1:AH159,0)),"N","Y"))</f>
        <v/>
      </c>
      <c r="AK160" s="320" t="str">
        <f t="shared" si="1614"/>
        <v/>
      </c>
      <c r="AL160" s="320" t="str">
        <f t="shared" si="1615"/>
        <v/>
      </c>
      <c r="AM160" s="320" t="str">
        <f t="shared" si="1616"/>
        <v/>
      </c>
      <c r="AN160" s="320" t="str">
        <f t="shared" si="1617"/>
        <v/>
      </c>
      <c r="AO160" s="334" t="str">
        <f t="array" ref="AO160">IF(AM160="","",AVERAGE(IF(AH$1:AH$200=AM160,W$1:W$200)))</f>
        <v/>
      </c>
      <c r="AP160" s="334" t="str">
        <f t="array" ref="AP160">IF(AM160="","",AVERAGE(IF(AH$1:AH$200=AM160,X$1:X$200)))</f>
        <v/>
      </c>
      <c r="AQ160" s="334" t="str">
        <f t="shared" si="1658"/>
        <v/>
      </c>
      <c r="AR160" s="335" t="str">
        <f t="array" ref="AR160">IF(AQ160="","",MOD(DEGREES(AQ160/24),CERCLE))</f>
        <v/>
      </c>
      <c r="AS160" s="336" t="str">
        <f t="array" ref="AS160">IF(AM160="","",AVERAGE(IF(AH$1:AH$200=AM160,AA$1:AA$200)))</f>
        <v/>
      </c>
      <c r="AT160" s="336" t="str">
        <f t="shared" si="1618"/>
        <v/>
      </c>
      <c r="AU160" s="336" t="str">
        <f t="shared" si="1659"/>
        <v/>
      </c>
      <c r="AV160" s="337" t="str">
        <f t="array" ref="AV160">IF(AM160="","",AVERAGE(IF(AH$1:AH$200=AM160,AD$1:AD$200)))</f>
        <v/>
      </c>
      <c r="AW160" s="337" t="str">
        <f t="array" ref="AW160">IF(AN160="","",AVERAGE(IF(AH$1:AH$200=AN160,AD$1:AD$200)))</f>
        <v/>
      </c>
      <c r="AX160" s="337" t="str">
        <f t="shared" si="1660"/>
        <v/>
      </c>
      <c r="AY160" s="320" t="str">
        <f t="shared" si="1619"/>
        <v/>
      </c>
      <c r="AZ160" s="320" t="str">
        <f>IF(AY160="","",COUNT(AY$1:AY160))</f>
        <v/>
      </c>
      <c r="BB160" s="339" t="str">
        <f>IF(AF160="","",IF(ISNA(MATCH(AF160,$AF$1:AF159,0)),"N","Y"))</f>
        <v/>
      </c>
      <c r="BC160" s="339" t="str">
        <f t="shared" si="20"/>
        <v/>
      </c>
      <c r="BD160" s="339" t="str">
        <f>IF(BC160="","",COUNT($BC$1:BC160))</f>
        <v/>
      </c>
      <c r="BE160" s="339" t="str">
        <f t="shared" si="1620"/>
        <v/>
      </c>
      <c r="BF160" s="340" t="str">
        <f>IF(AR160="","",IF(ISNA(MATCH(AF160,$AF$1:AF159,0)),-AR160,AR160))</f>
        <v/>
      </c>
      <c r="BG160" s="341" t="str">
        <f t="array" ref="BG160">IF(BE160="","",SUM(IF(AK$1:AK$200=BE160,BF$1:BF$200)))</f>
        <v/>
      </c>
      <c r="BH160" s="341" t="str">
        <f t="shared" ref="BH160" si="2008">IF(BG160="","",MOD(BG160,CERCLE))</f>
        <v/>
      </c>
      <c r="BI160" s="342"/>
      <c r="BJ160" s="322"/>
      <c r="BK160" s="322"/>
      <c r="BL160" s="322"/>
      <c r="BM160" s="339" t="str">
        <f t="shared" si="1662"/>
        <v/>
      </c>
      <c r="BN160" s="343" t="str">
        <f t="shared" si="1622"/>
        <v/>
      </c>
      <c r="BO160" s="341" t="str">
        <f t="shared" ref="BO160" si="2009">IF(BN160="","",CERCLE-BN160)</f>
        <v/>
      </c>
      <c r="BP160" s="341"/>
      <c r="BQ160" s="339" t="str">
        <f t="shared" si="1624"/>
        <v/>
      </c>
      <c r="BR160" s="341" t="str">
        <f t="shared" si="1664"/>
        <v/>
      </c>
      <c r="BS160" s="341" t="str">
        <f t="shared" si="1665"/>
        <v/>
      </c>
      <c r="BT160" s="343" t="str">
        <f t="shared" si="1625"/>
        <v/>
      </c>
      <c r="BU160" s="342"/>
      <c r="BV160" s="341" t="str">
        <f t="shared" si="1666"/>
        <v/>
      </c>
      <c r="BW160" s="345" t="str">
        <f t="shared" si="1667"/>
        <v/>
      </c>
      <c r="BX160" s="345" t="str">
        <f t="shared" si="1626"/>
        <v/>
      </c>
      <c r="BY160" s="346" t="str">
        <f t="shared" si="1627"/>
        <v/>
      </c>
      <c r="BZ160" s="346" t="str">
        <f t="shared" si="1628"/>
        <v/>
      </c>
      <c r="CA160" s="339" t="str">
        <f t="shared" si="1668"/>
        <v/>
      </c>
      <c r="CE160" s="320" t="str">
        <f t="shared" si="1629"/>
        <v/>
      </c>
      <c r="CF160" s="320" t="str">
        <f t="shared" si="1630"/>
        <v/>
      </c>
      <c r="CG160" s="322" t="str">
        <f t="shared" si="1631"/>
        <v/>
      </c>
      <c r="CH160" s="322" t="str">
        <f t="shared" ref="CH160" si="2010">IF(CG160="","",MOD(CG160-BX160,CERCLE))</f>
        <v/>
      </c>
      <c r="CI160" s="322" t="str">
        <f t="shared" si="1633"/>
        <v/>
      </c>
      <c r="CJ160" s="349"/>
      <c r="CK160" s="350" t="str">
        <f t="shared" si="1634"/>
        <v/>
      </c>
      <c r="CL160" s="350" t="str">
        <f t="shared" si="1635"/>
        <v/>
      </c>
      <c r="CM160" s="320" t="str">
        <f t="shared" si="1867"/>
        <v/>
      </c>
      <c r="CN160" s="320" t="str">
        <f t="shared" si="1867"/>
        <v/>
      </c>
      <c r="CP160" s="322" t="str">
        <f>IF(BN160="","",MOD(BN160+'RAPPORT-XYZ'!$E$12,CERCLE))</f>
        <v/>
      </c>
      <c r="CQ160" s="345" t="str">
        <f t="shared" si="1670"/>
        <v/>
      </c>
      <c r="CR160" s="320" t="str">
        <f t="shared" si="1671"/>
        <v/>
      </c>
      <c r="CS160" s="320" t="str">
        <f t="shared" si="1636"/>
        <v/>
      </c>
      <c r="CU160" s="320" t="str">
        <f>IF(CR160="","",BY160/'RAPPORT-XYZ'!$E$9)</f>
        <v/>
      </c>
      <c r="CV160" s="320" t="str">
        <f>IF(CU160="","",-'RAPPORT-XYZ'!$E$27*CU160)</f>
        <v/>
      </c>
      <c r="CW160" s="320" t="str">
        <f>IF(CV160="","",-'RAPPORT-XYZ'!$E$29*CU160)</f>
        <v/>
      </c>
      <c r="CY160" s="320" t="str">
        <f t="shared" si="1637"/>
        <v/>
      </c>
      <c r="CZ160" s="320" t="str">
        <f t="shared" si="1637"/>
        <v/>
      </c>
      <c r="DB160" s="320" t="str">
        <f t="shared" si="1672"/>
        <v/>
      </c>
      <c r="DD160" s="320" t="str">
        <f>IF(CA160="","",CA160+('RAPPORT-XYZ'!$E$37*ROW(160:160)))</f>
        <v/>
      </c>
      <c r="DF160" s="345" t="str">
        <f t="shared" ref="DF160" si="2011">IF(AND(CZ160=0,CY160=0),0,IF(AND(CZ160=0,CY160&gt;0),NORD,IF(AND(CZ160&gt;0,CY160=0),EST,IF(AND(CZ160=0,CY160&lt;0),SUD,IF(AND(CZ160&lt;0,CY160=0),OUEST,"")))))</f>
        <v/>
      </c>
      <c r="DG160" s="345" t="str">
        <f t="shared" ref="DG160" si="2012">IF(CY160="","",IF(DF160="",MOD(DEGREES(ATAN(ABS(CZ160)/(ABS(CY160))))/24,CERCLE),DF160))</f>
        <v/>
      </c>
      <c r="DH160" s="345" t="str">
        <f t="shared" ref="DH160" si="2013">IF(DG160="","",MOD(IF(AND(CZ160&gt;0,CY160&gt;0),DG160,IF(AND(CZ160&gt;0,CY160&lt;0),SUD-DG160,IF(AND(CZ160&lt;0,CY160&lt;0),SUD+DG160,IF(AND(CZ160&lt;0,CY160&gt;0),NORD-DG160,DG160)))),CERCLE))</f>
        <v/>
      </c>
      <c r="DI160" s="322" t="str">
        <f t="shared" ref="DI160" si="2014">IF(CG160="","",MOD(CG160-DH160,CERCLE))</f>
        <v/>
      </c>
      <c r="DJ160" s="322" t="str">
        <f t="shared" si="1642"/>
        <v/>
      </c>
      <c r="DK160" s="322" t="str">
        <f>IF(XYZ!$F$15=OUI,'CALCUL-XYZ'!DJ160,'CALCUL-XYZ'!DH160)</f>
        <v/>
      </c>
      <c r="DL160" s="345" t="str">
        <f t="shared" si="1677"/>
        <v/>
      </c>
      <c r="DN160" s="320" t="str">
        <f t="shared" si="1643"/>
        <v/>
      </c>
      <c r="DO160" s="320" t="str">
        <f t="shared" si="1644"/>
        <v/>
      </c>
      <c r="DP160" s="320" t="str">
        <f t="shared" si="1859"/>
        <v/>
      </c>
      <c r="DQ160" s="320" t="str">
        <f t="shared" si="1859"/>
        <v/>
      </c>
      <c r="DS160" s="320" t="str">
        <f t="shared" si="1645"/>
        <v/>
      </c>
      <c r="DT160" s="320" t="str">
        <f>IF(XYZ!AJ184="","",IF(XYZ!$AO$23='CALCUL-XY'!$E$56," "&amp;SUBSTITUTE(XYZ!AJ184,",","."),","&amp;SUBSTITUTE(XYZ!AJ184,",",".")))</f>
        <v/>
      </c>
      <c r="DU160" s="320" t="str">
        <f>IF(XYZ!AK184="","",IF(XYZ!$AO$23='CALCUL-XY'!$E$56," "&amp;SUBSTITUTE(XYZ!AK184,",","."),","&amp;SUBSTITUTE(XYZ!AK184,",",".")))</f>
        <v/>
      </c>
      <c r="DV160" s="320" t="str">
        <f>IF(DD160="","",IF(XYZ!$AO$23='CALCUL-XY'!$E$56," "&amp;SUBSTITUTE(DD160,",","."),","&amp;SUBSTITUTE(DD160,",",".")))</f>
        <v/>
      </c>
      <c r="DW160" s="320" t="str">
        <f>IF(DS160="","",IF(XYZ!$AO$23='CALCUL-XY'!$E$56,IF(XYZ!AM184=""," ST"," "&amp;XYZ!AM184),IF(XYZ!AM184="",",ST",","&amp;XYZ!AM184)))</f>
        <v/>
      </c>
      <c r="DY160" s="319">
        <f t="shared" si="1646"/>
        <v>160</v>
      </c>
      <c r="DZ160" s="320" t="str">
        <f t="shared" si="1647"/>
        <v/>
      </c>
      <c r="EA160" s="322" t="str">
        <f t="shared" si="1648"/>
        <v/>
      </c>
      <c r="EB160" s="345" t="str">
        <f t="shared" si="1679"/>
        <v/>
      </c>
      <c r="EC160" s="320" t="str">
        <f t="shared" si="1649"/>
        <v/>
      </c>
      <c r="ED160" s="320" t="str">
        <f t="shared" si="1692"/>
        <v/>
      </c>
      <c r="EE160" s="320" t="str">
        <f t="shared" si="1693"/>
        <v/>
      </c>
      <c r="EF160" s="320" t="str">
        <f ca="1">IF(EA160="","",IF(NC&lt;DY160,"",SUM(ED160:OFFSET(ED160,(NC-1),0))))</f>
        <v/>
      </c>
      <c r="EG160" s="320" t="str">
        <f ca="1">IF(EA160="","",IF(NC&lt;DY160,"",SUM(EE160:OFFSET(EE160,(NC-1),0))))</f>
        <v/>
      </c>
      <c r="EH160" s="320" t="str">
        <f t="shared" si="1650"/>
        <v/>
      </c>
      <c r="EI160" s="320" t="str">
        <f>IF(EH160="","",'RAPPORT-XYZ'!$E$9/'CALCUL-XYZ'!EH160)</f>
        <v/>
      </c>
    </row>
    <row r="161" spans="1:139" x14ac:dyDescent="0.15">
      <c r="A161" s="320" t="str">
        <f>IF(XYZ!C185="","",XYZ!C185)</f>
        <v/>
      </c>
      <c r="B161" s="320" t="str">
        <f>IF(XYZ!C185="","",IF(XYZ!C185='RAPPORT-XYZ'!$A$6,'RAPPORT-XYZ'!$A$6,IF(OR(XYZ!C185='RAPPORT-XYZ'!$A$7,XYZ!C185='RAPPORT-XYZ'!$B$7),'RAPPORT-XYZ'!$A$7)))</f>
        <v/>
      </c>
      <c r="C161" s="320" t="str">
        <f>IF(XYZ!E185="","",XYZ!E185)</f>
        <v/>
      </c>
      <c r="D161" s="320" t="str">
        <f>IF(XYZ!F185="","",XYZ!F185)</f>
        <v/>
      </c>
      <c r="E161" s="320" t="str">
        <f>IF(XYZ!G185="","",XYZ!G185)</f>
        <v/>
      </c>
      <c r="F161" s="322" t="str">
        <f>IF(XYZ!H185="","",MOD(XYZ!H185,CERCLE))</f>
        <v/>
      </c>
      <c r="G161" s="322" t="str">
        <f>IF(XYZ!I185="","",MOD(XYZ!I185,CERCLE))</f>
        <v/>
      </c>
      <c r="H161" s="320">
        <f>IFERROR(IF(ECHELLE3="",XYZ!I185*1,XYZ!I185*ECHELLE3),"")</f>
        <v>0</v>
      </c>
      <c r="I161" s="320" t="str">
        <f>IF(XYZ!J185="","",XYZ!J185)</f>
        <v/>
      </c>
      <c r="K161" s="320" t="str">
        <f t="shared" si="1651"/>
        <v/>
      </c>
      <c r="L161" s="320" t="str">
        <f>IF(K161="","",COUNT($K$1:K161))</f>
        <v/>
      </c>
      <c r="M161" s="320" t="str">
        <f t="shared" ref="M161:M192" si="2015">IF(ROW(161:161)&gt;COUNT($K:$K),"",INDEX(B:B,MATCH(ROW(161:161),$L:$L)))</f>
        <v/>
      </c>
      <c r="N161" s="320" t="str">
        <f t="shared" ref="N161:N192" si="2016">IF(ROW(161:161)&gt;COUNT($K:$K),"",INDEX(C:C,MATCH(ROW(161:161),$L:$L)))</f>
        <v/>
      </c>
      <c r="O161" s="320" t="str">
        <f t="shared" ref="O161:O192" si="2017">IF(ROW(161:161)&gt;COUNT($K:$K),"",INDEX(D:D,MATCH(ROW(161:161),$L:$L)))</f>
        <v/>
      </c>
      <c r="P161" s="320" t="str">
        <f t="shared" ref="P161:P192" si="2018">IF(ROW(161:161)&gt;COUNT($K:$K),"",INDEX(E:E,MATCH(ROW(161:161),$L:$L)))</f>
        <v/>
      </c>
      <c r="Q161" s="322" t="str">
        <f t="shared" ref="Q161:Q192" si="2019">IF(ROW(161:161)&gt;COUNT($K:$K),"",INDEX(F:F,MATCH(ROW(161:161),$L:$L)))</f>
        <v/>
      </c>
      <c r="R161" s="322" t="str">
        <f t="shared" ref="R161:R192" si="2020">IF(ROW(161:161)&gt;COUNT($K:$K),"",INDEX(G:G,MATCH(ROW(161:161),$L:$L)))</f>
        <v/>
      </c>
      <c r="S161" s="320" t="str">
        <f t="shared" ref="S161:S192" si="2021">IF(ROW(161:161)&gt;COUNT($K:$K),"",INDEX(H:H,MATCH(ROW(161:161),$L:$L)))</f>
        <v/>
      </c>
      <c r="T161" s="320" t="str">
        <f t="shared" ref="T161:T192" si="2022">IF(ROW(161:161)&gt;COUNT($K:$K),"",INDEX(I:I,MATCH(ROW(161:161),$L:$L)))</f>
        <v/>
      </c>
      <c r="V161" s="322" t="str">
        <f t="shared" ref="V161" si="2023">IF(Q161="","",IF(M161="R",MOD(Q161-SUD,CERCLE),Q161))</f>
        <v/>
      </c>
      <c r="W161" s="331" t="str">
        <f t="shared" si="1653"/>
        <v/>
      </c>
      <c r="X161" s="331" t="str">
        <f t="shared" si="1654"/>
        <v/>
      </c>
      <c r="Y161" s="352"/>
      <c r="Z161" s="322" t="str">
        <f t="shared" ref="Z161" si="2024">IF(R161="","",IF(M161="R",MOD(CERCLE-R161,CERCLE),R161))</f>
        <v/>
      </c>
      <c r="AA161" s="320" t="str">
        <f t="shared" ref="AA161" si="2025">IF(S161="","",ABS(COS(RADIANS(Z161-EST)*24))*S161)</f>
        <v/>
      </c>
      <c r="AC161" s="320" t="str">
        <f t="shared" ref="AC161" si="2026">IF(S161="","",SIN(RADIANS(Z161-EST)*24)*S161)</f>
        <v/>
      </c>
      <c r="AD161" s="320" t="str">
        <f t="shared" si="1610"/>
        <v/>
      </c>
      <c r="AF161" s="320" t="str">
        <f t="shared" ref="AF161:AG192" si="2027">IF(N161="","",N161)</f>
        <v/>
      </c>
      <c r="AG161" s="320" t="str">
        <f t="shared" si="2027"/>
        <v/>
      </c>
      <c r="AH161" s="320" t="str">
        <f t="shared" si="1612"/>
        <v/>
      </c>
      <c r="AI161" s="320" t="str">
        <f t="shared" si="1613"/>
        <v/>
      </c>
      <c r="AJ161" s="320" t="str">
        <f>IF(AH161="","",IF(ISNA(MATCH(AH161,$AH$1:AH160,0)),"N","Y"))</f>
        <v/>
      </c>
      <c r="AK161" s="320" t="str">
        <f t="shared" si="1614"/>
        <v/>
      </c>
      <c r="AL161" s="320" t="str">
        <f t="shared" si="1615"/>
        <v/>
      </c>
      <c r="AM161" s="320" t="str">
        <f t="shared" si="1616"/>
        <v/>
      </c>
      <c r="AN161" s="320" t="str">
        <f t="shared" si="1617"/>
        <v/>
      </c>
      <c r="AO161" s="334" t="str">
        <f t="array" ref="AO161">IF(AM161="","",AVERAGE(IF(AH$1:AH$200=AM161,W$1:W$200)))</f>
        <v/>
      </c>
      <c r="AP161" s="334" t="str">
        <f t="array" ref="AP161">IF(AM161="","",AVERAGE(IF(AH$1:AH$200=AM161,X$1:X$200)))</f>
        <v/>
      </c>
      <c r="AQ161" s="334" t="str">
        <f t="shared" si="1658"/>
        <v/>
      </c>
      <c r="AR161" s="335" t="str">
        <f t="array" ref="AR161">IF(AQ161="","",MOD(DEGREES(AQ161/24),CERCLE))</f>
        <v/>
      </c>
      <c r="AS161" s="336" t="str">
        <f t="array" ref="AS161">IF(AM161="","",AVERAGE(IF(AH$1:AH$200=AM161,AA$1:AA$200)))</f>
        <v/>
      </c>
      <c r="AT161" s="336" t="str">
        <f t="shared" ref="AT161:AT192" si="2028">INDEX(AS:AS,MATCH(AM161,AN:AN,0))</f>
        <v/>
      </c>
      <c r="AU161" s="336" t="str">
        <f t="shared" si="1659"/>
        <v/>
      </c>
      <c r="AV161" s="337" t="str">
        <f t="array" ref="AV161">IF(AM161="","",AVERAGE(IF(AH$1:AH$200=AM161,AD$1:AD$200)))</f>
        <v/>
      </c>
      <c r="AW161" s="337" t="str">
        <f t="array" ref="AW161">IF(AN161="","",AVERAGE(IF(AH$1:AH$200=AN161,AD$1:AD$200)))</f>
        <v/>
      </c>
      <c r="AX161" s="337" t="str">
        <f t="shared" si="1660"/>
        <v/>
      </c>
      <c r="AY161" s="320" t="str">
        <f t="shared" si="1619"/>
        <v/>
      </c>
      <c r="AZ161" s="320" t="str">
        <f>IF(AY161="","",COUNT(AY$1:AY161))</f>
        <v/>
      </c>
      <c r="BB161" s="339" t="str">
        <f>IF(AF161="","",IF(ISNA(MATCH(AF161,$AF$1:AF160,0)),"N","Y"))</f>
        <v/>
      </c>
      <c r="BC161" s="339" t="str">
        <f t="shared" si="20"/>
        <v/>
      </c>
      <c r="BD161" s="339" t="str">
        <f>IF(BC161="","",COUNT($BC$1:BC161))</f>
        <v/>
      </c>
      <c r="BE161" s="339" t="str">
        <f t="shared" ref="BE161:BE192" si="2029">IF(COUNT(BC:BC)&lt;ROW(161:161),"",INDEX(AF:AF,MATCH(ROW(161:161),BD:BD)))</f>
        <v/>
      </c>
      <c r="BF161" s="340" t="str">
        <f>IF(AR161="","",IF(ISNA(MATCH(AF161,$AF$1:AF160,0)),-AR161,AR161))</f>
        <v/>
      </c>
      <c r="BG161" s="341" t="str">
        <f t="array" ref="BG161">IF(BE161="","",SUM(IF(AK$1:AK$200=BE161,BF$1:BF$200)))</f>
        <v/>
      </c>
      <c r="BH161" s="341" t="str">
        <f t="shared" ref="BH161" si="2030">IF(BG161="","",MOD(BG161,CERCLE))</f>
        <v/>
      </c>
      <c r="BI161" s="342"/>
      <c r="BJ161" s="322"/>
      <c r="BK161" s="322"/>
      <c r="BL161" s="322"/>
      <c r="BM161" s="339" t="str">
        <f t="shared" si="1662"/>
        <v/>
      </c>
      <c r="BN161" s="343" t="str">
        <f t="shared" ref="BN161:BN192" si="2031">VLOOKUP(BM161,$BE$1:$BH$200,4,FALSE)</f>
        <v/>
      </c>
      <c r="BO161" s="341" t="str">
        <f t="shared" ref="BO161" si="2032">IF(BN161="","",CERCLE-BN161)</f>
        <v/>
      </c>
      <c r="BP161" s="341"/>
      <c r="BQ161" s="339" t="str">
        <f t="shared" ref="BQ161:BQ192" si="2033">IF(BM161="","",IF(BM162="",$BM$1,BM162))</f>
        <v/>
      </c>
      <c r="BR161" s="341" t="str">
        <f t="shared" si="1664"/>
        <v/>
      </c>
      <c r="BS161" s="341" t="str">
        <f t="shared" si="1665"/>
        <v/>
      </c>
      <c r="BT161" s="343" t="str">
        <f t="shared" ref="BT161:BT192" si="2034">VLOOKUP(BR161,$AM$1:$AR$200,6,FALSE)</f>
        <v/>
      </c>
      <c r="BU161" s="342"/>
      <c r="BV161" s="341" t="str">
        <f t="shared" si="1666"/>
        <v/>
      </c>
      <c r="BW161" s="345" t="str">
        <f t="shared" si="1667"/>
        <v/>
      </c>
      <c r="BX161" s="345" t="str">
        <f t="shared" ref="BX161:BX192" si="2035">IF(CHEMINEMENTC=ANTIC,BV161,BW161)</f>
        <v/>
      </c>
      <c r="BY161" s="346" t="str">
        <f t="shared" ref="BY161:BY192" si="2036">VLOOKUP(BR161,$AM$1:$AU$200,9,FALSE)</f>
        <v/>
      </c>
      <c r="BZ161" s="346" t="str">
        <f t="shared" ref="BZ161:BZ192" si="2037">VLOOKUP(BR161,$AM$1:$AX$200,12,FALSE)</f>
        <v/>
      </c>
      <c r="CA161" s="339" t="str">
        <f t="shared" si="1668"/>
        <v/>
      </c>
      <c r="CE161" s="320" t="str">
        <f t="shared" ref="CE161:CE192" si="2038">IF($CC$1=BR161,1,"")</f>
        <v/>
      </c>
      <c r="CF161" s="320" t="str">
        <f t="shared" ref="CF161:CF192" si="2039">IF($CC$1=BS161,1,"")</f>
        <v/>
      </c>
      <c r="CG161" s="322" t="str">
        <f t="shared" ref="CG161:CG192" si="2040">IF(SUM(CE161:CF161)=1,IF(SUM($CE$1:$CE$200)=1,$CD$1,$CD$1+SUD),"")</f>
        <v/>
      </c>
      <c r="CH161" s="322" t="str">
        <f t="shared" ref="CH161" si="2041">IF(CG161="","",MOD(CG161-BX161,CERCLE))</f>
        <v/>
      </c>
      <c r="CI161" s="322" t="str">
        <f t="shared" ref="CI161:CI192" si="2042">IF(BX161="","",MOD(BX161+SUM($CH$1:$CH$200),CERCLE))</f>
        <v/>
      </c>
      <c r="CJ161" s="349"/>
      <c r="CK161" s="350" t="str">
        <f t="shared" si="1634"/>
        <v/>
      </c>
      <c r="CL161" s="350" t="str">
        <f t="shared" si="1635"/>
        <v/>
      </c>
      <c r="CM161" s="320" t="str">
        <f t="shared" si="1867"/>
        <v/>
      </c>
      <c r="CN161" s="320" t="str">
        <f t="shared" si="1867"/>
        <v/>
      </c>
      <c r="CP161" s="322" t="str">
        <f>IF(BN161="","",MOD(BN161+'RAPPORT-XYZ'!$E$12,CERCLE))</f>
        <v/>
      </c>
      <c r="CQ161" s="345" t="str">
        <f t="shared" si="1670"/>
        <v/>
      </c>
      <c r="CR161" s="320" t="str">
        <f t="shared" si="1671"/>
        <v/>
      </c>
      <c r="CS161" s="320" t="str">
        <f t="shared" si="1636"/>
        <v/>
      </c>
      <c r="CU161" s="320" t="str">
        <f>IF(CR161="","",BY161/'RAPPORT-XYZ'!$E$9)</f>
        <v/>
      </c>
      <c r="CV161" s="320" t="str">
        <f>IF(CU161="","",-'RAPPORT-XYZ'!$E$27*CU161)</f>
        <v/>
      </c>
      <c r="CW161" s="320" t="str">
        <f>IF(CV161="","",-'RAPPORT-XYZ'!$E$29*CU161)</f>
        <v/>
      </c>
      <c r="CY161" s="320" t="str">
        <f t="shared" ref="CY161:CZ192" si="2043">IF(CR161="","",CR161+CV161)</f>
        <v/>
      </c>
      <c r="CZ161" s="320" t="str">
        <f t="shared" si="2043"/>
        <v/>
      </c>
      <c r="DB161" s="320" t="str">
        <f t="shared" si="1672"/>
        <v/>
      </c>
      <c r="DD161" s="320" t="str">
        <f>IF(CA161="","",CA161+('RAPPORT-XYZ'!$E$37*ROW(161:161)))</f>
        <v/>
      </c>
      <c r="DF161" s="345" t="str">
        <f t="shared" ref="DF161" si="2044">IF(AND(CZ161=0,CY161=0),0,IF(AND(CZ161=0,CY161&gt;0),NORD,IF(AND(CZ161&gt;0,CY161=0),EST,IF(AND(CZ161=0,CY161&lt;0),SUD,IF(AND(CZ161&lt;0,CY161=0),OUEST,"")))))</f>
        <v/>
      </c>
      <c r="DG161" s="345" t="str">
        <f t="shared" ref="DG161" si="2045">IF(CY161="","",IF(DF161="",MOD(DEGREES(ATAN(ABS(CZ161)/(ABS(CY161))))/24,CERCLE),DF161))</f>
        <v/>
      </c>
      <c r="DH161" s="345" t="str">
        <f t="shared" ref="DH161" si="2046">IF(DG161="","",MOD(IF(AND(CZ161&gt;0,CY161&gt;0),DG161,IF(AND(CZ161&gt;0,CY161&lt;0),SUD-DG161,IF(AND(CZ161&lt;0,CY161&lt;0),SUD+DG161,IF(AND(CZ161&lt;0,CY161&gt;0),NORD-DG161,DG161)))),CERCLE))</f>
        <v/>
      </c>
      <c r="DI161" s="322" t="str">
        <f t="shared" ref="DI161" si="2047">IF(CG161="","",MOD(CG161-DH161,CERCLE))</f>
        <v/>
      </c>
      <c r="DJ161" s="322" t="str">
        <f t="shared" ref="DJ161:DJ192" si="2048">IF(DH161="","",MOD(DH161+SUM($DI$1:$DI$200),CERCLE))</f>
        <v/>
      </c>
      <c r="DK161" s="322" t="str">
        <f>IF(XYZ!$F$15=OUI,'CALCUL-XYZ'!DJ161,'CALCUL-XYZ'!DH161)</f>
        <v/>
      </c>
      <c r="DL161" s="345" t="str">
        <f t="shared" si="1677"/>
        <v/>
      </c>
      <c r="DN161" s="320" t="str">
        <f t="shared" si="1643"/>
        <v/>
      </c>
      <c r="DO161" s="320" t="str">
        <f t="shared" si="1644"/>
        <v/>
      </c>
      <c r="DP161" s="320" t="str">
        <f t="shared" si="1859"/>
        <v/>
      </c>
      <c r="DQ161" s="320" t="str">
        <f t="shared" si="1859"/>
        <v/>
      </c>
      <c r="DS161" s="320" t="str">
        <f t="shared" si="1645"/>
        <v/>
      </c>
      <c r="DT161" s="320" t="str">
        <f>IF(XYZ!AJ185="","",IF(XYZ!$AO$23='CALCUL-XY'!$E$56," "&amp;SUBSTITUTE(XYZ!AJ185,",","."),","&amp;SUBSTITUTE(XYZ!AJ185,",",".")))</f>
        <v/>
      </c>
      <c r="DU161" s="320" t="str">
        <f>IF(XYZ!AK185="","",IF(XYZ!$AO$23='CALCUL-XY'!$E$56," "&amp;SUBSTITUTE(XYZ!AK185,",","."),","&amp;SUBSTITUTE(XYZ!AK185,",",".")))</f>
        <v/>
      </c>
      <c r="DV161" s="320" t="str">
        <f>IF(DD161="","",IF(XYZ!$AO$23='CALCUL-XY'!$E$56," "&amp;SUBSTITUTE(DD161,",","."),","&amp;SUBSTITUTE(DD161,",",".")))</f>
        <v/>
      </c>
      <c r="DW161" s="320" t="str">
        <f>IF(DS161="","",IF(XYZ!$AO$23='CALCUL-XY'!$E$56,IF(XYZ!AM185=""," ST"," "&amp;XYZ!AM185),IF(XYZ!AM185="",",ST",","&amp;XYZ!AM185)))</f>
        <v/>
      </c>
      <c r="DY161" s="319">
        <f t="shared" si="1646"/>
        <v>161</v>
      </c>
      <c r="DZ161" s="320" t="str">
        <f t="shared" si="1647"/>
        <v/>
      </c>
      <c r="EA161" s="322" t="str">
        <f t="shared" si="1648"/>
        <v/>
      </c>
      <c r="EB161" s="345" t="str">
        <f t="shared" si="1679"/>
        <v/>
      </c>
      <c r="EC161" s="320" t="str">
        <f t="shared" si="1649"/>
        <v/>
      </c>
      <c r="ED161" s="320" t="str">
        <f t="shared" si="1692"/>
        <v/>
      </c>
      <c r="EE161" s="320" t="str">
        <f t="shared" si="1693"/>
        <v/>
      </c>
      <c r="EF161" s="320" t="str">
        <f ca="1">IF(EA161="","",IF(NC&lt;DY161,"",SUM(ED161:OFFSET(ED161,(NC-1),0))))</f>
        <v/>
      </c>
      <c r="EG161" s="320" t="str">
        <f ca="1">IF(EA161="","",IF(NC&lt;DY161,"",SUM(EE161:OFFSET(EE161,(NC-1),0))))</f>
        <v/>
      </c>
      <c r="EH161" s="320" t="str">
        <f t="shared" si="1650"/>
        <v/>
      </c>
      <c r="EI161" s="320" t="str">
        <f>IF(EH161="","",'RAPPORT-XYZ'!$E$9/'CALCUL-XYZ'!EH161)</f>
        <v/>
      </c>
    </row>
    <row r="162" spans="1:139" x14ac:dyDescent="0.15">
      <c r="A162" s="320" t="str">
        <f>IF(XYZ!C186="","",XYZ!C186)</f>
        <v/>
      </c>
      <c r="B162" s="320" t="str">
        <f>IF(XYZ!C186="","",IF(XYZ!C186='RAPPORT-XYZ'!$A$6,'RAPPORT-XYZ'!$A$6,IF(OR(XYZ!C186='RAPPORT-XYZ'!$A$7,XYZ!C186='RAPPORT-XYZ'!$B$7),'RAPPORT-XYZ'!$A$7)))</f>
        <v/>
      </c>
      <c r="C162" s="320" t="str">
        <f>IF(XYZ!E186="","",XYZ!E186)</f>
        <v/>
      </c>
      <c r="D162" s="320" t="str">
        <f>IF(XYZ!F186="","",XYZ!F186)</f>
        <v/>
      </c>
      <c r="E162" s="320" t="str">
        <f>IF(XYZ!G186="","",XYZ!G186)</f>
        <v/>
      </c>
      <c r="F162" s="322" t="str">
        <f>IF(XYZ!H186="","",MOD(XYZ!H186,CERCLE))</f>
        <v/>
      </c>
      <c r="G162" s="322" t="str">
        <f>IF(XYZ!I186="","",MOD(XYZ!I186,CERCLE))</f>
        <v/>
      </c>
      <c r="H162" s="320">
        <f>IFERROR(IF(ECHELLE3="",XYZ!I186*1,XYZ!I186*ECHELLE3),"")</f>
        <v>0</v>
      </c>
      <c r="I162" s="320" t="str">
        <f>IF(XYZ!J186="","",XYZ!J186)</f>
        <v/>
      </c>
      <c r="K162" s="320" t="str">
        <f t="shared" si="1651"/>
        <v/>
      </c>
      <c r="L162" s="320" t="str">
        <f>IF(K162="","",COUNT($K$1:K162))</f>
        <v/>
      </c>
      <c r="M162" s="320" t="str">
        <f t="shared" si="2015"/>
        <v/>
      </c>
      <c r="N162" s="320" t="str">
        <f t="shared" si="2016"/>
        <v/>
      </c>
      <c r="O162" s="320" t="str">
        <f t="shared" si="2017"/>
        <v/>
      </c>
      <c r="P162" s="320" t="str">
        <f t="shared" si="2018"/>
        <v/>
      </c>
      <c r="Q162" s="322" t="str">
        <f t="shared" si="2019"/>
        <v/>
      </c>
      <c r="R162" s="322" t="str">
        <f t="shared" si="2020"/>
        <v/>
      </c>
      <c r="S162" s="320" t="str">
        <f t="shared" si="2021"/>
        <v/>
      </c>
      <c r="T162" s="320" t="str">
        <f t="shared" si="2022"/>
        <v/>
      </c>
      <c r="V162" s="322" t="str">
        <f t="shared" ref="V162" si="2049">IF(Q162="","",IF(M162="R",MOD(Q162-SUD,CERCLE),Q162))</f>
        <v/>
      </c>
      <c r="W162" s="331" t="str">
        <f t="shared" si="1653"/>
        <v/>
      </c>
      <c r="X162" s="331" t="str">
        <f t="shared" si="1654"/>
        <v/>
      </c>
      <c r="Y162" s="352"/>
      <c r="Z162" s="322" t="str">
        <f t="shared" ref="Z162" si="2050">IF(R162="","",IF(M162="R",MOD(CERCLE-R162,CERCLE),R162))</f>
        <v/>
      </c>
      <c r="AA162" s="320" t="str">
        <f t="shared" ref="AA162" si="2051">IF(S162="","",ABS(COS(RADIANS(Z162-EST)*24))*S162)</f>
        <v/>
      </c>
      <c r="AC162" s="320" t="str">
        <f t="shared" ref="AC162" si="2052">IF(S162="","",SIN(RADIANS(Z162-EST)*24)*S162)</f>
        <v/>
      </c>
      <c r="AD162" s="320" t="str">
        <f t="shared" si="1610"/>
        <v/>
      </c>
      <c r="AF162" s="320" t="str">
        <f t="shared" si="2027"/>
        <v/>
      </c>
      <c r="AG162" s="320" t="str">
        <f t="shared" si="2027"/>
        <v/>
      </c>
      <c r="AH162" s="320" t="str">
        <f t="shared" si="1612"/>
        <v/>
      </c>
      <c r="AI162" s="320" t="str">
        <f t="shared" si="1613"/>
        <v/>
      </c>
      <c r="AJ162" s="320" t="str">
        <f>IF(AH162="","",IF(ISNA(MATCH(AH162,$AH$1:AH161,0)),"N","Y"))</f>
        <v/>
      </c>
      <c r="AK162" s="320" t="str">
        <f t="shared" si="1614"/>
        <v/>
      </c>
      <c r="AL162" s="320" t="str">
        <f t="shared" si="1615"/>
        <v/>
      </c>
      <c r="AM162" s="320" t="str">
        <f t="shared" si="1616"/>
        <v/>
      </c>
      <c r="AN162" s="320" t="str">
        <f t="shared" si="1617"/>
        <v/>
      </c>
      <c r="AO162" s="334" t="str">
        <f t="array" ref="AO162">IF(AM162="","",AVERAGE(IF(AH$1:AH$200=AM162,W$1:W$200)))</f>
        <v/>
      </c>
      <c r="AP162" s="334" t="str">
        <f t="array" ref="AP162">IF(AM162="","",AVERAGE(IF(AH$1:AH$200=AM162,X$1:X$200)))</f>
        <v/>
      </c>
      <c r="AQ162" s="334" t="str">
        <f t="shared" si="1658"/>
        <v/>
      </c>
      <c r="AR162" s="335" t="str">
        <f t="array" ref="AR162">IF(AQ162="","",MOD(DEGREES(AQ162/24),CERCLE))</f>
        <v/>
      </c>
      <c r="AS162" s="336" t="str">
        <f t="array" ref="AS162">IF(AM162="","",AVERAGE(IF(AH$1:AH$200=AM162,AA$1:AA$200)))</f>
        <v/>
      </c>
      <c r="AT162" s="336" t="str">
        <f t="shared" si="2028"/>
        <v/>
      </c>
      <c r="AU162" s="336" t="str">
        <f t="shared" si="1659"/>
        <v/>
      </c>
      <c r="AV162" s="337" t="str">
        <f t="array" ref="AV162">IF(AM162="","",AVERAGE(IF(AH$1:AH$200=AM162,AD$1:AD$200)))</f>
        <v/>
      </c>
      <c r="AW162" s="337" t="str">
        <f t="array" ref="AW162">IF(AN162="","",AVERAGE(IF(AH$1:AH$200=AN162,AD$1:AD$200)))</f>
        <v/>
      </c>
      <c r="AX162" s="337" t="str">
        <f t="shared" si="1660"/>
        <v/>
      </c>
      <c r="AY162" s="320" t="str">
        <f t="shared" si="1619"/>
        <v/>
      </c>
      <c r="AZ162" s="320" t="str">
        <f>IF(AY162="","",COUNT(AY$1:AY162))</f>
        <v/>
      </c>
      <c r="BB162" s="339" t="str">
        <f>IF(AF162="","",IF(ISNA(MATCH(AF162,$AF$1:AF161,0)),"N","Y"))</f>
        <v/>
      </c>
      <c r="BC162" s="339" t="str">
        <f t="shared" si="20"/>
        <v/>
      </c>
      <c r="BD162" s="339" t="str">
        <f>IF(BC162="","",COUNT($BC$1:BC162))</f>
        <v/>
      </c>
      <c r="BE162" s="339" t="str">
        <f t="shared" si="2029"/>
        <v/>
      </c>
      <c r="BF162" s="340" t="str">
        <f>IF(AR162="","",IF(ISNA(MATCH(AF162,$AF$1:AF161,0)),-AR162,AR162))</f>
        <v/>
      </c>
      <c r="BG162" s="341" t="str">
        <f t="array" ref="BG162">IF(BE162="","",SUM(IF(AK$1:AK$200=BE162,BF$1:BF$200)))</f>
        <v/>
      </c>
      <c r="BH162" s="341" t="str">
        <f t="shared" ref="BH162" si="2053">IF(BG162="","",MOD(BG162,CERCLE))</f>
        <v/>
      </c>
      <c r="BI162" s="342"/>
      <c r="BJ162" s="322"/>
      <c r="BK162" s="322"/>
      <c r="BL162" s="322"/>
      <c r="BM162" s="339" t="str">
        <f t="shared" si="1662"/>
        <v/>
      </c>
      <c r="BN162" s="343" t="str">
        <f t="shared" si="2031"/>
        <v/>
      </c>
      <c r="BO162" s="341" t="str">
        <f t="shared" ref="BO162" si="2054">IF(BN162="","",CERCLE-BN162)</f>
        <v/>
      </c>
      <c r="BP162" s="341"/>
      <c r="BQ162" s="339" t="str">
        <f t="shared" si="2033"/>
        <v/>
      </c>
      <c r="BR162" s="341" t="str">
        <f t="shared" si="1664"/>
        <v/>
      </c>
      <c r="BS162" s="341" t="str">
        <f t="shared" si="1665"/>
        <v/>
      </c>
      <c r="BT162" s="343" t="str">
        <f t="shared" si="2034"/>
        <v/>
      </c>
      <c r="BU162" s="342"/>
      <c r="BV162" s="341" t="str">
        <f t="shared" ref="BV162:BV193" si="2055">IF(BN162="","",IF(ANGLEC="interieur",MOD(BV161+SUD+BN162,CERCLE),MOD(BV161+SUD-BN162,CERCLE)))</f>
        <v/>
      </c>
      <c r="BW162" s="345" t="str">
        <f t="shared" ref="BW162:BW193" si="2056">IF(BN162="","",IF(ANGLEC="exterieur",MOD(BW161+SUD+BN162,CERCLE),MOD(BW161+SUD-BN162,CERCLE)))</f>
        <v/>
      </c>
      <c r="BX162" s="345" t="str">
        <f t="shared" si="2035"/>
        <v/>
      </c>
      <c r="BY162" s="346" t="str">
        <f t="shared" si="2036"/>
        <v/>
      </c>
      <c r="BZ162" s="346" t="str">
        <f t="shared" si="2037"/>
        <v/>
      </c>
      <c r="CA162" s="339" t="str">
        <f t="shared" si="1668"/>
        <v/>
      </c>
      <c r="CE162" s="320" t="str">
        <f t="shared" si="2038"/>
        <v/>
      </c>
      <c r="CF162" s="320" t="str">
        <f t="shared" si="2039"/>
        <v/>
      </c>
      <c r="CG162" s="322" t="str">
        <f t="shared" si="2040"/>
        <v/>
      </c>
      <c r="CH162" s="322" t="str">
        <f t="shared" ref="CH162" si="2057">IF(CG162="","",MOD(CG162-BX162,CERCLE))</f>
        <v/>
      </c>
      <c r="CI162" s="322" t="str">
        <f t="shared" si="2042"/>
        <v/>
      </c>
      <c r="CJ162" s="349"/>
      <c r="CK162" s="350" t="str">
        <f t="shared" si="1634"/>
        <v/>
      </c>
      <c r="CL162" s="350" t="str">
        <f t="shared" si="1635"/>
        <v/>
      </c>
      <c r="CM162" s="320" t="str">
        <f t="shared" si="1867"/>
        <v/>
      </c>
      <c r="CN162" s="320" t="str">
        <f t="shared" si="1867"/>
        <v/>
      </c>
      <c r="CP162" s="322" t="str">
        <f>IF(BN162="","",MOD(BN162+'RAPPORT-XYZ'!$E$12,CERCLE))</f>
        <v/>
      </c>
      <c r="CQ162" s="345" t="str">
        <f t="shared" ref="CQ162:CQ193" si="2058">IF(CP162="","",IF(CHEMINEMENTC=ANTIC,IF(ANGLEC="INTERIEUR",MOD(CQ161+SUD+CP162,CERCLE),MOD(CQ161+SUD-CP162,CERCLE)),IF($BP$1="INTERIEUR",MOD(CQ161+SUD-CP162,CERCLE),MOD(CQ161+SUD+CP162,CERCLE))))</f>
        <v/>
      </c>
      <c r="CR162" s="320" t="str">
        <f t="shared" si="1671"/>
        <v/>
      </c>
      <c r="CS162" s="320" t="str">
        <f t="shared" si="1636"/>
        <v/>
      </c>
      <c r="CU162" s="320" t="str">
        <f>IF(CR162="","",BY162/'RAPPORT-XYZ'!$E$9)</f>
        <v/>
      </c>
      <c r="CV162" s="320" t="str">
        <f>IF(CU162="","",-'RAPPORT-XYZ'!$E$27*CU162)</f>
        <v/>
      </c>
      <c r="CW162" s="320" t="str">
        <f>IF(CV162="","",-'RAPPORT-XYZ'!$E$29*CU162)</f>
        <v/>
      </c>
      <c r="CY162" s="320" t="str">
        <f t="shared" si="2043"/>
        <v/>
      </c>
      <c r="CZ162" s="320" t="str">
        <f t="shared" si="2043"/>
        <v/>
      </c>
      <c r="DB162" s="320" t="str">
        <f t="shared" si="1672"/>
        <v/>
      </c>
      <c r="DD162" s="320" t="str">
        <f>IF(CA162="","",CA162+('RAPPORT-XYZ'!$E$37*ROW(162:162)))</f>
        <v/>
      </c>
      <c r="DF162" s="345" t="str">
        <f t="shared" ref="DF162" si="2059">IF(AND(CZ162=0,CY162=0),0,IF(AND(CZ162=0,CY162&gt;0),NORD,IF(AND(CZ162&gt;0,CY162=0),EST,IF(AND(CZ162=0,CY162&lt;0),SUD,IF(AND(CZ162&lt;0,CY162=0),OUEST,"")))))</f>
        <v/>
      </c>
      <c r="DG162" s="345" t="str">
        <f t="shared" ref="DG162" si="2060">IF(CY162="","",IF(DF162="",MOD(DEGREES(ATAN(ABS(CZ162)/(ABS(CY162))))/24,CERCLE),DF162))</f>
        <v/>
      </c>
      <c r="DH162" s="345" t="str">
        <f t="shared" ref="DH162" si="2061">IF(DG162="","",MOD(IF(AND(CZ162&gt;0,CY162&gt;0),DG162,IF(AND(CZ162&gt;0,CY162&lt;0),SUD-DG162,IF(AND(CZ162&lt;0,CY162&lt;0),SUD+DG162,IF(AND(CZ162&lt;0,CY162&gt;0),NORD-DG162,DG162)))),CERCLE))</f>
        <v/>
      </c>
      <c r="DI162" s="322" t="str">
        <f t="shared" ref="DI162" si="2062">IF(CG162="","",MOD(CG162-DH162,CERCLE))</f>
        <v/>
      </c>
      <c r="DJ162" s="322" t="str">
        <f t="shared" si="2048"/>
        <v/>
      </c>
      <c r="DK162" s="322" t="str">
        <f>IF(XYZ!$F$15=OUI,'CALCUL-XYZ'!DJ162,'CALCUL-XYZ'!DH162)</f>
        <v/>
      </c>
      <c r="DL162" s="345" t="str">
        <f t="shared" ref="DL162:DL193" si="2063">IF(DK162="","",IF(CHEMINEMENTC=ANTIC,MOD(IF(ANGLEC="INTERIEUR",DK162-DK161-SUD,DK161-SUD-DK162),CERCLE),MOD(IF(ANGLEC="INTERIEUR",DK161-SUD-DK162,DK162-DK161-SUD),CERCLE)))</f>
        <v/>
      </c>
      <c r="DN162" s="320" t="str">
        <f t="shared" si="1643"/>
        <v/>
      </c>
      <c r="DO162" s="320" t="str">
        <f t="shared" si="1644"/>
        <v/>
      </c>
      <c r="DP162" s="320" t="str">
        <f t="shared" ref="DP162:DQ177" si="2064">IF(DN162="","",DP161+DN162)</f>
        <v/>
      </c>
      <c r="DQ162" s="320" t="str">
        <f t="shared" si="2064"/>
        <v/>
      </c>
      <c r="DS162" s="320" t="str">
        <f t="shared" si="1645"/>
        <v/>
      </c>
      <c r="DT162" s="320" t="str">
        <f>IF(XYZ!AJ186="","",IF(XYZ!$AO$23='CALCUL-XY'!$E$56," "&amp;SUBSTITUTE(XYZ!AJ186,",","."),","&amp;SUBSTITUTE(XYZ!AJ186,",",".")))</f>
        <v/>
      </c>
      <c r="DU162" s="320" t="str">
        <f>IF(XYZ!AK186="","",IF(XYZ!$AO$23='CALCUL-XY'!$E$56," "&amp;SUBSTITUTE(XYZ!AK186,",","."),","&amp;SUBSTITUTE(XYZ!AK186,",",".")))</f>
        <v/>
      </c>
      <c r="DV162" s="320" t="str">
        <f>IF(DD162="","",IF(XYZ!$AO$23='CALCUL-XY'!$E$56," "&amp;SUBSTITUTE(DD162,",","."),","&amp;SUBSTITUTE(DD162,",",".")))</f>
        <v/>
      </c>
      <c r="DW162" s="320" t="str">
        <f>IF(DS162="","",IF(XYZ!$AO$23='CALCUL-XY'!$E$56,IF(XYZ!AM186=""," ST"," "&amp;XYZ!AM186),IF(XYZ!AM186="",",ST",","&amp;XYZ!AM186)))</f>
        <v/>
      </c>
      <c r="DY162" s="319">
        <f t="shared" si="1646"/>
        <v>162</v>
      </c>
      <c r="DZ162" s="320" t="str">
        <f t="shared" si="1647"/>
        <v/>
      </c>
      <c r="EA162" s="322" t="str">
        <f t="shared" si="1648"/>
        <v/>
      </c>
      <c r="EB162" s="345" t="str">
        <f t="shared" si="1679"/>
        <v/>
      </c>
      <c r="EC162" s="320" t="str">
        <f t="shared" si="1649"/>
        <v/>
      </c>
      <c r="ED162" s="320" t="str">
        <f t="shared" si="1692"/>
        <v/>
      </c>
      <c r="EE162" s="320" t="str">
        <f t="shared" si="1693"/>
        <v/>
      </c>
      <c r="EF162" s="320" t="str">
        <f ca="1">IF(EA162="","",IF(NC&lt;DY162,"",SUM(ED162:OFFSET(ED162,(NC-1),0))))</f>
        <v/>
      </c>
      <c r="EG162" s="320" t="str">
        <f ca="1">IF(EA162="","",IF(NC&lt;DY162,"",SUM(EE162:OFFSET(EE162,(NC-1),0))))</f>
        <v/>
      </c>
      <c r="EH162" s="320" t="str">
        <f t="shared" si="1650"/>
        <v/>
      </c>
      <c r="EI162" s="320" t="str">
        <f>IF(EH162="","",'RAPPORT-XYZ'!$E$9/'CALCUL-XYZ'!EH162)</f>
        <v/>
      </c>
    </row>
    <row r="163" spans="1:139" x14ac:dyDescent="0.15">
      <c r="A163" s="320" t="str">
        <f>IF(XYZ!C187="","",XYZ!C187)</f>
        <v/>
      </c>
      <c r="B163" s="320" t="str">
        <f>IF(XYZ!C187="","",IF(XYZ!C187='RAPPORT-XYZ'!$A$6,'RAPPORT-XYZ'!$A$6,IF(OR(XYZ!C187='RAPPORT-XYZ'!$A$7,XYZ!C187='RAPPORT-XYZ'!$B$7),'RAPPORT-XYZ'!$A$7)))</f>
        <v/>
      </c>
      <c r="C163" s="320" t="str">
        <f>IF(XYZ!E187="","",XYZ!E187)</f>
        <v/>
      </c>
      <c r="D163" s="320" t="str">
        <f>IF(XYZ!F187="","",XYZ!F187)</f>
        <v/>
      </c>
      <c r="E163" s="320" t="str">
        <f>IF(XYZ!G187="","",XYZ!G187)</f>
        <v/>
      </c>
      <c r="F163" s="322" t="str">
        <f>IF(XYZ!H187="","",MOD(XYZ!H187,CERCLE))</f>
        <v/>
      </c>
      <c r="G163" s="322" t="str">
        <f>IF(XYZ!I187="","",MOD(XYZ!I187,CERCLE))</f>
        <v/>
      </c>
      <c r="H163" s="320">
        <f>IFERROR(IF(ECHELLE3="",XYZ!I187*1,XYZ!I187*ECHELLE3),"")</f>
        <v>0</v>
      </c>
      <c r="I163" s="320" t="str">
        <f>IF(XYZ!J187="","",XYZ!J187)</f>
        <v/>
      </c>
      <c r="K163" s="320" t="str">
        <f t="shared" si="1651"/>
        <v/>
      </c>
      <c r="L163" s="320" t="str">
        <f>IF(K163="","",COUNT($K$1:K163))</f>
        <v/>
      </c>
      <c r="M163" s="320" t="str">
        <f t="shared" si="2015"/>
        <v/>
      </c>
      <c r="N163" s="320" t="str">
        <f t="shared" si="2016"/>
        <v/>
      </c>
      <c r="O163" s="320" t="str">
        <f t="shared" si="2017"/>
        <v/>
      </c>
      <c r="P163" s="320" t="str">
        <f t="shared" si="2018"/>
        <v/>
      </c>
      <c r="Q163" s="322" t="str">
        <f t="shared" si="2019"/>
        <v/>
      </c>
      <c r="R163" s="322" t="str">
        <f t="shared" si="2020"/>
        <v/>
      </c>
      <c r="S163" s="320" t="str">
        <f t="shared" si="2021"/>
        <v/>
      </c>
      <c r="T163" s="320" t="str">
        <f t="shared" si="2022"/>
        <v/>
      </c>
      <c r="V163" s="322" t="str">
        <f t="shared" ref="V163" si="2065">IF(Q163="","",IF(M163="R",MOD(Q163-SUD,CERCLE),Q163))</f>
        <v/>
      </c>
      <c r="W163" s="331" t="str">
        <f t="shared" si="1653"/>
        <v/>
      </c>
      <c r="X163" s="331" t="str">
        <f t="shared" si="1654"/>
        <v/>
      </c>
      <c r="Y163" s="352"/>
      <c r="Z163" s="322" t="str">
        <f t="shared" ref="Z163" si="2066">IF(R163="","",IF(M163="R",MOD(CERCLE-R163,CERCLE),R163))</f>
        <v/>
      </c>
      <c r="AA163" s="320" t="str">
        <f t="shared" ref="AA163" si="2067">IF(S163="","",ABS(COS(RADIANS(Z163-EST)*24))*S163)</f>
        <v/>
      </c>
      <c r="AC163" s="320" t="str">
        <f t="shared" ref="AC163" si="2068">IF(S163="","",SIN(RADIANS(Z163-EST)*24)*S163)</f>
        <v/>
      </c>
      <c r="AD163" s="320" t="str">
        <f t="shared" si="1610"/>
        <v/>
      </c>
      <c r="AF163" s="320" t="str">
        <f t="shared" si="2027"/>
        <v/>
      </c>
      <c r="AG163" s="320" t="str">
        <f t="shared" si="2027"/>
        <v/>
      </c>
      <c r="AH163" s="320" t="str">
        <f t="shared" si="1612"/>
        <v/>
      </c>
      <c r="AI163" s="320" t="str">
        <f t="shared" si="1613"/>
        <v/>
      </c>
      <c r="AJ163" s="320" t="str">
        <f>IF(AH163="","",IF(ISNA(MATCH(AH163,$AH$1:AH162,0)),"N","Y"))</f>
        <v/>
      </c>
      <c r="AK163" s="320" t="str">
        <f t="shared" si="1614"/>
        <v/>
      </c>
      <c r="AL163" s="320" t="str">
        <f t="shared" si="1615"/>
        <v/>
      </c>
      <c r="AM163" s="320" t="str">
        <f t="shared" si="1616"/>
        <v/>
      </c>
      <c r="AN163" s="320" t="str">
        <f t="shared" si="1617"/>
        <v/>
      </c>
      <c r="AO163" s="334" t="str">
        <f t="array" ref="AO163">IF(AM163="","",AVERAGE(IF(AH$1:AH$200=AM163,W$1:W$200)))</f>
        <v/>
      </c>
      <c r="AP163" s="334" t="str">
        <f t="array" ref="AP163">IF(AM163="","",AVERAGE(IF(AH$1:AH$200=AM163,X$1:X$200)))</f>
        <v/>
      </c>
      <c r="AQ163" s="334" t="str">
        <f t="shared" si="1658"/>
        <v/>
      </c>
      <c r="AR163" s="335" t="str">
        <f t="array" ref="AR163">IF(AQ163="","",MOD(DEGREES(AQ163/24),CERCLE))</f>
        <v/>
      </c>
      <c r="AS163" s="336" t="str">
        <f t="array" ref="AS163">IF(AM163="","",AVERAGE(IF(AH$1:AH$200=AM163,AA$1:AA$200)))</f>
        <v/>
      </c>
      <c r="AT163" s="336" t="str">
        <f t="shared" si="2028"/>
        <v/>
      </c>
      <c r="AU163" s="336" t="str">
        <f t="shared" si="1659"/>
        <v/>
      </c>
      <c r="AV163" s="337" t="str">
        <f t="array" ref="AV163">IF(AM163="","",AVERAGE(IF(AH$1:AH$200=AM163,AD$1:AD$200)))</f>
        <v/>
      </c>
      <c r="AW163" s="337" t="str">
        <f t="array" ref="AW163">IF(AN163="","",AVERAGE(IF(AH$1:AH$200=AN163,AD$1:AD$200)))</f>
        <v/>
      </c>
      <c r="AX163" s="337" t="str">
        <f t="shared" si="1660"/>
        <v/>
      </c>
      <c r="AY163" s="320" t="str">
        <f t="shared" si="1619"/>
        <v/>
      </c>
      <c r="AZ163" s="320" t="str">
        <f>IF(AY163="","",COUNT(AY$1:AY163))</f>
        <v/>
      </c>
      <c r="BB163" s="339" t="str">
        <f>IF(AF163="","",IF(ISNA(MATCH(AF163,$AF$1:AF162,0)),"N","Y"))</f>
        <v/>
      </c>
      <c r="BC163" s="339" t="str">
        <f t="shared" si="20"/>
        <v/>
      </c>
      <c r="BD163" s="339" t="str">
        <f>IF(BC163="","",COUNT($BC$1:BC163))</f>
        <v/>
      </c>
      <c r="BE163" s="339" t="str">
        <f t="shared" si="2029"/>
        <v/>
      </c>
      <c r="BF163" s="340" t="str">
        <f>IF(AR163="","",IF(ISNA(MATCH(AF163,$AF$1:AF162,0)),-AR163,AR163))</f>
        <v/>
      </c>
      <c r="BG163" s="341" t="str">
        <f t="array" ref="BG163">IF(BE163="","",SUM(IF(AK$1:AK$200=BE163,BF$1:BF$200)))</f>
        <v/>
      </c>
      <c r="BH163" s="341" t="str">
        <f t="shared" ref="BH163" si="2069">IF(BG163="","",MOD(BG163,CERCLE))</f>
        <v/>
      </c>
      <c r="BI163" s="342"/>
      <c r="BJ163" s="322"/>
      <c r="BK163" s="322"/>
      <c r="BL163" s="322"/>
      <c r="BM163" s="339" t="str">
        <f t="shared" si="1662"/>
        <v/>
      </c>
      <c r="BN163" s="343" t="str">
        <f t="shared" si="2031"/>
        <v/>
      </c>
      <c r="BO163" s="341" t="str">
        <f t="shared" ref="BO163" si="2070">IF(BN163="","",CERCLE-BN163)</f>
        <v/>
      </c>
      <c r="BP163" s="341"/>
      <c r="BQ163" s="339" t="str">
        <f t="shared" si="2033"/>
        <v/>
      </c>
      <c r="BR163" s="341" t="str">
        <f t="shared" si="1664"/>
        <v/>
      </c>
      <c r="BS163" s="341" t="str">
        <f t="shared" si="1665"/>
        <v/>
      </c>
      <c r="BT163" s="343" t="str">
        <f t="shared" si="2034"/>
        <v/>
      </c>
      <c r="BU163" s="342"/>
      <c r="BV163" s="341" t="str">
        <f t="shared" si="2055"/>
        <v/>
      </c>
      <c r="BW163" s="345" t="str">
        <f t="shared" si="2056"/>
        <v/>
      </c>
      <c r="BX163" s="345" t="str">
        <f t="shared" si="2035"/>
        <v/>
      </c>
      <c r="BY163" s="346" t="str">
        <f t="shared" si="2036"/>
        <v/>
      </c>
      <c r="BZ163" s="346" t="str">
        <f t="shared" si="2037"/>
        <v/>
      </c>
      <c r="CA163" s="339" t="str">
        <f t="shared" si="1668"/>
        <v/>
      </c>
      <c r="CE163" s="320" t="str">
        <f t="shared" si="2038"/>
        <v/>
      </c>
      <c r="CF163" s="320" t="str">
        <f t="shared" si="2039"/>
        <v/>
      </c>
      <c r="CG163" s="322" t="str">
        <f t="shared" si="2040"/>
        <v/>
      </c>
      <c r="CH163" s="322" t="str">
        <f t="shared" ref="CH163" si="2071">IF(CG163="","",MOD(CG163-BX163,CERCLE))</f>
        <v/>
      </c>
      <c r="CI163" s="322" t="str">
        <f t="shared" si="2042"/>
        <v/>
      </c>
      <c r="CJ163" s="349"/>
      <c r="CK163" s="350" t="str">
        <f t="shared" si="1634"/>
        <v/>
      </c>
      <c r="CL163" s="350" t="str">
        <f t="shared" si="1635"/>
        <v/>
      </c>
      <c r="CM163" s="320" t="str">
        <f t="shared" ref="CM163:CN178" si="2072">IF(CK163="","",CM162+CK163)</f>
        <v/>
      </c>
      <c r="CN163" s="320" t="str">
        <f t="shared" si="2072"/>
        <v/>
      </c>
      <c r="CP163" s="322" t="str">
        <f>IF(BN163="","",MOD(BN163+'RAPPORT-XYZ'!$E$12,CERCLE))</f>
        <v/>
      </c>
      <c r="CQ163" s="345" t="str">
        <f t="shared" si="2058"/>
        <v/>
      </c>
      <c r="CR163" s="320" t="str">
        <f t="shared" si="1671"/>
        <v/>
      </c>
      <c r="CS163" s="320" t="str">
        <f t="shared" si="1636"/>
        <v/>
      </c>
      <c r="CU163" s="320" t="str">
        <f>IF(CR163="","",BY163/'RAPPORT-XYZ'!$E$9)</f>
        <v/>
      </c>
      <c r="CV163" s="320" t="str">
        <f>IF(CU163="","",-'RAPPORT-XYZ'!$E$27*CU163)</f>
        <v/>
      </c>
      <c r="CW163" s="320" t="str">
        <f>IF(CV163="","",-'RAPPORT-XYZ'!$E$29*CU163)</f>
        <v/>
      </c>
      <c r="CY163" s="320" t="str">
        <f t="shared" si="2043"/>
        <v/>
      </c>
      <c r="CZ163" s="320" t="str">
        <f t="shared" si="2043"/>
        <v/>
      </c>
      <c r="DB163" s="320" t="str">
        <f t="shared" si="1672"/>
        <v/>
      </c>
      <c r="DD163" s="320" t="str">
        <f>IF(CA163="","",CA163+('RAPPORT-XYZ'!$E$37*ROW(163:163)))</f>
        <v/>
      </c>
      <c r="DF163" s="345" t="str">
        <f t="shared" ref="DF163" si="2073">IF(AND(CZ163=0,CY163=0),0,IF(AND(CZ163=0,CY163&gt;0),NORD,IF(AND(CZ163&gt;0,CY163=0),EST,IF(AND(CZ163=0,CY163&lt;0),SUD,IF(AND(CZ163&lt;0,CY163=0),OUEST,"")))))</f>
        <v/>
      </c>
      <c r="DG163" s="345" t="str">
        <f t="shared" ref="DG163" si="2074">IF(CY163="","",IF(DF163="",MOD(DEGREES(ATAN(ABS(CZ163)/(ABS(CY163))))/24,CERCLE),DF163))</f>
        <v/>
      </c>
      <c r="DH163" s="345" t="str">
        <f t="shared" ref="DH163" si="2075">IF(DG163="","",MOD(IF(AND(CZ163&gt;0,CY163&gt;0),DG163,IF(AND(CZ163&gt;0,CY163&lt;0),SUD-DG163,IF(AND(CZ163&lt;0,CY163&lt;0),SUD+DG163,IF(AND(CZ163&lt;0,CY163&gt;0),NORD-DG163,DG163)))),CERCLE))</f>
        <v/>
      </c>
      <c r="DI163" s="322" t="str">
        <f t="shared" ref="DI163" si="2076">IF(CG163="","",MOD(CG163-DH163,CERCLE))</f>
        <v/>
      </c>
      <c r="DJ163" s="322" t="str">
        <f t="shared" si="2048"/>
        <v/>
      </c>
      <c r="DK163" s="322" t="str">
        <f>IF(XYZ!$F$15=OUI,'CALCUL-XYZ'!DJ163,'CALCUL-XYZ'!DH163)</f>
        <v/>
      </c>
      <c r="DL163" s="345" t="str">
        <f t="shared" si="2063"/>
        <v/>
      </c>
      <c r="DN163" s="320" t="str">
        <f t="shared" si="1643"/>
        <v/>
      </c>
      <c r="DO163" s="320" t="str">
        <f t="shared" si="1644"/>
        <v/>
      </c>
      <c r="DP163" s="320" t="str">
        <f t="shared" si="2064"/>
        <v/>
      </c>
      <c r="DQ163" s="320" t="str">
        <f t="shared" si="2064"/>
        <v/>
      </c>
      <c r="DS163" s="320" t="str">
        <f t="shared" si="1645"/>
        <v/>
      </c>
      <c r="DT163" s="320" t="str">
        <f>IF(XYZ!AJ187="","",IF(XYZ!$AO$23='CALCUL-XY'!$E$56," "&amp;SUBSTITUTE(XYZ!AJ187,",","."),","&amp;SUBSTITUTE(XYZ!AJ187,",",".")))</f>
        <v/>
      </c>
      <c r="DU163" s="320" t="str">
        <f>IF(XYZ!AK187="","",IF(XYZ!$AO$23='CALCUL-XY'!$E$56," "&amp;SUBSTITUTE(XYZ!AK187,",","."),","&amp;SUBSTITUTE(XYZ!AK187,",",".")))</f>
        <v/>
      </c>
      <c r="DV163" s="320" t="str">
        <f>IF(DD163="","",IF(XYZ!$AO$23='CALCUL-XY'!$E$56," "&amp;SUBSTITUTE(DD163,",","."),","&amp;SUBSTITUTE(DD163,",",".")))</f>
        <v/>
      </c>
      <c r="DW163" s="320" t="str">
        <f>IF(DS163="","",IF(XYZ!$AO$23='CALCUL-XY'!$E$56,IF(XYZ!AM187=""," ST"," "&amp;XYZ!AM187),IF(XYZ!AM187="",",ST",","&amp;XYZ!AM187)))</f>
        <v/>
      </c>
      <c r="DY163" s="319">
        <f t="shared" si="1646"/>
        <v>163</v>
      </c>
      <c r="DZ163" s="320" t="str">
        <f t="shared" si="1647"/>
        <v/>
      </c>
      <c r="EA163" s="322" t="str">
        <f t="shared" si="1648"/>
        <v/>
      </c>
      <c r="EB163" s="345" t="str">
        <f t="shared" si="1679"/>
        <v/>
      </c>
      <c r="EC163" s="320" t="str">
        <f t="shared" si="1649"/>
        <v/>
      </c>
      <c r="ED163" s="320" t="str">
        <f t="shared" si="1692"/>
        <v/>
      </c>
      <c r="EE163" s="320" t="str">
        <f t="shared" si="1693"/>
        <v/>
      </c>
      <c r="EF163" s="320" t="str">
        <f ca="1">IF(EA163="","",IF(NC&lt;DY163,"",SUM(ED163:OFFSET(ED163,(NC-1),0))))</f>
        <v/>
      </c>
      <c r="EG163" s="320" t="str">
        <f ca="1">IF(EA163="","",IF(NC&lt;DY163,"",SUM(EE163:OFFSET(EE163,(NC-1),0))))</f>
        <v/>
      </c>
      <c r="EH163" s="320" t="str">
        <f t="shared" si="1650"/>
        <v/>
      </c>
      <c r="EI163" s="320" t="str">
        <f>IF(EH163="","",'RAPPORT-XYZ'!$E$9/'CALCUL-XYZ'!EH163)</f>
        <v/>
      </c>
    </row>
    <row r="164" spans="1:139" x14ac:dyDescent="0.15">
      <c r="A164" s="320" t="str">
        <f>IF(XYZ!C188="","",XYZ!C188)</f>
        <v/>
      </c>
      <c r="B164" s="320" t="str">
        <f>IF(XYZ!C188="","",IF(XYZ!C188='RAPPORT-XYZ'!$A$6,'RAPPORT-XYZ'!$A$6,IF(OR(XYZ!C188='RAPPORT-XYZ'!$A$7,XYZ!C188='RAPPORT-XYZ'!$B$7),'RAPPORT-XYZ'!$A$7)))</f>
        <v/>
      </c>
      <c r="C164" s="320" t="str">
        <f>IF(XYZ!E188="","",XYZ!E188)</f>
        <v/>
      </c>
      <c r="D164" s="320" t="str">
        <f>IF(XYZ!F188="","",XYZ!F188)</f>
        <v/>
      </c>
      <c r="E164" s="320" t="str">
        <f>IF(XYZ!G188="","",XYZ!G188)</f>
        <v/>
      </c>
      <c r="F164" s="322" t="str">
        <f>IF(XYZ!H188="","",MOD(XYZ!H188,CERCLE))</f>
        <v/>
      </c>
      <c r="G164" s="322" t="str">
        <f>IF(XYZ!I188="","",MOD(XYZ!I188,CERCLE))</f>
        <v/>
      </c>
      <c r="H164" s="320">
        <f>IFERROR(IF(ECHELLE3="",XYZ!I188*1,XYZ!I188*ECHELLE3),"")</f>
        <v>0</v>
      </c>
      <c r="I164" s="320" t="str">
        <f>IF(XYZ!J188="","",XYZ!J188)</f>
        <v/>
      </c>
      <c r="K164" s="320" t="str">
        <f t="shared" si="1651"/>
        <v/>
      </c>
      <c r="L164" s="320" t="str">
        <f>IF(K164="","",COUNT($K$1:K164))</f>
        <v/>
      </c>
      <c r="M164" s="320" t="str">
        <f t="shared" si="2015"/>
        <v/>
      </c>
      <c r="N164" s="320" t="str">
        <f t="shared" si="2016"/>
        <v/>
      </c>
      <c r="O164" s="320" t="str">
        <f t="shared" si="2017"/>
        <v/>
      </c>
      <c r="P164" s="320" t="str">
        <f t="shared" si="2018"/>
        <v/>
      </c>
      <c r="Q164" s="322" t="str">
        <f t="shared" si="2019"/>
        <v/>
      </c>
      <c r="R164" s="322" t="str">
        <f t="shared" si="2020"/>
        <v/>
      </c>
      <c r="S164" s="320" t="str">
        <f t="shared" si="2021"/>
        <v/>
      </c>
      <c r="T164" s="320" t="str">
        <f t="shared" si="2022"/>
        <v/>
      </c>
      <c r="V164" s="322" t="str">
        <f t="shared" ref="V164" si="2077">IF(Q164="","",IF(M164="R",MOD(Q164-SUD,CERCLE),Q164))</f>
        <v/>
      </c>
      <c r="W164" s="331" t="str">
        <f t="shared" si="1653"/>
        <v/>
      </c>
      <c r="X164" s="331" t="str">
        <f t="shared" si="1654"/>
        <v/>
      </c>
      <c r="Y164" s="352"/>
      <c r="Z164" s="322" t="str">
        <f t="shared" ref="Z164" si="2078">IF(R164="","",IF(M164="R",MOD(CERCLE-R164,CERCLE),R164))</f>
        <v/>
      </c>
      <c r="AA164" s="320" t="str">
        <f t="shared" ref="AA164" si="2079">IF(S164="","",ABS(COS(RADIANS(Z164-EST)*24))*S164)</f>
        <v/>
      </c>
      <c r="AC164" s="320" t="str">
        <f t="shared" ref="AC164" si="2080">IF(S164="","",SIN(RADIANS(Z164-EST)*24)*S164)</f>
        <v/>
      </c>
      <c r="AD164" s="320" t="str">
        <f t="shared" si="1610"/>
        <v/>
      </c>
      <c r="AF164" s="320" t="str">
        <f t="shared" si="2027"/>
        <v/>
      </c>
      <c r="AG164" s="320" t="str">
        <f t="shared" si="2027"/>
        <v/>
      </c>
      <c r="AH164" s="320" t="str">
        <f t="shared" si="1612"/>
        <v/>
      </c>
      <c r="AI164" s="320" t="str">
        <f t="shared" si="1613"/>
        <v/>
      </c>
      <c r="AJ164" s="320" t="str">
        <f>IF(AH164="","",IF(ISNA(MATCH(AH164,$AH$1:AH163,0)),"N","Y"))</f>
        <v/>
      </c>
      <c r="AK164" s="320" t="str">
        <f t="shared" si="1614"/>
        <v/>
      </c>
      <c r="AL164" s="320" t="str">
        <f t="shared" si="1615"/>
        <v/>
      </c>
      <c r="AM164" s="320" t="str">
        <f t="shared" si="1616"/>
        <v/>
      </c>
      <c r="AN164" s="320" t="str">
        <f t="shared" si="1617"/>
        <v/>
      </c>
      <c r="AO164" s="334" t="str">
        <f t="array" ref="AO164">IF(AM164="","",AVERAGE(IF(AH$1:AH$200=AM164,W$1:W$200)))</f>
        <v/>
      </c>
      <c r="AP164" s="334" t="str">
        <f t="array" ref="AP164">IF(AM164="","",AVERAGE(IF(AH$1:AH$200=AM164,X$1:X$200)))</f>
        <v/>
      </c>
      <c r="AQ164" s="334" t="str">
        <f t="shared" si="1658"/>
        <v/>
      </c>
      <c r="AR164" s="335" t="str">
        <f t="array" ref="AR164">IF(AQ164="","",MOD(DEGREES(AQ164/24),CERCLE))</f>
        <v/>
      </c>
      <c r="AS164" s="336" t="str">
        <f t="array" ref="AS164">IF(AM164="","",AVERAGE(IF(AH$1:AH$200=AM164,AA$1:AA$200)))</f>
        <v/>
      </c>
      <c r="AT164" s="336" t="str">
        <f t="shared" si="2028"/>
        <v/>
      </c>
      <c r="AU164" s="336" t="str">
        <f t="shared" si="1659"/>
        <v/>
      </c>
      <c r="AV164" s="337" t="str">
        <f t="array" ref="AV164">IF(AM164="","",AVERAGE(IF(AH$1:AH$200=AM164,AD$1:AD$200)))</f>
        <v/>
      </c>
      <c r="AW164" s="337" t="str">
        <f t="array" ref="AW164">IF(AN164="","",AVERAGE(IF(AH$1:AH$200=AN164,AD$1:AD$200)))</f>
        <v/>
      </c>
      <c r="AX164" s="337" t="str">
        <f t="shared" si="1660"/>
        <v/>
      </c>
      <c r="AY164" s="320" t="str">
        <f t="shared" si="1619"/>
        <v/>
      </c>
      <c r="AZ164" s="320" t="str">
        <f>IF(AY164="","",COUNT(AY$1:AY164))</f>
        <v/>
      </c>
      <c r="BB164" s="339" t="str">
        <f>IF(AF164="","",IF(ISNA(MATCH(AF164,$AF$1:AF163,0)),"N","Y"))</f>
        <v/>
      </c>
      <c r="BC164" s="339" t="str">
        <f t="shared" si="20"/>
        <v/>
      </c>
      <c r="BD164" s="339" t="str">
        <f>IF(BC164="","",COUNT($BC$1:BC164))</f>
        <v/>
      </c>
      <c r="BE164" s="339" t="str">
        <f t="shared" si="2029"/>
        <v/>
      </c>
      <c r="BF164" s="340" t="str">
        <f>IF(AR164="","",IF(ISNA(MATCH(AF164,$AF$1:AF163,0)),-AR164,AR164))</f>
        <v/>
      </c>
      <c r="BG164" s="341" t="str">
        <f t="array" ref="BG164">IF(BE164="","",SUM(IF(AK$1:AK$200=BE164,BF$1:BF$200)))</f>
        <v/>
      </c>
      <c r="BH164" s="341" t="str">
        <f t="shared" ref="BH164" si="2081">IF(BG164="","",MOD(BG164,CERCLE))</f>
        <v/>
      </c>
      <c r="BI164" s="342"/>
      <c r="BJ164" s="322"/>
      <c r="BK164" s="322"/>
      <c r="BL164" s="322"/>
      <c r="BM164" s="339" t="str">
        <f t="shared" si="1662"/>
        <v/>
      </c>
      <c r="BN164" s="343" t="str">
        <f t="shared" si="2031"/>
        <v/>
      </c>
      <c r="BO164" s="341" t="str">
        <f t="shared" ref="BO164" si="2082">IF(BN164="","",CERCLE-BN164)</f>
        <v/>
      </c>
      <c r="BP164" s="341"/>
      <c r="BQ164" s="339" t="str">
        <f t="shared" si="2033"/>
        <v/>
      </c>
      <c r="BR164" s="341" t="str">
        <f t="shared" si="1664"/>
        <v/>
      </c>
      <c r="BS164" s="341" t="str">
        <f t="shared" si="1665"/>
        <v/>
      </c>
      <c r="BT164" s="343" t="str">
        <f t="shared" si="2034"/>
        <v/>
      </c>
      <c r="BU164" s="342"/>
      <c r="BV164" s="341" t="str">
        <f t="shared" si="2055"/>
        <v/>
      </c>
      <c r="BW164" s="345" t="str">
        <f t="shared" si="2056"/>
        <v/>
      </c>
      <c r="BX164" s="345" t="str">
        <f t="shared" si="2035"/>
        <v/>
      </c>
      <c r="BY164" s="346" t="str">
        <f t="shared" si="2036"/>
        <v/>
      </c>
      <c r="BZ164" s="346" t="str">
        <f t="shared" si="2037"/>
        <v/>
      </c>
      <c r="CA164" s="339" t="str">
        <f t="shared" si="1668"/>
        <v/>
      </c>
      <c r="CE164" s="320" t="str">
        <f t="shared" si="2038"/>
        <v/>
      </c>
      <c r="CF164" s="320" t="str">
        <f t="shared" si="2039"/>
        <v/>
      </c>
      <c r="CG164" s="322" t="str">
        <f t="shared" si="2040"/>
        <v/>
      </c>
      <c r="CH164" s="322" t="str">
        <f t="shared" ref="CH164" si="2083">IF(CG164="","",MOD(CG164-BX164,CERCLE))</f>
        <v/>
      </c>
      <c r="CI164" s="322" t="str">
        <f t="shared" si="2042"/>
        <v/>
      </c>
      <c r="CJ164" s="349"/>
      <c r="CK164" s="350" t="str">
        <f t="shared" si="1634"/>
        <v/>
      </c>
      <c r="CL164" s="350" t="str">
        <f t="shared" si="1635"/>
        <v/>
      </c>
      <c r="CM164" s="320" t="str">
        <f t="shared" si="2072"/>
        <v/>
      </c>
      <c r="CN164" s="320" t="str">
        <f t="shared" si="2072"/>
        <v/>
      </c>
      <c r="CP164" s="322" t="str">
        <f>IF(BN164="","",MOD(BN164+'RAPPORT-XYZ'!$E$12,CERCLE))</f>
        <v/>
      </c>
      <c r="CQ164" s="345" t="str">
        <f t="shared" si="2058"/>
        <v/>
      </c>
      <c r="CR164" s="320" t="str">
        <f t="shared" si="1671"/>
        <v/>
      </c>
      <c r="CS164" s="320" t="str">
        <f t="shared" si="1636"/>
        <v/>
      </c>
      <c r="CU164" s="320" t="str">
        <f>IF(CR164="","",BY164/'RAPPORT-XYZ'!$E$9)</f>
        <v/>
      </c>
      <c r="CV164" s="320" t="str">
        <f>IF(CU164="","",-'RAPPORT-XYZ'!$E$27*CU164)</f>
        <v/>
      </c>
      <c r="CW164" s="320" t="str">
        <f>IF(CV164="","",-'RAPPORT-XYZ'!$E$29*CU164)</f>
        <v/>
      </c>
      <c r="CY164" s="320" t="str">
        <f t="shared" si="2043"/>
        <v/>
      </c>
      <c r="CZ164" s="320" t="str">
        <f t="shared" si="2043"/>
        <v/>
      </c>
      <c r="DB164" s="320" t="str">
        <f t="shared" si="1672"/>
        <v/>
      </c>
      <c r="DD164" s="320" t="str">
        <f>IF(CA164="","",CA164+('RAPPORT-XYZ'!$E$37*ROW(164:164)))</f>
        <v/>
      </c>
      <c r="DF164" s="345" t="str">
        <f t="shared" ref="DF164" si="2084">IF(AND(CZ164=0,CY164=0),0,IF(AND(CZ164=0,CY164&gt;0),NORD,IF(AND(CZ164&gt;0,CY164=0),EST,IF(AND(CZ164=0,CY164&lt;0),SUD,IF(AND(CZ164&lt;0,CY164=0),OUEST,"")))))</f>
        <v/>
      </c>
      <c r="DG164" s="345" t="str">
        <f t="shared" ref="DG164" si="2085">IF(CY164="","",IF(DF164="",MOD(DEGREES(ATAN(ABS(CZ164)/(ABS(CY164))))/24,CERCLE),DF164))</f>
        <v/>
      </c>
      <c r="DH164" s="345" t="str">
        <f t="shared" ref="DH164" si="2086">IF(DG164="","",MOD(IF(AND(CZ164&gt;0,CY164&gt;0),DG164,IF(AND(CZ164&gt;0,CY164&lt;0),SUD-DG164,IF(AND(CZ164&lt;0,CY164&lt;0),SUD+DG164,IF(AND(CZ164&lt;0,CY164&gt;0),NORD-DG164,DG164)))),CERCLE))</f>
        <v/>
      </c>
      <c r="DI164" s="322" t="str">
        <f t="shared" ref="DI164" si="2087">IF(CG164="","",MOD(CG164-DH164,CERCLE))</f>
        <v/>
      </c>
      <c r="DJ164" s="322" t="str">
        <f t="shared" si="2048"/>
        <v/>
      </c>
      <c r="DK164" s="322" t="str">
        <f>IF(XYZ!$F$15=OUI,'CALCUL-XYZ'!DJ164,'CALCUL-XYZ'!DH164)</f>
        <v/>
      </c>
      <c r="DL164" s="345" t="str">
        <f t="shared" si="2063"/>
        <v/>
      </c>
      <c r="DN164" s="320" t="str">
        <f t="shared" si="1643"/>
        <v/>
      </c>
      <c r="DO164" s="320" t="str">
        <f t="shared" si="1644"/>
        <v/>
      </c>
      <c r="DP164" s="320" t="str">
        <f t="shared" si="2064"/>
        <v/>
      </c>
      <c r="DQ164" s="320" t="str">
        <f t="shared" si="2064"/>
        <v/>
      </c>
      <c r="DS164" s="320" t="str">
        <f t="shared" si="1645"/>
        <v/>
      </c>
      <c r="DT164" s="320" t="str">
        <f>IF(XYZ!AJ188="","",IF(XYZ!$AO$23='CALCUL-XY'!$E$56," "&amp;SUBSTITUTE(XYZ!AJ188,",","."),","&amp;SUBSTITUTE(XYZ!AJ188,",",".")))</f>
        <v/>
      </c>
      <c r="DU164" s="320" t="str">
        <f>IF(XYZ!AK188="","",IF(XYZ!$AO$23='CALCUL-XY'!$E$56," "&amp;SUBSTITUTE(XYZ!AK188,",","."),","&amp;SUBSTITUTE(XYZ!AK188,",",".")))</f>
        <v/>
      </c>
      <c r="DV164" s="320" t="str">
        <f>IF(DD164="","",IF(XYZ!$AO$23='CALCUL-XY'!$E$56," "&amp;SUBSTITUTE(DD164,",","."),","&amp;SUBSTITUTE(DD164,",",".")))</f>
        <v/>
      </c>
      <c r="DW164" s="320" t="str">
        <f>IF(DS164="","",IF(XYZ!$AO$23='CALCUL-XY'!$E$56,IF(XYZ!AM188=""," ST"," "&amp;XYZ!AM188),IF(XYZ!AM188="",",ST",","&amp;XYZ!AM188)))</f>
        <v/>
      </c>
      <c r="DY164" s="319">
        <f t="shared" si="1646"/>
        <v>164</v>
      </c>
      <c r="DZ164" s="320" t="str">
        <f t="shared" si="1647"/>
        <v/>
      </c>
      <c r="EA164" s="322" t="str">
        <f t="shared" si="1648"/>
        <v/>
      </c>
      <c r="EB164" s="345" t="str">
        <f t="shared" si="1679"/>
        <v/>
      </c>
      <c r="EC164" s="320" t="str">
        <f t="shared" si="1649"/>
        <v/>
      </c>
      <c r="ED164" s="320" t="str">
        <f t="shared" si="1692"/>
        <v/>
      </c>
      <c r="EE164" s="320" t="str">
        <f t="shared" si="1693"/>
        <v/>
      </c>
      <c r="EF164" s="320" t="str">
        <f ca="1">IF(EA164="","",IF(NC&lt;DY164,"",SUM(ED164:OFFSET(ED164,(NC-1),0))))</f>
        <v/>
      </c>
      <c r="EG164" s="320" t="str">
        <f ca="1">IF(EA164="","",IF(NC&lt;DY164,"",SUM(EE164:OFFSET(EE164,(NC-1),0))))</f>
        <v/>
      </c>
      <c r="EH164" s="320" t="str">
        <f t="shared" si="1650"/>
        <v/>
      </c>
      <c r="EI164" s="320" t="str">
        <f>IF(EH164="","",'RAPPORT-XYZ'!$E$9/'CALCUL-XYZ'!EH164)</f>
        <v/>
      </c>
    </row>
    <row r="165" spans="1:139" x14ac:dyDescent="0.15">
      <c r="A165" s="320" t="str">
        <f>IF(XYZ!C189="","",XYZ!C189)</f>
        <v/>
      </c>
      <c r="B165" s="320" t="str">
        <f>IF(XYZ!C189="","",IF(XYZ!C189='RAPPORT-XYZ'!$A$6,'RAPPORT-XYZ'!$A$6,IF(OR(XYZ!C189='RAPPORT-XYZ'!$A$7,XYZ!C189='RAPPORT-XYZ'!$B$7),'RAPPORT-XYZ'!$A$7)))</f>
        <v/>
      </c>
      <c r="C165" s="320" t="str">
        <f>IF(XYZ!E189="","",XYZ!E189)</f>
        <v/>
      </c>
      <c r="D165" s="320" t="str">
        <f>IF(XYZ!F189="","",XYZ!F189)</f>
        <v/>
      </c>
      <c r="E165" s="320" t="str">
        <f>IF(XYZ!G189="","",XYZ!G189)</f>
        <v/>
      </c>
      <c r="F165" s="322" t="str">
        <f>IF(XYZ!H189="","",MOD(XYZ!H189,CERCLE))</f>
        <v/>
      </c>
      <c r="G165" s="322" t="str">
        <f>IF(XYZ!I189="","",MOD(XYZ!I189,CERCLE))</f>
        <v/>
      </c>
      <c r="H165" s="320">
        <f>IFERROR(IF(ECHELLE3="",XYZ!I189*1,XYZ!I189*ECHELLE3),"")</f>
        <v>0</v>
      </c>
      <c r="I165" s="320" t="str">
        <f>IF(XYZ!J189="","",XYZ!J189)</f>
        <v/>
      </c>
      <c r="K165" s="320" t="str">
        <f t="shared" si="1651"/>
        <v/>
      </c>
      <c r="L165" s="320" t="str">
        <f>IF(K165="","",COUNT($K$1:K165))</f>
        <v/>
      </c>
      <c r="M165" s="320" t="str">
        <f t="shared" si="2015"/>
        <v/>
      </c>
      <c r="N165" s="320" t="str">
        <f t="shared" si="2016"/>
        <v/>
      </c>
      <c r="O165" s="320" t="str">
        <f t="shared" si="2017"/>
        <v/>
      </c>
      <c r="P165" s="320" t="str">
        <f t="shared" si="2018"/>
        <v/>
      </c>
      <c r="Q165" s="322" t="str">
        <f t="shared" si="2019"/>
        <v/>
      </c>
      <c r="R165" s="322" t="str">
        <f t="shared" si="2020"/>
        <v/>
      </c>
      <c r="S165" s="320" t="str">
        <f t="shared" si="2021"/>
        <v/>
      </c>
      <c r="T165" s="320" t="str">
        <f t="shared" si="2022"/>
        <v/>
      </c>
      <c r="V165" s="322" t="str">
        <f t="shared" ref="V165" si="2088">IF(Q165="","",IF(M165="R",MOD(Q165-SUD,CERCLE),Q165))</f>
        <v/>
      </c>
      <c r="W165" s="331" t="str">
        <f t="shared" si="1653"/>
        <v/>
      </c>
      <c r="X165" s="331" t="str">
        <f t="shared" si="1654"/>
        <v/>
      </c>
      <c r="Y165" s="352"/>
      <c r="Z165" s="322" t="str">
        <f t="shared" ref="Z165" si="2089">IF(R165="","",IF(M165="R",MOD(CERCLE-R165,CERCLE),R165))</f>
        <v/>
      </c>
      <c r="AA165" s="320" t="str">
        <f t="shared" ref="AA165" si="2090">IF(S165="","",ABS(COS(RADIANS(Z165-EST)*24))*S165)</f>
        <v/>
      </c>
      <c r="AC165" s="320" t="str">
        <f t="shared" ref="AC165" si="2091">IF(S165="","",SIN(RADIANS(Z165-EST)*24)*S165)</f>
        <v/>
      </c>
      <c r="AD165" s="320" t="str">
        <f t="shared" si="1610"/>
        <v/>
      </c>
      <c r="AF165" s="320" t="str">
        <f t="shared" si="2027"/>
        <v/>
      </c>
      <c r="AG165" s="320" t="str">
        <f t="shared" si="2027"/>
        <v/>
      </c>
      <c r="AH165" s="320" t="str">
        <f t="shared" si="1612"/>
        <v/>
      </c>
      <c r="AI165" s="320" t="str">
        <f t="shared" si="1613"/>
        <v/>
      </c>
      <c r="AJ165" s="320" t="str">
        <f>IF(AH165="","",IF(ISNA(MATCH(AH165,$AH$1:AH164,0)),"N","Y"))</f>
        <v/>
      </c>
      <c r="AK165" s="320" t="str">
        <f t="shared" si="1614"/>
        <v/>
      </c>
      <c r="AL165" s="320" t="str">
        <f t="shared" si="1615"/>
        <v/>
      </c>
      <c r="AM165" s="320" t="str">
        <f t="shared" si="1616"/>
        <v/>
      </c>
      <c r="AN165" s="320" t="str">
        <f t="shared" si="1617"/>
        <v/>
      </c>
      <c r="AO165" s="334" t="str">
        <f t="array" ref="AO165">IF(AM165="","",AVERAGE(IF(AH$1:AH$200=AM165,W$1:W$200)))</f>
        <v/>
      </c>
      <c r="AP165" s="334" t="str">
        <f t="array" ref="AP165">IF(AM165="","",AVERAGE(IF(AH$1:AH$200=AM165,X$1:X$200)))</f>
        <v/>
      </c>
      <c r="AQ165" s="334" t="str">
        <f t="shared" si="1658"/>
        <v/>
      </c>
      <c r="AR165" s="335" t="str">
        <f t="array" ref="AR165">IF(AQ165="","",MOD(DEGREES(AQ165/24),CERCLE))</f>
        <v/>
      </c>
      <c r="AS165" s="336" t="str">
        <f t="array" ref="AS165">IF(AM165="","",AVERAGE(IF(AH$1:AH$200=AM165,AA$1:AA$200)))</f>
        <v/>
      </c>
      <c r="AT165" s="336" t="str">
        <f t="shared" si="2028"/>
        <v/>
      </c>
      <c r="AU165" s="336" t="str">
        <f t="shared" si="1659"/>
        <v/>
      </c>
      <c r="AV165" s="337" t="str">
        <f t="array" ref="AV165">IF(AM165="","",AVERAGE(IF(AH$1:AH$200=AM165,AD$1:AD$200)))</f>
        <v/>
      </c>
      <c r="AW165" s="337" t="str">
        <f t="array" ref="AW165">IF(AN165="","",AVERAGE(IF(AH$1:AH$200=AN165,AD$1:AD$200)))</f>
        <v/>
      </c>
      <c r="AX165" s="337" t="str">
        <f t="shared" si="1660"/>
        <v/>
      </c>
      <c r="AY165" s="320" t="str">
        <f t="shared" si="1619"/>
        <v/>
      </c>
      <c r="AZ165" s="320" t="str">
        <f>IF(AY165="","",COUNT(AY$1:AY165))</f>
        <v/>
      </c>
      <c r="BB165" s="339" t="str">
        <f>IF(AF165="","",IF(ISNA(MATCH(AF165,$AF$1:AF164,0)),"N","Y"))</f>
        <v/>
      </c>
      <c r="BC165" s="339" t="str">
        <f t="shared" si="20"/>
        <v/>
      </c>
      <c r="BD165" s="339" t="str">
        <f>IF(BC165="","",COUNT($BC$1:BC165))</f>
        <v/>
      </c>
      <c r="BE165" s="339" t="str">
        <f t="shared" si="2029"/>
        <v/>
      </c>
      <c r="BF165" s="340" t="str">
        <f>IF(AR165="","",IF(ISNA(MATCH(AF165,$AF$1:AF164,0)),-AR165,AR165))</f>
        <v/>
      </c>
      <c r="BG165" s="341" t="str">
        <f t="array" ref="BG165">IF(BE165="","",SUM(IF(AK$1:AK$200=BE165,BF$1:BF$200)))</f>
        <v/>
      </c>
      <c r="BH165" s="341" t="str">
        <f t="shared" ref="BH165" si="2092">IF(BG165="","",MOD(BG165,CERCLE))</f>
        <v/>
      </c>
      <c r="BI165" s="342"/>
      <c r="BJ165" s="322"/>
      <c r="BK165" s="322"/>
      <c r="BL165" s="322"/>
      <c r="BM165" s="339" t="str">
        <f t="shared" si="1662"/>
        <v/>
      </c>
      <c r="BN165" s="343" t="str">
        <f t="shared" si="2031"/>
        <v/>
      </c>
      <c r="BO165" s="341" t="str">
        <f t="shared" ref="BO165" si="2093">IF(BN165="","",CERCLE-BN165)</f>
        <v/>
      </c>
      <c r="BP165" s="341"/>
      <c r="BQ165" s="339" t="str">
        <f t="shared" si="2033"/>
        <v/>
      </c>
      <c r="BR165" s="341" t="str">
        <f t="shared" si="1664"/>
        <v/>
      </c>
      <c r="BS165" s="341" t="str">
        <f t="shared" si="1665"/>
        <v/>
      </c>
      <c r="BT165" s="343" t="str">
        <f t="shared" si="2034"/>
        <v/>
      </c>
      <c r="BU165" s="342"/>
      <c r="BV165" s="341" t="str">
        <f t="shared" si="2055"/>
        <v/>
      </c>
      <c r="BW165" s="345" t="str">
        <f t="shared" si="2056"/>
        <v/>
      </c>
      <c r="BX165" s="345" t="str">
        <f t="shared" si="2035"/>
        <v/>
      </c>
      <c r="BY165" s="346" t="str">
        <f t="shared" si="2036"/>
        <v/>
      </c>
      <c r="BZ165" s="346" t="str">
        <f t="shared" si="2037"/>
        <v/>
      </c>
      <c r="CA165" s="339" t="str">
        <f t="shared" si="1668"/>
        <v/>
      </c>
      <c r="CE165" s="320" t="str">
        <f t="shared" si="2038"/>
        <v/>
      </c>
      <c r="CF165" s="320" t="str">
        <f t="shared" si="2039"/>
        <v/>
      </c>
      <c r="CG165" s="322" t="str">
        <f t="shared" si="2040"/>
        <v/>
      </c>
      <c r="CH165" s="322" t="str">
        <f t="shared" ref="CH165" si="2094">IF(CG165="","",MOD(CG165-BX165,CERCLE))</f>
        <v/>
      </c>
      <c r="CI165" s="322" t="str">
        <f t="shared" si="2042"/>
        <v/>
      </c>
      <c r="CJ165" s="349"/>
      <c r="CK165" s="350" t="str">
        <f t="shared" si="1634"/>
        <v/>
      </c>
      <c r="CL165" s="350" t="str">
        <f t="shared" si="1635"/>
        <v/>
      </c>
      <c r="CM165" s="320" t="str">
        <f t="shared" si="2072"/>
        <v/>
      </c>
      <c r="CN165" s="320" t="str">
        <f t="shared" si="2072"/>
        <v/>
      </c>
      <c r="CP165" s="322" t="str">
        <f>IF(BN165="","",MOD(BN165+'RAPPORT-XYZ'!$E$12,CERCLE))</f>
        <v/>
      </c>
      <c r="CQ165" s="345" t="str">
        <f t="shared" si="2058"/>
        <v/>
      </c>
      <c r="CR165" s="320" t="str">
        <f t="shared" si="1671"/>
        <v/>
      </c>
      <c r="CS165" s="320" t="str">
        <f t="shared" si="1636"/>
        <v/>
      </c>
      <c r="CU165" s="320" t="str">
        <f>IF(CR165="","",BY165/'RAPPORT-XYZ'!$E$9)</f>
        <v/>
      </c>
      <c r="CV165" s="320" t="str">
        <f>IF(CU165="","",-'RAPPORT-XYZ'!$E$27*CU165)</f>
        <v/>
      </c>
      <c r="CW165" s="320" t="str">
        <f>IF(CV165="","",-'RAPPORT-XYZ'!$E$29*CU165)</f>
        <v/>
      </c>
      <c r="CY165" s="320" t="str">
        <f t="shared" si="2043"/>
        <v/>
      </c>
      <c r="CZ165" s="320" t="str">
        <f t="shared" si="2043"/>
        <v/>
      </c>
      <c r="DB165" s="320" t="str">
        <f t="shared" si="1672"/>
        <v/>
      </c>
      <c r="DD165" s="320" t="str">
        <f>IF(CA165="","",CA165+('RAPPORT-XYZ'!$E$37*ROW(165:165)))</f>
        <v/>
      </c>
      <c r="DF165" s="345" t="str">
        <f t="shared" ref="DF165" si="2095">IF(AND(CZ165=0,CY165=0),0,IF(AND(CZ165=0,CY165&gt;0),NORD,IF(AND(CZ165&gt;0,CY165=0),EST,IF(AND(CZ165=0,CY165&lt;0),SUD,IF(AND(CZ165&lt;0,CY165=0),OUEST,"")))))</f>
        <v/>
      </c>
      <c r="DG165" s="345" t="str">
        <f t="shared" ref="DG165" si="2096">IF(CY165="","",IF(DF165="",MOD(DEGREES(ATAN(ABS(CZ165)/(ABS(CY165))))/24,CERCLE),DF165))</f>
        <v/>
      </c>
      <c r="DH165" s="345" t="str">
        <f t="shared" ref="DH165" si="2097">IF(DG165="","",MOD(IF(AND(CZ165&gt;0,CY165&gt;0),DG165,IF(AND(CZ165&gt;0,CY165&lt;0),SUD-DG165,IF(AND(CZ165&lt;0,CY165&lt;0),SUD+DG165,IF(AND(CZ165&lt;0,CY165&gt;0),NORD-DG165,DG165)))),CERCLE))</f>
        <v/>
      </c>
      <c r="DI165" s="322" t="str">
        <f t="shared" ref="DI165" si="2098">IF(CG165="","",MOD(CG165-DH165,CERCLE))</f>
        <v/>
      </c>
      <c r="DJ165" s="322" t="str">
        <f t="shared" si="2048"/>
        <v/>
      </c>
      <c r="DK165" s="322" t="str">
        <f>IF(XYZ!$F$15=OUI,'CALCUL-XYZ'!DJ165,'CALCUL-XYZ'!DH165)</f>
        <v/>
      </c>
      <c r="DL165" s="345" t="str">
        <f t="shared" si="2063"/>
        <v/>
      </c>
      <c r="DN165" s="320" t="str">
        <f t="shared" si="1643"/>
        <v/>
      </c>
      <c r="DO165" s="320" t="str">
        <f t="shared" si="1644"/>
        <v/>
      </c>
      <c r="DP165" s="320" t="str">
        <f t="shared" si="2064"/>
        <v/>
      </c>
      <c r="DQ165" s="320" t="str">
        <f t="shared" si="2064"/>
        <v/>
      </c>
      <c r="DS165" s="320" t="str">
        <f t="shared" si="1645"/>
        <v/>
      </c>
      <c r="DT165" s="320" t="str">
        <f>IF(XYZ!AJ189="","",IF(XYZ!$AO$23='CALCUL-XY'!$E$56," "&amp;SUBSTITUTE(XYZ!AJ189,",","."),","&amp;SUBSTITUTE(XYZ!AJ189,",",".")))</f>
        <v/>
      </c>
      <c r="DU165" s="320" t="str">
        <f>IF(XYZ!AK189="","",IF(XYZ!$AO$23='CALCUL-XY'!$E$56," "&amp;SUBSTITUTE(XYZ!AK189,",","."),","&amp;SUBSTITUTE(XYZ!AK189,",",".")))</f>
        <v/>
      </c>
      <c r="DV165" s="320" t="str">
        <f>IF(DD165="","",IF(XYZ!$AO$23='CALCUL-XY'!$E$56," "&amp;SUBSTITUTE(DD165,",","."),","&amp;SUBSTITUTE(DD165,",",".")))</f>
        <v/>
      </c>
      <c r="DW165" s="320" t="str">
        <f>IF(DS165="","",IF(XYZ!$AO$23='CALCUL-XY'!$E$56,IF(XYZ!AM189=""," ST"," "&amp;XYZ!AM189),IF(XYZ!AM189="",",ST",","&amp;XYZ!AM189)))</f>
        <v/>
      </c>
      <c r="DY165" s="319">
        <f t="shared" si="1646"/>
        <v>165</v>
      </c>
      <c r="DZ165" s="320" t="str">
        <f t="shared" si="1647"/>
        <v/>
      </c>
      <c r="EA165" s="322" t="str">
        <f t="shared" si="1648"/>
        <v/>
      </c>
      <c r="EB165" s="345" t="str">
        <f t="shared" si="1679"/>
        <v/>
      </c>
      <c r="EC165" s="320" t="str">
        <f t="shared" si="1649"/>
        <v/>
      </c>
      <c r="ED165" s="320" t="str">
        <f t="shared" si="1692"/>
        <v/>
      </c>
      <c r="EE165" s="320" t="str">
        <f t="shared" si="1693"/>
        <v/>
      </c>
      <c r="EF165" s="320" t="str">
        <f ca="1">IF(EA165="","",IF(NC&lt;DY165,"",SUM(ED165:OFFSET(ED165,(NC-1),0))))</f>
        <v/>
      </c>
      <c r="EG165" s="320" t="str">
        <f ca="1">IF(EA165="","",IF(NC&lt;DY165,"",SUM(EE165:OFFSET(EE165,(NC-1),0))))</f>
        <v/>
      </c>
      <c r="EH165" s="320" t="str">
        <f t="shared" si="1650"/>
        <v/>
      </c>
      <c r="EI165" s="320" t="str">
        <f>IF(EH165="","",'RAPPORT-XYZ'!$E$9/'CALCUL-XYZ'!EH165)</f>
        <v/>
      </c>
    </row>
    <row r="166" spans="1:139" x14ac:dyDescent="0.15">
      <c r="A166" s="320" t="str">
        <f>IF(XYZ!C190="","",XYZ!C190)</f>
        <v/>
      </c>
      <c r="B166" s="320" t="str">
        <f>IF(XYZ!C190="","",IF(XYZ!C190='RAPPORT-XYZ'!$A$6,'RAPPORT-XYZ'!$A$6,IF(OR(XYZ!C190='RAPPORT-XYZ'!$A$7,XYZ!C190='RAPPORT-XYZ'!$B$7),'RAPPORT-XYZ'!$A$7)))</f>
        <v/>
      </c>
      <c r="C166" s="320" t="str">
        <f>IF(XYZ!E190="","",XYZ!E190)</f>
        <v/>
      </c>
      <c r="D166" s="320" t="str">
        <f>IF(XYZ!F190="","",XYZ!F190)</f>
        <v/>
      </c>
      <c r="E166" s="320" t="str">
        <f>IF(XYZ!G190="","",XYZ!G190)</f>
        <v/>
      </c>
      <c r="F166" s="322" t="str">
        <f>IF(XYZ!H190="","",MOD(XYZ!H190,CERCLE))</f>
        <v/>
      </c>
      <c r="G166" s="322" t="str">
        <f>IF(XYZ!I190="","",MOD(XYZ!I190,CERCLE))</f>
        <v/>
      </c>
      <c r="H166" s="320">
        <f>IFERROR(IF(ECHELLE3="",XYZ!I190*1,XYZ!I190*ECHELLE3),"")</f>
        <v>0</v>
      </c>
      <c r="I166" s="320" t="str">
        <f>IF(XYZ!J190="","",XYZ!J190)</f>
        <v/>
      </c>
      <c r="K166" s="320" t="str">
        <f t="shared" si="1651"/>
        <v/>
      </c>
      <c r="L166" s="320" t="str">
        <f>IF(K166="","",COUNT($K$1:K166))</f>
        <v/>
      </c>
      <c r="M166" s="320" t="str">
        <f t="shared" si="2015"/>
        <v/>
      </c>
      <c r="N166" s="320" t="str">
        <f t="shared" si="2016"/>
        <v/>
      </c>
      <c r="O166" s="320" t="str">
        <f t="shared" si="2017"/>
        <v/>
      </c>
      <c r="P166" s="320" t="str">
        <f t="shared" si="2018"/>
        <v/>
      </c>
      <c r="Q166" s="322" t="str">
        <f t="shared" si="2019"/>
        <v/>
      </c>
      <c r="R166" s="322" t="str">
        <f t="shared" si="2020"/>
        <v/>
      </c>
      <c r="S166" s="320" t="str">
        <f t="shared" si="2021"/>
        <v/>
      </c>
      <c r="T166" s="320" t="str">
        <f t="shared" si="2022"/>
        <v/>
      </c>
      <c r="V166" s="322" t="str">
        <f t="shared" ref="V166" si="2099">IF(Q166="","",IF(M166="R",MOD(Q166-SUD,CERCLE),Q166))</f>
        <v/>
      </c>
      <c r="W166" s="331" t="str">
        <f t="shared" si="1653"/>
        <v/>
      </c>
      <c r="X166" s="331" t="str">
        <f t="shared" si="1654"/>
        <v/>
      </c>
      <c r="Y166" s="352"/>
      <c r="Z166" s="322" t="str">
        <f t="shared" ref="Z166" si="2100">IF(R166="","",IF(M166="R",MOD(CERCLE-R166,CERCLE),R166))</f>
        <v/>
      </c>
      <c r="AA166" s="320" t="str">
        <f t="shared" ref="AA166" si="2101">IF(S166="","",ABS(COS(RADIANS(Z166-EST)*24))*S166)</f>
        <v/>
      </c>
      <c r="AC166" s="320" t="str">
        <f t="shared" ref="AC166" si="2102">IF(S166="","",SIN(RADIANS(Z166-EST)*24)*S166)</f>
        <v/>
      </c>
      <c r="AD166" s="320" t="str">
        <f t="shared" si="1610"/>
        <v/>
      </c>
      <c r="AF166" s="320" t="str">
        <f t="shared" si="2027"/>
        <v/>
      </c>
      <c r="AG166" s="320" t="str">
        <f t="shared" si="2027"/>
        <v/>
      </c>
      <c r="AH166" s="320" t="str">
        <f t="shared" si="1612"/>
        <v/>
      </c>
      <c r="AI166" s="320" t="str">
        <f t="shared" si="1613"/>
        <v/>
      </c>
      <c r="AJ166" s="320" t="str">
        <f>IF(AH166="","",IF(ISNA(MATCH(AH166,$AH$1:AH165,0)),"N","Y"))</f>
        <v/>
      </c>
      <c r="AK166" s="320" t="str">
        <f t="shared" si="1614"/>
        <v/>
      </c>
      <c r="AL166" s="320" t="str">
        <f t="shared" si="1615"/>
        <v/>
      </c>
      <c r="AM166" s="320" t="str">
        <f t="shared" si="1616"/>
        <v/>
      </c>
      <c r="AN166" s="320" t="str">
        <f t="shared" si="1617"/>
        <v/>
      </c>
      <c r="AO166" s="334" t="str">
        <f t="array" ref="AO166">IF(AM166="","",AVERAGE(IF(AH$1:AH$200=AM166,W$1:W$200)))</f>
        <v/>
      </c>
      <c r="AP166" s="334" t="str">
        <f t="array" ref="AP166">IF(AM166="","",AVERAGE(IF(AH$1:AH$200=AM166,X$1:X$200)))</f>
        <v/>
      </c>
      <c r="AQ166" s="334" t="str">
        <f t="shared" si="1658"/>
        <v/>
      </c>
      <c r="AR166" s="335" t="str">
        <f t="array" ref="AR166">IF(AQ166="","",MOD(DEGREES(AQ166/24),CERCLE))</f>
        <v/>
      </c>
      <c r="AS166" s="336" t="str">
        <f t="array" ref="AS166">IF(AM166="","",AVERAGE(IF(AH$1:AH$200=AM166,AA$1:AA$200)))</f>
        <v/>
      </c>
      <c r="AT166" s="336" t="str">
        <f t="shared" si="2028"/>
        <v/>
      </c>
      <c r="AU166" s="336" t="str">
        <f t="shared" si="1659"/>
        <v/>
      </c>
      <c r="AV166" s="337" t="str">
        <f t="array" ref="AV166">IF(AM166="","",AVERAGE(IF(AH$1:AH$200=AM166,AD$1:AD$200)))</f>
        <v/>
      </c>
      <c r="AW166" s="337" t="str">
        <f t="array" ref="AW166">IF(AN166="","",AVERAGE(IF(AH$1:AH$200=AN166,AD$1:AD$200)))</f>
        <v/>
      </c>
      <c r="AX166" s="337" t="str">
        <f t="shared" si="1660"/>
        <v/>
      </c>
      <c r="AY166" s="320" t="str">
        <f t="shared" si="1619"/>
        <v/>
      </c>
      <c r="AZ166" s="320" t="str">
        <f>IF(AY166="","",COUNT(AY$1:AY166))</f>
        <v/>
      </c>
      <c r="BB166" s="339" t="str">
        <f>IF(AF166="","",IF(ISNA(MATCH(AF166,$AF$1:AF165,0)),"N","Y"))</f>
        <v/>
      </c>
      <c r="BC166" s="339" t="str">
        <f t="shared" si="20"/>
        <v/>
      </c>
      <c r="BD166" s="339" t="str">
        <f>IF(BC166="","",COUNT($BC$1:BC166))</f>
        <v/>
      </c>
      <c r="BE166" s="339" t="str">
        <f t="shared" si="2029"/>
        <v/>
      </c>
      <c r="BF166" s="340" t="str">
        <f>IF(AR166="","",IF(ISNA(MATCH(AF166,$AF$1:AF165,0)),-AR166,AR166))</f>
        <v/>
      </c>
      <c r="BG166" s="341" t="str">
        <f t="array" ref="BG166">IF(BE166="","",SUM(IF(AK$1:AK$200=BE166,BF$1:BF$200)))</f>
        <v/>
      </c>
      <c r="BH166" s="341" t="str">
        <f t="shared" ref="BH166" si="2103">IF(BG166="","",MOD(BG166,CERCLE))</f>
        <v/>
      </c>
      <c r="BI166" s="342"/>
      <c r="BJ166" s="322"/>
      <c r="BK166" s="322"/>
      <c r="BL166" s="322"/>
      <c r="BM166" s="339" t="str">
        <f t="shared" si="1662"/>
        <v/>
      </c>
      <c r="BN166" s="343" t="str">
        <f t="shared" si="2031"/>
        <v/>
      </c>
      <c r="BO166" s="341" t="str">
        <f t="shared" ref="BO166" si="2104">IF(BN166="","",CERCLE-BN166)</f>
        <v/>
      </c>
      <c r="BP166" s="341"/>
      <c r="BQ166" s="339" t="str">
        <f t="shared" si="2033"/>
        <v/>
      </c>
      <c r="BR166" s="341" t="str">
        <f t="shared" si="1664"/>
        <v/>
      </c>
      <c r="BS166" s="341" t="str">
        <f t="shared" si="1665"/>
        <v/>
      </c>
      <c r="BT166" s="343" t="str">
        <f t="shared" si="2034"/>
        <v/>
      </c>
      <c r="BU166" s="342"/>
      <c r="BV166" s="341" t="str">
        <f t="shared" si="2055"/>
        <v/>
      </c>
      <c r="BW166" s="345" t="str">
        <f t="shared" si="2056"/>
        <v/>
      </c>
      <c r="BX166" s="345" t="str">
        <f t="shared" si="2035"/>
        <v/>
      </c>
      <c r="BY166" s="346" t="str">
        <f t="shared" si="2036"/>
        <v/>
      </c>
      <c r="BZ166" s="346" t="str">
        <f t="shared" si="2037"/>
        <v/>
      </c>
      <c r="CA166" s="339" t="str">
        <f t="shared" si="1668"/>
        <v/>
      </c>
      <c r="CE166" s="320" t="str">
        <f t="shared" si="2038"/>
        <v/>
      </c>
      <c r="CF166" s="320" t="str">
        <f t="shared" si="2039"/>
        <v/>
      </c>
      <c r="CG166" s="322" t="str">
        <f t="shared" si="2040"/>
        <v/>
      </c>
      <c r="CH166" s="322" t="str">
        <f t="shared" ref="CH166" si="2105">IF(CG166="","",MOD(CG166-BX166,CERCLE))</f>
        <v/>
      </c>
      <c r="CI166" s="322" t="str">
        <f t="shared" si="2042"/>
        <v/>
      </c>
      <c r="CJ166" s="349"/>
      <c r="CK166" s="350" t="str">
        <f t="shared" si="1634"/>
        <v/>
      </c>
      <c r="CL166" s="350" t="str">
        <f t="shared" si="1635"/>
        <v/>
      </c>
      <c r="CM166" s="320" t="str">
        <f t="shared" si="2072"/>
        <v/>
      </c>
      <c r="CN166" s="320" t="str">
        <f t="shared" si="2072"/>
        <v/>
      </c>
      <c r="CP166" s="322" t="str">
        <f>IF(BN166="","",MOD(BN166+'RAPPORT-XYZ'!$E$12,CERCLE))</f>
        <v/>
      </c>
      <c r="CQ166" s="345" t="str">
        <f t="shared" si="2058"/>
        <v/>
      </c>
      <c r="CR166" s="320" t="str">
        <f t="shared" si="1671"/>
        <v/>
      </c>
      <c r="CS166" s="320" t="str">
        <f t="shared" si="1636"/>
        <v/>
      </c>
      <c r="CU166" s="320" t="str">
        <f>IF(CR166="","",BY166/'RAPPORT-XYZ'!$E$9)</f>
        <v/>
      </c>
      <c r="CV166" s="320" t="str">
        <f>IF(CU166="","",-'RAPPORT-XYZ'!$E$27*CU166)</f>
        <v/>
      </c>
      <c r="CW166" s="320" t="str">
        <f>IF(CV166="","",-'RAPPORT-XYZ'!$E$29*CU166)</f>
        <v/>
      </c>
      <c r="CY166" s="320" t="str">
        <f t="shared" si="2043"/>
        <v/>
      </c>
      <c r="CZ166" s="320" t="str">
        <f t="shared" si="2043"/>
        <v/>
      </c>
      <c r="DB166" s="320" t="str">
        <f t="shared" si="1672"/>
        <v/>
      </c>
      <c r="DD166" s="320" t="str">
        <f>IF(CA166="","",CA166+('RAPPORT-XYZ'!$E$37*ROW(166:166)))</f>
        <v/>
      </c>
      <c r="DF166" s="345" t="str">
        <f t="shared" ref="DF166" si="2106">IF(AND(CZ166=0,CY166=0),0,IF(AND(CZ166=0,CY166&gt;0),NORD,IF(AND(CZ166&gt;0,CY166=0),EST,IF(AND(CZ166=0,CY166&lt;0),SUD,IF(AND(CZ166&lt;0,CY166=0),OUEST,"")))))</f>
        <v/>
      </c>
      <c r="DG166" s="345" t="str">
        <f t="shared" ref="DG166" si="2107">IF(CY166="","",IF(DF166="",MOD(DEGREES(ATAN(ABS(CZ166)/(ABS(CY166))))/24,CERCLE),DF166))</f>
        <v/>
      </c>
      <c r="DH166" s="345" t="str">
        <f t="shared" ref="DH166" si="2108">IF(DG166="","",MOD(IF(AND(CZ166&gt;0,CY166&gt;0),DG166,IF(AND(CZ166&gt;0,CY166&lt;0),SUD-DG166,IF(AND(CZ166&lt;0,CY166&lt;0),SUD+DG166,IF(AND(CZ166&lt;0,CY166&gt;0),NORD-DG166,DG166)))),CERCLE))</f>
        <v/>
      </c>
      <c r="DI166" s="322" t="str">
        <f t="shared" ref="DI166" si="2109">IF(CG166="","",MOD(CG166-DH166,CERCLE))</f>
        <v/>
      </c>
      <c r="DJ166" s="322" t="str">
        <f t="shared" si="2048"/>
        <v/>
      </c>
      <c r="DK166" s="322" t="str">
        <f>IF(XYZ!$F$15=OUI,'CALCUL-XYZ'!DJ166,'CALCUL-XYZ'!DH166)</f>
        <v/>
      </c>
      <c r="DL166" s="345" t="str">
        <f t="shared" si="2063"/>
        <v/>
      </c>
      <c r="DN166" s="320" t="str">
        <f t="shared" si="1643"/>
        <v/>
      </c>
      <c r="DO166" s="320" t="str">
        <f t="shared" si="1644"/>
        <v/>
      </c>
      <c r="DP166" s="320" t="str">
        <f t="shared" si="2064"/>
        <v/>
      </c>
      <c r="DQ166" s="320" t="str">
        <f t="shared" si="2064"/>
        <v/>
      </c>
      <c r="DS166" s="320" t="str">
        <f t="shared" si="1645"/>
        <v/>
      </c>
      <c r="DT166" s="320" t="str">
        <f>IF(XYZ!AJ190="","",IF(XYZ!$AO$23='CALCUL-XY'!$E$56," "&amp;SUBSTITUTE(XYZ!AJ190,",","."),","&amp;SUBSTITUTE(XYZ!AJ190,",",".")))</f>
        <v/>
      </c>
      <c r="DU166" s="320" t="str">
        <f>IF(XYZ!AK190="","",IF(XYZ!$AO$23='CALCUL-XY'!$E$56," "&amp;SUBSTITUTE(XYZ!AK190,",","."),","&amp;SUBSTITUTE(XYZ!AK190,",",".")))</f>
        <v/>
      </c>
      <c r="DV166" s="320" t="str">
        <f>IF(DD166="","",IF(XYZ!$AO$23='CALCUL-XY'!$E$56," "&amp;SUBSTITUTE(DD166,",","."),","&amp;SUBSTITUTE(DD166,",",".")))</f>
        <v/>
      </c>
      <c r="DW166" s="320" t="str">
        <f>IF(DS166="","",IF(XYZ!$AO$23='CALCUL-XY'!$E$56,IF(XYZ!AM190=""," ST"," "&amp;XYZ!AM190),IF(XYZ!AM190="",",ST",","&amp;XYZ!AM190)))</f>
        <v/>
      </c>
      <c r="DY166" s="319">
        <f t="shared" si="1646"/>
        <v>166</v>
      </c>
      <c r="DZ166" s="320" t="str">
        <f t="shared" si="1647"/>
        <v/>
      </c>
      <c r="EA166" s="322" t="str">
        <f t="shared" si="1648"/>
        <v/>
      </c>
      <c r="EB166" s="345" t="str">
        <f t="shared" si="1679"/>
        <v/>
      </c>
      <c r="EC166" s="320" t="str">
        <f t="shared" si="1649"/>
        <v/>
      </c>
      <c r="ED166" s="320" t="str">
        <f t="shared" si="1692"/>
        <v/>
      </c>
      <c r="EE166" s="320" t="str">
        <f t="shared" si="1693"/>
        <v/>
      </c>
      <c r="EF166" s="320" t="str">
        <f ca="1">IF(EA166="","",IF(NC&lt;DY166,"",SUM(ED166:OFFSET(ED166,(NC-1),0))))</f>
        <v/>
      </c>
      <c r="EG166" s="320" t="str">
        <f ca="1">IF(EA166="","",IF(NC&lt;DY166,"",SUM(EE166:OFFSET(EE166,(NC-1),0))))</f>
        <v/>
      </c>
      <c r="EH166" s="320" t="str">
        <f t="shared" si="1650"/>
        <v/>
      </c>
      <c r="EI166" s="320" t="str">
        <f>IF(EH166="","",'RAPPORT-XYZ'!$E$9/'CALCUL-XYZ'!EH166)</f>
        <v/>
      </c>
    </row>
    <row r="167" spans="1:139" x14ac:dyDescent="0.15">
      <c r="A167" s="320" t="str">
        <f>IF(XYZ!C191="","",XYZ!C191)</f>
        <v/>
      </c>
      <c r="B167" s="320" t="str">
        <f>IF(XYZ!C191="","",IF(XYZ!C191='RAPPORT-XYZ'!$A$6,'RAPPORT-XYZ'!$A$6,IF(OR(XYZ!C191='RAPPORT-XYZ'!$A$7,XYZ!C191='RAPPORT-XYZ'!$B$7),'RAPPORT-XYZ'!$A$7)))</f>
        <v/>
      </c>
      <c r="C167" s="320" t="str">
        <f>IF(XYZ!E191="","",XYZ!E191)</f>
        <v/>
      </c>
      <c r="D167" s="320" t="str">
        <f>IF(XYZ!F191="","",XYZ!F191)</f>
        <v/>
      </c>
      <c r="E167" s="320" t="str">
        <f>IF(XYZ!G191="","",XYZ!G191)</f>
        <v/>
      </c>
      <c r="F167" s="322" t="str">
        <f>IF(XYZ!H191="","",MOD(XYZ!H191,CERCLE))</f>
        <v/>
      </c>
      <c r="G167" s="322" t="str">
        <f>IF(XYZ!I191="","",MOD(XYZ!I191,CERCLE))</f>
        <v/>
      </c>
      <c r="H167" s="320">
        <f>IFERROR(IF(ECHELLE3="",XYZ!I191*1,XYZ!I191*ECHELLE3),"")</f>
        <v>0</v>
      </c>
      <c r="I167" s="320" t="str">
        <f>IF(XYZ!J191="","",XYZ!J191)</f>
        <v/>
      </c>
      <c r="K167" s="320" t="str">
        <f t="shared" si="1651"/>
        <v/>
      </c>
      <c r="L167" s="320" t="str">
        <f>IF(K167="","",COUNT($K$1:K167))</f>
        <v/>
      </c>
      <c r="M167" s="320" t="str">
        <f t="shared" si="2015"/>
        <v/>
      </c>
      <c r="N167" s="320" t="str">
        <f t="shared" si="2016"/>
        <v/>
      </c>
      <c r="O167" s="320" t="str">
        <f t="shared" si="2017"/>
        <v/>
      </c>
      <c r="P167" s="320" t="str">
        <f t="shared" si="2018"/>
        <v/>
      </c>
      <c r="Q167" s="322" t="str">
        <f t="shared" si="2019"/>
        <v/>
      </c>
      <c r="R167" s="322" t="str">
        <f t="shared" si="2020"/>
        <v/>
      </c>
      <c r="S167" s="320" t="str">
        <f t="shared" si="2021"/>
        <v/>
      </c>
      <c r="T167" s="320" t="str">
        <f t="shared" si="2022"/>
        <v/>
      </c>
      <c r="V167" s="322" t="str">
        <f t="shared" ref="V167" si="2110">IF(Q167="","",IF(M167="R",MOD(Q167-SUD,CERCLE),Q167))</f>
        <v/>
      </c>
      <c r="W167" s="331" t="str">
        <f t="shared" si="1653"/>
        <v/>
      </c>
      <c r="X167" s="331" t="str">
        <f t="shared" si="1654"/>
        <v/>
      </c>
      <c r="Y167" s="352"/>
      <c r="Z167" s="322" t="str">
        <f t="shared" ref="Z167" si="2111">IF(R167="","",IF(M167="R",MOD(CERCLE-R167,CERCLE),R167))</f>
        <v/>
      </c>
      <c r="AA167" s="320" t="str">
        <f t="shared" ref="AA167" si="2112">IF(S167="","",ABS(COS(RADIANS(Z167-EST)*24))*S167)</f>
        <v/>
      </c>
      <c r="AC167" s="320" t="str">
        <f t="shared" ref="AC167" si="2113">IF(S167="","",SIN(RADIANS(Z167-EST)*24)*S167)</f>
        <v/>
      </c>
      <c r="AD167" s="320" t="str">
        <f t="shared" si="1610"/>
        <v/>
      </c>
      <c r="AF167" s="320" t="str">
        <f t="shared" si="2027"/>
        <v/>
      </c>
      <c r="AG167" s="320" t="str">
        <f t="shared" si="2027"/>
        <v/>
      </c>
      <c r="AH167" s="320" t="str">
        <f t="shared" si="1612"/>
        <v/>
      </c>
      <c r="AI167" s="320" t="str">
        <f t="shared" si="1613"/>
        <v/>
      </c>
      <c r="AJ167" s="320" t="str">
        <f>IF(AH167="","",IF(ISNA(MATCH(AH167,$AH$1:AH166,0)),"N","Y"))</f>
        <v/>
      </c>
      <c r="AK167" s="320" t="str">
        <f t="shared" si="1614"/>
        <v/>
      </c>
      <c r="AL167" s="320" t="str">
        <f t="shared" si="1615"/>
        <v/>
      </c>
      <c r="AM167" s="320" t="str">
        <f t="shared" si="1616"/>
        <v/>
      </c>
      <c r="AN167" s="320" t="str">
        <f t="shared" si="1617"/>
        <v/>
      </c>
      <c r="AO167" s="334" t="str">
        <f t="array" ref="AO167">IF(AM167="","",AVERAGE(IF(AH$1:AH$200=AM167,W$1:W$200)))</f>
        <v/>
      </c>
      <c r="AP167" s="334" t="str">
        <f t="array" ref="AP167">IF(AM167="","",AVERAGE(IF(AH$1:AH$200=AM167,X$1:X$200)))</f>
        <v/>
      </c>
      <c r="AQ167" s="334" t="str">
        <f t="shared" si="1658"/>
        <v/>
      </c>
      <c r="AR167" s="335" t="str">
        <f t="array" ref="AR167">IF(AQ167="","",MOD(DEGREES(AQ167/24),CERCLE))</f>
        <v/>
      </c>
      <c r="AS167" s="336" t="str">
        <f t="array" ref="AS167">IF(AM167="","",AVERAGE(IF(AH$1:AH$200=AM167,AA$1:AA$200)))</f>
        <v/>
      </c>
      <c r="AT167" s="336" t="str">
        <f t="shared" si="2028"/>
        <v/>
      </c>
      <c r="AU167" s="336" t="str">
        <f t="shared" si="1659"/>
        <v/>
      </c>
      <c r="AV167" s="337" t="str">
        <f t="array" ref="AV167">IF(AM167="","",AVERAGE(IF(AH$1:AH$200=AM167,AD$1:AD$200)))</f>
        <v/>
      </c>
      <c r="AW167" s="337" t="str">
        <f t="array" ref="AW167">IF(AN167="","",AVERAGE(IF(AH$1:AH$200=AN167,AD$1:AD$200)))</f>
        <v/>
      </c>
      <c r="AX167" s="337" t="str">
        <f t="shared" si="1660"/>
        <v/>
      </c>
      <c r="AY167" s="320" t="str">
        <f t="shared" si="1619"/>
        <v/>
      </c>
      <c r="AZ167" s="320" t="str">
        <f>IF(AY167="","",COUNT(AY$1:AY167))</f>
        <v/>
      </c>
      <c r="BB167" s="339" t="str">
        <f>IF(AF167="","",IF(ISNA(MATCH(AF167,$AF$1:AF166,0)),"N","Y"))</f>
        <v/>
      </c>
      <c r="BC167" s="339" t="str">
        <f t="shared" si="20"/>
        <v/>
      </c>
      <c r="BD167" s="339" t="str">
        <f>IF(BC167="","",COUNT($BC$1:BC167))</f>
        <v/>
      </c>
      <c r="BE167" s="339" t="str">
        <f t="shared" si="2029"/>
        <v/>
      </c>
      <c r="BF167" s="340" t="str">
        <f>IF(AR167="","",IF(ISNA(MATCH(AF167,$AF$1:AF166,0)),-AR167,AR167))</f>
        <v/>
      </c>
      <c r="BG167" s="341" t="str">
        <f t="array" ref="BG167">IF(BE167="","",SUM(IF(AK$1:AK$200=BE167,BF$1:BF$200)))</f>
        <v/>
      </c>
      <c r="BH167" s="341" t="str">
        <f t="shared" ref="BH167" si="2114">IF(BG167="","",MOD(BG167,CERCLE))</f>
        <v/>
      </c>
      <c r="BI167" s="342"/>
      <c r="BJ167" s="322"/>
      <c r="BK167" s="322"/>
      <c r="BL167" s="322"/>
      <c r="BM167" s="339" t="str">
        <f t="shared" si="1662"/>
        <v/>
      </c>
      <c r="BN167" s="343" t="str">
        <f t="shared" si="2031"/>
        <v/>
      </c>
      <c r="BO167" s="341" t="str">
        <f t="shared" ref="BO167" si="2115">IF(BN167="","",CERCLE-BN167)</f>
        <v/>
      </c>
      <c r="BP167" s="341"/>
      <c r="BQ167" s="339" t="str">
        <f t="shared" si="2033"/>
        <v/>
      </c>
      <c r="BR167" s="341" t="str">
        <f t="shared" si="1664"/>
        <v/>
      </c>
      <c r="BS167" s="341" t="str">
        <f t="shared" si="1665"/>
        <v/>
      </c>
      <c r="BT167" s="343" t="str">
        <f t="shared" si="2034"/>
        <v/>
      </c>
      <c r="BU167" s="342"/>
      <c r="BV167" s="341" t="str">
        <f t="shared" si="2055"/>
        <v/>
      </c>
      <c r="BW167" s="345" t="str">
        <f t="shared" si="2056"/>
        <v/>
      </c>
      <c r="BX167" s="345" t="str">
        <f t="shared" si="2035"/>
        <v/>
      </c>
      <c r="BY167" s="346" t="str">
        <f t="shared" si="2036"/>
        <v/>
      </c>
      <c r="BZ167" s="346" t="str">
        <f t="shared" si="2037"/>
        <v/>
      </c>
      <c r="CA167" s="339" t="str">
        <f t="shared" si="1668"/>
        <v/>
      </c>
      <c r="CE167" s="320" t="str">
        <f t="shared" si="2038"/>
        <v/>
      </c>
      <c r="CF167" s="320" t="str">
        <f t="shared" si="2039"/>
        <v/>
      </c>
      <c r="CG167" s="322" t="str">
        <f t="shared" si="2040"/>
        <v/>
      </c>
      <c r="CH167" s="322" t="str">
        <f t="shared" ref="CH167" si="2116">IF(CG167="","",MOD(CG167-BX167,CERCLE))</f>
        <v/>
      </c>
      <c r="CI167" s="322" t="str">
        <f t="shared" si="2042"/>
        <v/>
      </c>
      <c r="CJ167" s="349"/>
      <c r="CK167" s="350" t="str">
        <f t="shared" si="1634"/>
        <v/>
      </c>
      <c r="CL167" s="350" t="str">
        <f t="shared" si="1635"/>
        <v/>
      </c>
      <c r="CM167" s="320" t="str">
        <f t="shared" si="2072"/>
        <v/>
      </c>
      <c r="CN167" s="320" t="str">
        <f t="shared" si="2072"/>
        <v/>
      </c>
      <c r="CP167" s="322" t="str">
        <f>IF(BN167="","",MOD(BN167+'RAPPORT-XYZ'!$E$12,CERCLE))</f>
        <v/>
      </c>
      <c r="CQ167" s="345" t="str">
        <f t="shared" si="2058"/>
        <v/>
      </c>
      <c r="CR167" s="320" t="str">
        <f t="shared" si="1671"/>
        <v/>
      </c>
      <c r="CS167" s="320" t="str">
        <f t="shared" si="1636"/>
        <v/>
      </c>
      <c r="CU167" s="320" t="str">
        <f>IF(CR167="","",BY167/'RAPPORT-XYZ'!$E$9)</f>
        <v/>
      </c>
      <c r="CV167" s="320" t="str">
        <f>IF(CU167="","",-'RAPPORT-XYZ'!$E$27*CU167)</f>
        <v/>
      </c>
      <c r="CW167" s="320" t="str">
        <f>IF(CV167="","",-'RAPPORT-XYZ'!$E$29*CU167)</f>
        <v/>
      </c>
      <c r="CY167" s="320" t="str">
        <f t="shared" si="2043"/>
        <v/>
      </c>
      <c r="CZ167" s="320" t="str">
        <f t="shared" si="2043"/>
        <v/>
      </c>
      <c r="DB167" s="320" t="str">
        <f t="shared" si="1672"/>
        <v/>
      </c>
      <c r="DD167" s="320" t="str">
        <f>IF(CA167="","",CA167+('RAPPORT-XYZ'!$E$37*ROW(167:167)))</f>
        <v/>
      </c>
      <c r="DF167" s="345" t="str">
        <f t="shared" ref="DF167" si="2117">IF(AND(CZ167=0,CY167=0),0,IF(AND(CZ167=0,CY167&gt;0),NORD,IF(AND(CZ167&gt;0,CY167=0),EST,IF(AND(CZ167=0,CY167&lt;0),SUD,IF(AND(CZ167&lt;0,CY167=0),OUEST,"")))))</f>
        <v/>
      </c>
      <c r="DG167" s="345" t="str">
        <f t="shared" ref="DG167" si="2118">IF(CY167="","",IF(DF167="",MOD(DEGREES(ATAN(ABS(CZ167)/(ABS(CY167))))/24,CERCLE),DF167))</f>
        <v/>
      </c>
      <c r="DH167" s="345" t="str">
        <f t="shared" ref="DH167" si="2119">IF(DG167="","",MOD(IF(AND(CZ167&gt;0,CY167&gt;0),DG167,IF(AND(CZ167&gt;0,CY167&lt;0),SUD-DG167,IF(AND(CZ167&lt;0,CY167&lt;0),SUD+DG167,IF(AND(CZ167&lt;0,CY167&gt;0),NORD-DG167,DG167)))),CERCLE))</f>
        <v/>
      </c>
      <c r="DI167" s="322" t="str">
        <f t="shared" ref="DI167" si="2120">IF(CG167="","",MOD(CG167-DH167,CERCLE))</f>
        <v/>
      </c>
      <c r="DJ167" s="322" t="str">
        <f t="shared" si="2048"/>
        <v/>
      </c>
      <c r="DK167" s="322" t="str">
        <f>IF(XYZ!$F$15=OUI,'CALCUL-XYZ'!DJ167,'CALCUL-XYZ'!DH167)</f>
        <v/>
      </c>
      <c r="DL167" s="345" t="str">
        <f t="shared" si="2063"/>
        <v/>
      </c>
      <c r="DN167" s="320" t="str">
        <f t="shared" si="1643"/>
        <v/>
      </c>
      <c r="DO167" s="320" t="str">
        <f t="shared" si="1644"/>
        <v/>
      </c>
      <c r="DP167" s="320" t="str">
        <f t="shared" si="2064"/>
        <v/>
      </c>
      <c r="DQ167" s="320" t="str">
        <f t="shared" si="2064"/>
        <v/>
      </c>
      <c r="DS167" s="320" t="str">
        <f t="shared" si="1645"/>
        <v/>
      </c>
      <c r="DT167" s="320" t="str">
        <f>IF(XYZ!AJ191="","",IF(XYZ!$AO$23='CALCUL-XY'!$E$56," "&amp;SUBSTITUTE(XYZ!AJ191,",","."),","&amp;SUBSTITUTE(XYZ!AJ191,",",".")))</f>
        <v/>
      </c>
      <c r="DU167" s="320" t="str">
        <f>IF(XYZ!AK191="","",IF(XYZ!$AO$23='CALCUL-XY'!$E$56," "&amp;SUBSTITUTE(XYZ!AK191,",","."),","&amp;SUBSTITUTE(XYZ!AK191,",",".")))</f>
        <v/>
      </c>
      <c r="DV167" s="320" t="str">
        <f>IF(DD167="","",IF(XYZ!$AO$23='CALCUL-XY'!$E$56," "&amp;SUBSTITUTE(DD167,",","."),","&amp;SUBSTITUTE(DD167,",",".")))</f>
        <v/>
      </c>
      <c r="DW167" s="320" t="str">
        <f>IF(DS167="","",IF(XYZ!$AO$23='CALCUL-XY'!$E$56,IF(XYZ!AM191=""," ST"," "&amp;XYZ!AM191),IF(XYZ!AM191="",",ST",","&amp;XYZ!AM191)))</f>
        <v/>
      </c>
      <c r="DY167" s="319">
        <f t="shared" si="1646"/>
        <v>167</v>
      </c>
      <c r="DZ167" s="320" t="str">
        <f t="shared" si="1647"/>
        <v/>
      </c>
      <c r="EA167" s="322" t="str">
        <f t="shared" si="1648"/>
        <v/>
      </c>
      <c r="EB167" s="345" t="str">
        <f t="shared" si="1679"/>
        <v/>
      </c>
      <c r="EC167" s="320" t="str">
        <f t="shared" si="1649"/>
        <v/>
      </c>
      <c r="ED167" s="320" t="str">
        <f t="shared" si="1692"/>
        <v/>
      </c>
      <c r="EE167" s="320" t="str">
        <f t="shared" si="1693"/>
        <v/>
      </c>
      <c r="EF167" s="320" t="str">
        <f ca="1">IF(EA167="","",IF(NC&lt;DY167,"",SUM(ED167:OFFSET(ED167,(NC-1),0))))</f>
        <v/>
      </c>
      <c r="EG167" s="320" t="str">
        <f ca="1">IF(EA167="","",IF(NC&lt;DY167,"",SUM(EE167:OFFSET(EE167,(NC-1),0))))</f>
        <v/>
      </c>
      <c r="EH167" s="320" t="str">
        <f t="shared" si="1650"/>
        <v/>
      </c>
      <c r="EI167" s="320" t="str">
        <f>IF(EH167="","",'RAPPORT-XYZ'!$E$9/'CALCUL-XYZ'!EH167)</f>
        <v/>
      </c>
    </row>
    <row r="168" spans="1:139" x14ac:dyDescent="0.15">
      <c r="A168" s="320" t="str">
        <f>IF(XYZ!C192="","",XYZ!C192)</f>
        <v/>
      </c>
      <c r="B168" s="320" t="str">
        <f>IF(XYZ!C192="","",IF(XYZ!C192='RAPPORT-XYZ'!$A$6,'RAPPORT-XYZ'!$A$6,IF(OR(XYZ!C192='RAPPORT-XYZ'!$A$7,XYZ!C192='RAPPORT-XYZ'!$B$7),'RAPPORT-XYZ'!$A$7)))</f>
        <v/>
      </c>
      <c r="C168" s="320" t="str">
        <f>IF(XYZ!E192="","",XYZ!E192)</f>
        <v/>
      </c>
      <c r="D168" s="320" t="str">
        <f>IF(XYZ!F192="","",XYZ!F192)</f>
        <v/>
      </c>
      <c r="E168" s="320" t="str">
        <f>IF(XYZ!G192="","",XYZ!G192)</f>
        <v/>
      </c>
      <c r="F168" s="322" t="str">
        <f>IF(XYZ!H192="","",MOD(XYZ!H192,CERCLE))</f>
        <v/>
      </c>
      <c r="G168" s="322" t="str">
        <f>IF(XYZ!I192="","",MOD(XYZ!I192,CERCLE))</f>
        <v/>
      </c>
      <c r="H168" s="320">
        <f>IFERROR(IF(ECHELLE3="",XYZ!I192*1,XYZ!I192*ECHELLE3),"")</f>
        <v>0</v>
      </c>
      <c r="I168" s="320" t="str">
        <f>IF(XYZ!J192="","",XYZ!J192)</f>
        <v/>
      </c>
      <c r="K168" s="320" t="str">
        <f t="shared" si="1651"/>
        <v/>
      </c>
      <c r="L168" s="320" t="str">
        <f>IF(K168="","",COUNT($K$1:K168))</f>
        <v/>
      </c>
      <c r="M168" s="320" t="str">
        <f t="shared" si="2015"/>
        <v/>
      </c>
      <c r="N168" s="320" t="str">
        <f t="shared" si="2016"/>
        <v/>
      </c>
      <c r="O168" s="320" t="str">
        <f t="shared" si="2017"/>
        <v/>
      </c>
      <c r="P168" s="320" t="str">
        <f t="shared" si="2018"/>
        <v/>
      </c>
      <c r="Q168" s="322" t="str">
        <f t="shared" si="2019"/>
        <v/>
      </c>
      <c r="R168" s="322" t="str">
        <f t="shared" si="2020"/>
        <v/>
      </c>
      <c r="S168" s="320" t="str">
        <f t="shared" si="2021"/>
        <v/>
      </c>
      <c r="T168" s="320" t="str">
        <f t="shared" si="2022"/>
        <v/>
      </c>
      <c r="V168" s="322" t="str">
        <f t="shared" ref="V168" si="2121">IF(Q168="","",IF(M168="R",MOD(Q168-SUD,CERCLE),Q168))</f>
        <v/>
      </c>
      <c r="W168" s="331" t="str">
        <f t="shared" si="1653"/>
        <v/>
      </c>
      <c r="X168" s="331" t="str">
        <f t="shared" si="1654"/>
        <v/>
      </c>
      <c r="Y168" s="352"/>
      <c r="Z168" s="322" t="str">
        <f t="shared" ref="Z168" si="2122">IF(R168="","",IF(M168="R",MOD(CERCLE-R168,CERCLE),R168))</f>
        <v/>
      </c>
      <c r="AA168" s="320" t="str">
        <f t="shared" ref="AA168" si="2123">IF(S168="","",ABS(COS(RADIANS(Z168-EST)*24))*S168)</f>
        <v/>
      </c>
      <c r="AC168" s="320" t="str">
        <f t="shared" ref="AC168" si="2124">IF(S168="","",SIN(RADIANS(Z168-EST)*24)*S168)</f>
        <v/>
      </c>
      <c r="AD168" s="320" t="str">
        <f t="shared" si="1610"/>
        <v/>
      </c>
      <c r="AF168" s="320" t="str">
        <f t="shared" si="2027"/>
        <v/>
      </c>
      <c r="AG168" s="320" t="str">
        <f t="shared" si="2027"/>
        <v/>
      </c>
      <c r="AH168" s="320" t="str">
        <f t="shared" si="1612"/>
        <v/>
      </c>
      <c r="AI168" s="320" t="str">
        <f t="shared" si="1613"/>
        <v/>
      </c>
      <c r="AJ168" s="320" t="str">
        <f>IF(AH168="","",IF(ISNA(MATCH(AH168,$AH$1:AH167,0)),"N","Y"))</f>
        <v/>
      </c>
      <c r="AK168" s="320" t="str">
        <f t="shared" si="1614"/>
        <v/>
      </c>
      <c r="AL168" s="320" t="str">
        <f t="shared" si="1615"/>
        <v/>
      </c>
      <c r="AM168" s="320" t="str">
        <f t="shared" si="1616"/>
        <v/>
      </c>
      <c r="AN168" s="320" t="str">
        <f t="shared" si="1617"/>
        <v/>
      </c>
      <c r="AO168" s="334" t="str">
        <f t="array" ref="AO168">IF(AM168="","",AVERAGE(IF(AH$1:AH$200=AM168,W$1:W$200)))</f>
        <v/>
      </c>
      <c r="AP168" s="334" t="str">
        <f t="array" ref="AP168">IF(AM168="","",AVERAGE(IF(AH$1:AH$200=AM168,X$1:X$200)))</f>
        <v/>
      </c>
      <c r="AQ168" s="334" t="str">
        <f t="shared" si="1658"/>
        <v/>
      </c>
      <c r="AR168" s="335" t="str">
        <f t="array" ref="AR168">IF(AQ168="","",MOD(DEGREES(AQ168/24),CERCLE))</f>
        <v/>
      </c>
      <c r="AS168" s="336" t="str">
        <f t="array" ref="AS168">IF(AM168="","",AVERAGE(IF(AH$1:AH$200=AM168,AA$1:AA$200)))</f>
        <v/>
      </c>
      <c r="AT168" s="336" t="str">
        <f t="shared" si="2028"/>
        <v/>
      </c>
      <c r="AU168" s="336" t="str">
        <f t="shared" si="1659"/>
        <v/>
      </c>
      <c r="AV168" s="337" t="str">
        <f t="array" ref="AV168">IF(AM168="","",AVERAGE(IF(AH$1:AH$200=AM168,AD$1:AD$200)))</f>
        <v/>
      </c>
      <c r="AW168" s="337" t="str">
        <f t="array" ref="AW168">IF(AN168="","",AVERAGE(IF(AH$1:AH$200=AN168,AD$1:AD$200)))</f>
        <v/>
      </c>
      <c r="AX168" s="337" t="str">
        <f t="shared" si="1660"/>
        <v/>
      </c>
      <c r="AY168" s="320" t="str">
        <f t="shared" si="1619"/>
        <v/>
      </c>
      <c r="AZ168" s="320" t="str">
        <f>IF(AY168="","",COUNT(AY$1:AY168))</f>
        <v/>
      </c>
      <c r="BB168" s="339" t="str">
        <f>IF(AF168="","",IF(ISNA(MATCH(AF168,$AF$1:AF167,0)),"N","Y"))</f>
        <v/>
      </c>
      <c r="BC168" s="339" t="str">
        <f t="shared" si="20"/>
        <v/>
      </c>
      <c r="BD168" s="339" t="str">
        <f>IF(BC168="","",COUNT($BC$1:BC168))</f>
        <v/>
      </c>
      <c r="BE168" s="339" t="str">
        <f t="shared" si="2029"/>
        <v/>
      </c>
      <c r="BF168" s="340" t="str">
        <f>IF(AR168="","",IF(ISNA(MATCH(AF168,$AF$1:AF167,0)),-AR168,AR168))</f>
        <v/>
      </c>
      <c r="BG168" s="341" t="str">
        <f t="array" ref="BG168">IF(BE168="","",SUM(IF(AK$1:AK$200=BE168,BF$1:BF$200)))</f>
        <v/>
      </c>
      <c r="BH168" s="341" t="str">
        <f t="shared" ref="BH168" si="2125">IF(BG168="","",MOD(BG168,CERCLE))</f>
        <v/>
      </c>
      <c r="BI168" s="342"/>
      <c r="BJ168" s="322"/>
      <c r="BK168" s="322"/>
      <c r="BL168" s="322"/>
      <c r="BM168" s="339" t="str">
        <f t="shared" si="1662"/>
        <v/>
      </c>
      <c r="BN168" s="343" t="str">
        <f t="shared" si="2031"/>
        <v/>
      </c>
      <c r="BO168" s="341" t="str">
        <f t="shared" ref="BO168" si="2126">IF(BN168="","",CERCLE-BN168)</f>
        <v/>
      </c>
      <c r="BP168" s="341"/>
      <c r="BQ168" s="339" t="str">
        <f t="shared" si="2033"/>
        <v/>
      </c>
      <c r="BR168" s="341" t="str">
        <f t="shared" si="1664"/>
        <v/>
      </c>
      <c r="BS168" s="341" t="str">
        <f t="shared" si="1665"/>
        <v/>
      </c>
      <c r="BT168" s="343" t="str">
        <f t="shared" si="2034"/>
        <v/>
      </c>
      <c r="BU168" s="342"/>
      <c r="BV168" s="341" t="str">
        <f t="shared" si="2055"/>
        <v/>
      </c>
      <c r="BW168" s="345" t="str">
        <f t="shared" si="2056"/>
        <v/>
      </c>
      <c r="BX168" s="345" t="str">
        <f t="shared" si="2035"/>
        <v/>
      </c>
      <c r="BY168" s="346" t="str">
        <f t="shared" si="2036"/>
        <v/>
      </c>
      <c r="BZ168" s="346" t="str">
        <f t="shared" si="2037"/>
        <v/>
      </c>
      <c r="CA168" s="339" t="str">
        <f t="shared" si="1668"/>
        <v/>
      </c>
      <c r="CE168" s="320" t="str">
        <f t="shared" si="2038"/>
        <v/>
      </c>
      <c r="CF168" s="320" t="str">
        <f t="shared" si="2039"/>
        <v/>
      </c>
      <c r="CG168" s="322" t="str">
        <f t="shared" si="2040"/>
        <v/>
      </c>
      <c r="CH168" s="322" t="str">
        <f t="shared" ref="CH168" si="2127">IF(CG168="","",MOD(CG168-BX168,CERCLE))</f>
        <v/>
      </c>
      <c r="CI168" s="322" t="str">
        <f t="shared" si="2042"/>
        <v/>
      </c>
      <c r="CJ168" s="349"/>
      <c r="CK168" s="350" t="str">
        <f t="shared" si="1634"/>
        <v/>
      </c>
      <c r="CL168" s="350" t="str">
        <f t="shared" si="1635"/>
        <v/>
      </c>
      <c r="CM168" s="320" t="str">
        <f t="shared" si="2072"/>
        <v/>
      </c>
      <c r="CN168" s="320" t="str">
        <f t="shared" si="2072"/>
        <v/>
      </c>
      <c r="CP168" s="322" t="str">
        <f>IF(BN168="","",MOD(BN168+'RAPPORT-XYZ'!$E$12,CERCLE))</f>
        <v/>
      </c>
      <c r="CQ168" s="345" t="str">
        <f t="shared" si="2058"/>
        <v/>
      </c>
      <c r="CR168" s="320" t="str">
        <f t="shared" si="1671"/>
        <v/>
      </c>
      <c r="CS168" s="320" t="str">
        <f t="shared" si="1636"/>
        <v/>
      </c>
      <c r="CU168" s="320" t="str">
        <f>IF(CR168="","",BY168/'RAPPORT-XYZ'!$E$9)</f>
        <v/>
      </c>
      <c r="CV168" s="320" t="str">
        <f>IF(CU168="","",-'RAPPORT-XYZ'!$E$27*CU168)</f>
        <v/>
      </c>
      <c r="CW168" s="320" t="str">
        <f>IF(CV168="","",-'RAPPORT-XYZ'!$E$29*CU168)</f>
        <v/>
      </c>
      <c r="CY168" s="320" t="str">
        <f t="shared" si="2043"/>
        <v/>
      </c>
      <c r="CZ168" s="320" t="str">
        <f t="shared" si="2043"/>
        <v/>
      </c>
      <c r="DB168" s="320" t="str">
        <f t="shared" si="1672"/>
        <v/>
      </c>
      <c r="DD168" s="320" t="str">
        <f>IF(CA168="","",CA168+('RAPPORT-XYZ'!$E$37*ROW(168:168)))</f>
        <v/>
      </c>
      <c r="DF168" s="345" t="str">
        <f t="shared" ref="DF168" si="2128">IF(AND(CZ168=0,CY168=0),0,IF(AND(CZ168=0,CY168&gt;0),NORD,IF(AND(CZ168&gt;0,CY168=0),EST,IF(AND(CZ168=0,CY168&lt;0),SUD,IF(AND(CZ168&lt;0,CY168=0),OUEST,"")))))</f>
        <v/>
      </c>
      <c r="DG168" s="345" t="str">
        <f t="shared" ref="DG168" si="2129">IF(CY168="","",IF(DF168="",MOD(DEGREES(ATAN(ABS(CZ168)/(ABS(CY168))))/24,CERCLE),DF168))</f>
        <v/>
      </c>
      <c r="DH168" s="345" t="str">
        <f t="shared" ref="DH168" si="2130">IF(DG168="","",MOD(IF(AND(CZ168&gt;0,CY168&gt;0),DG168,IF(AND(CZ168&gt;0,CY168&lt;0),SUD-DG168,IF(AND(CZ168&lt;0,CY168&lt;0),SUD+DG168,IF(AND(CZ168&lt;0,CY168&gt;0),NORD-DG168,DG168)))),CERCLE))</f>
        <v/>
      </c>
      <c r="DI168" s="322" t="str">
        <f t="shared" ref="DI168" si="2131">IF(CG168="","",MOD(CG168-DH168,CERCLE))</f>
        <v/>
      </c>
      <c r="DJ168" s="322" t="str">
        <f t="shared" si="2048"/>
        <v/>
      </c>
      <c r="DK168" s="322" t="str">
        <f>IF(XYZ!$F$15=OUI,'CALCUL-XYZ'!DJ168,'CALCUL-XYZ'!DH168)</f>
        <v/>
      </c>
      <c r="DL168" s="345" t="str">
        <f t="shared" si="2063"/>
        <v/>
      </c>
      <c r="DN168" s="320" t="str">
        <f t="shared" si="1643"/>
        <v/>
      </c>
      <c r="DO168" s="320" t="str">
        <f t="shared" si="1644"/>
        <v/>
      </c>
      <c r="DP168" s="320" t="str">
        <f t="shared" si="2064"/>
        <v/>
      </c>
      <c r="DQ168" s="320" t="str">
        <f t="shared" si="2064"/>
        <v/>
      </c>
      <c r="DS168" s="320" t="str">
        <f t="shared" si="1645"/>
        <v/>
      </c>
      <c r="DT168" s="320" t="str">
        <f>IF(XYZ!AJ192="","",IF(XYZ!$AO$23='CALCUL-XY'!$E$56," "&amp;SUBSTITUTE(XYZ!AJ192,",","."),","&amp;SUBSTITUTE(XYZ!AJ192,",",".")))</f>
        <v/>
      </c>
      <c r="DU168" s="320" t="str">
        <f>IF(XYZ!AK192="","",IF(XYZ!$AO$23='CALCUL-XY'!$E$56," "&amp;SUBSTITUTE(XYZ!AK192,",","."),","&amp;SUBSTITUTE(XYZ!AK192,",",".")))</f>
        <v/>
      </c>
      <c r="DV168" s="320" t="str">
        <f>IF(DD168="","",IF(XYZ!$AO$23='CALCUL-XY'!$E$56," "&amp;SUBSTITUTE(DD168,",","."),","&amp;SUBSTITUTE(DD168,",",".")))</f>
        <v/>
      </c>
      <c r="DW168" s="320" t="str">
        <f>IF(DS168="","",IF(XYZ!$AO$23='CALCUL-XY'!$E$56,IF(XYZ!AM192=""," ST"," "&amp;XYZ!AM192),IF(XYZ!AM192="",",ST",","&amp;XYZ!AM192)))</f>
        <v/>
      </c>
      <c r="DY168" s="319">
        <f t="shared" si="1646"/>
        <v>168</v>
      </c>
      <c r="DZ168" s="320" t="str">
        <f t="shared" si="1647"/>
        <v/>
      </c>
      <c r="EA168" s="322" t="str">
        <f t="shared" si="1648"/>
        <v/>
      </c>
      <c r="EB168" s="345" t="str">
        <f t="shared" si="1679"/>
        <v/>
      </c>
      <c r="EC168" s="320" t="str">
        <f t="shared" si="1649"/>
        <v/>
      </c>
      <c r="ED168" s="320" t="str">
        <f t="shared" si="1692"/>
        <v/>
      </c>
      <c r="EE168" s="320" t="str">
        <f t="shared" si="1693"/>
        <v/>
      </c>
      <c r="EF168" s="320" t="str">
        <f ca="1">IF(EA168="","",IF(NC&lt;DY168,"",SUM(ED168:OFFSET(ED168,(NC-1),0))))</f>
        <v/>
      </c>
      <c r="EG168" s="320" t="str">
        <f ca="1">IF(EA168="","",IF(NC&lt;DY168,"",SUM(EE168:OFFSET(EE168,(NC-1),0))))</f>
        <v/>
      </c>
      <c r="EH168" s="320" t="str">
        <f t="shared" si="1650"/>
        <v/>
      </c>
      <c r="EI168" s="320" t="str">
        <f>IF(EH168="","",'RAPPORT-XYZ'!$E$9/'CALCUL-XYZ'!EH168)</f>
        <v/>
      </c>
    </row>
    <row r="169" spans="1:139" x14ac:dyDescent="0.15">
      <c r="A169" s="320" t="str">
        <f>IF(XYZ!C193="","",XYZ!C193)</f>
        <v/>
      </c>
      <c r="B169" s="320" t="str">
        <f>IF(XYZ!C193="","",IF(XYZ!C193='RAPPORT-XYZ'!$A$6,'RAPPORT-XYZ'!$A$6,IF(OR(XYZ!C193='RAPPORT-XYZ'!$A$7,XYZ!C193='RAPPORT-XYZ'!$B$7),'RAPPORT-XYZ'!$A$7)))</f>
        <v/>
      </c>
      <c r="C169" s="320" t="str">
        <f>IF(XYZ!E193="","",XYZ!E193)</f>
        <v/>
      </c>
      <c r="D169" s="320" t="str">
        <f>IF(XYZ!F193="","",XYZ!F193)</f>
        <v/>
      </c>
      <c r="E169" s="320" t="str">
        <f>IF(XYZ!G193="","",XYZ!G193)</f>
        <v/>
      </c>
      <c r="F169" s="322" t="str">
        <f>IF(XYZ!H193="","",MOD(XYZ!H193,CERCLE))</f>
        <v/>
      </c>
      <c r="G169" s="322" t="str">
        <f>IF(XYZ!I193="","",MOD(XYZ!I193,CERCLE))</f>
        <v/>
      </c>
      <c r="H169" s="320">
        <f>IFERROR(IF(ECHELLE3="",XYZ!I193*1,XYZ!I193*ECHELLE3),"")</f>
        <v>0</v>
      </c>
      <c r="I169" s="320" t="str">
        <f>IF(XYZ!J193="","",XYZ!J193)</f>
        <v/>
      </c>
      <c r="K169" s="320" t="str">
        <f t="shared" si="1651"/>
        <v/>
      </c>
      <c r="L169" s="320" t="str">
        <f>IF(K169="","",COUNT($K$1:K169))</f>
        <v/>
      </c>
      <c r="M169" s="320" t="str">
        <f t="shared" si="2015"/>
        <v/>
      </c>
      <c r="N169" s="320" t="str">
        <f t="shared" si="2016"/>
        <v/>
      </c>
      <c r="O169" s="320" t="str">
        <f t="shared" si="2017"/>
        <v/>
      </c>
      <c r="P169" s="320" t="str">
        <f t="shared" si="2018"/>
        <v/>
      </c>
      <c r="Q169" s="322" t="str">
        <f t="shared" si="2019"/>
        <v/>
      </c>
      <c r="R169" s="322" t="str">
        <f t="shared" si="2020"/>
        <v/>
      </c>
      <c r="S169" s="320" t="str">
        <f t="shared" si="2021"/>
        <v/>
      </c>
      <c r="T169" s="320" t="str">
        <f t="shared" si="2022"/>
        <v/>
      </c>
      <c r="V169" s="322" t="str">
        <f t="shared" ref="V169" si="2132">IF(Q169="","",IF(M169="R",MOD(Q169-SUD,CERCLE),Q169))</f>
        <v/>
      </c>
      <c r="W169" s="331" t="str">
        <f t="shared" si="1653"/>
        <v/>
      </c>
      <c r="X169" s="331" t="str">
        <f t="shared" si="1654"/>
        <v/>
      </c>
      <c r="Y169" s="352"/>
      <c r="Z169" s="322" t="str">
        <f t="shared" ref="Z169" si="2133">IF(R169="","",IF(M169="R",MOD(CERCLE-R169,CERCLE),R169))</f>
        <v/>
      </c>
      <c r="AA169" s="320" t="str">
        <f t="shared" ref="AA169" si="2134">IF(S169="","",ABS(COS(RADIANS(Z169-EST)*24))*S169)</f>
        <v/>
      </c>
      <c r="AC169" s="320" t="str">
        <f t="shared" ref="AC169" si="2135">IF(S169="","",SIN(RADIANS(Z169-EST)*24)*S169)</f>
        <v/>
      </c>
      <c r="AD169" s="320" t="str">
        <f t="shared" si="1610"/>
        <v/>
      </c>
      <c r="AF169" s="320" t="str">
        <f t="shared" si="2027"/>
        <v/>
      </c>
      <c r="AG169" s="320" t="str">
        <f t="shared" si="2027"/>
        <v/>
      </c>
      <c r="AH169" s="320" t="str">
        <f t="shared" si="1612"/>
        <v/>
      </c>
      <c r="AI169" s="320" t="str">
        <f t="shared" si="1613"/>
        <v/>
      </c>
      <c r="AJ169" s="320" t="str">
        <f>IF(AH169="","",IF(ISNA(MATCH(AH169,$AH$1:AH168,0)),"N","Y"))</f>
        <v/>
      </c>
      <c r="AK169" s="320" t="str">
        <f t="shared" si="1614"/>
        <v/>
      </c>
      <c r="AL169" s="320" t="str">
        <f t="shared" si="1615"/>
        <v/>
      </c>
      <c r="AM169" s="320" t="str">
        <f t="shared" si="1616"/>
        <v/>
      </c>
      <c r="AN169" s="320" t="str">
        <f t="shared" si="1617"/>
        <v/>
      </c>
      <c r="AO169" s="334" t="str">
        <f t="array" ref="AO169">IF(AM169="","",AVERAGE(IF(AH$1:AH$200=AM169,W$1:W$200)))</f>
        <v/>
      </c>
      <c r="AP169" s="334" t="str">
        <f t="array" ref="AP169">IF(AM169="","",AVERAGE(IF(AH$1:AH$200=AM169,X$1:X$200)))</f>
        <v/>
      </c>
      <c r="AQ169" s="334" t="str">
        <f t="shared" si="1658"/>
        <v/>
      </c>
      <c r="AR169" s="335" t="str">
        <f t="array" ref="AR169">IF(AQ169="","",MOD(DEGREES(AQ169/24),CERCLE))</f>
        <v/>
      </c>
      <c r="AS169" s="336" t="str">
        <f t="array" ref="AS169">IF(AM169="","",AVERAGE(IF(AH$1:AH$200=AM169,AA$1:AA$200)))</f>
        <v/>
      </c>
      <c r="AT169" s="336" t="str">
        <f t="shared" si="2028"/>
        <v/>
      </c>
      <c r="AU169" s="336" t="str">
        <f t="shared" si="1659"/>
        <v/>
      </c>
      <c r="AV169" s="337" t="str">
        <f t="array" ref="AV169">IF(AM169="","",AVERAGE(IF(AH$1:AH$200=AM169,AD$1:AD$200)))</f>
        <v/>
      </c>
      <c r="AW169" s="337" t="str">
        <f t="array" ref="AW169">IF(AN169="","",AVERAGE(IF(AH$1:AH$200=AN169,AD$1:AD$200)))</f>
        <v/>
      </c>
      <c r="AX169" s="337" t="str">
        <f t="shared" si="1660"/>
        <v/>
      </c>
      <c r="AY169" s="320" t="str">
        <f t="shared" si="1619"/>
        <v/>
      </c>
      <c r="AZ169" s="320" t="str">
        <f>IF(AY169="","",COUNT(AY$1:AY169))</f>
        <v/>
      </c>
      <c r="BB169" s="339" t="str">
        <f>IF(AF169="","",IF(ISNA(MATCH(AF169,$AF$1:AF168,0)),"N","Y"))</f>
        <v/>
      </c>
      <c r="BC169" s="339" t="str">
        <f t="shared" si="20"/>
        <v/>
      </c>
      <c r="BD169" s="339" t="str">
        <f>IF(BC169="","",COUNT($BC$1:BC169))</f>
        <v/>
      </c>
      <c r="BE169" s="339" t="str">
        <f t="shared" si="2029"/>
        <v/>
      </c>
      <c r="BF169" s="340" t="str">
        <f>IF(AR169="","",IF(ISNA(MATCH(AF169,$AF$1:AF168,0)),-AR169,AR169))</f>
        <v/>
      </c>
      <c r="BG169" s="341" t="str">
        <f t="array" ref="BG169">IF(BE169="","",SUM(IF(AK$1:AK$200=BE169,BF$1:BF$200)))</f>
        <v/>
      </c>
      <c r="BH169" s="341" t="str">
        <f t="shared" ref="BH169" si="2136">IF(BG169="","",MOD(BG169,CERCLE))</f>
        <v/>
      </c>
      <c r="BI169" s="342"/>
      <c r="BJ169" s="322"/>
      <c r="BK169" s="322"/>
      <c r="BL169" s="322"/>
      <c r="BM169" s="339" t="str">
        <f t="shared" si="1662"/>
        <v/>
      </c>
      <c r="BN169" s="343" t="str">
        <f t="shared" si="2031"/>
        <v/>
      </c>
      <c r="BO169" s="341" t="str">
        <f t="shared" ref="BO169" si="2137">IF(BN169="","",CERCLE-BN169)</f>
        <v/>
      </c>
      <c r="BP169" s="341"/>
      <c r="BQ169" s="339" t="str">
        <f t="shared" si="2033"/>
        <v/>
      </c>
      <c r="BR169" s="341" t="str">
        <f t="shared" si="1664"/>
        <v/>
      </c>
      <c r="BS169" s="341" t="str">
        <f t="shared" si="1665"/>
        <v/>
      </c>
      <c r="BT169" s="343" t="str">
        <f t="shared" si="2034"/>
        <v/>
      </c>
      <c r="BU169" s="342"/>
      <c r="BV169" s="341" t="str">
        <f t="shared" si="2055"/>
        <v/>
      </c>
      <c r="BW169" s="345" t="str">
        <f t="shared" si="2056"/>
        <v/>
      </c>
      <c r="BX169" s="345" t="str">
        <f t="shared" si="2035"/>
        <v/>
      </c>
      <c r="BY169" s="346" t="str">
        <f t="shared" si="2036"/>
        <v/>
      </c>
      <c r="BZ169" s="346" t="str">
        <f t="shared" si="2037"/>
        <v/>
      </c>
      <c r="CA169" s="339" t="str">
        <f t="shared" si="1668"/>
        <v/>
      </c>
      <c r="CE169" s="320" t="str">
        <f t="shared" si="2038"/>
        <v/>
      </c>
      <c r="CF169" s="320" t="str">
        <f t="shared" si="2039"/>
        <v/>
      </c>
      <c r="CG169" s="322" t="str">
        <f t="shared" si="2040"/>
        <v/>
      </c>
      <c r="CH169" s="322" t="str">
        <f t="shared" ref="CH169" si="2138">IF(CG169="","",MOD(CG169-BX169,CERCLE))</f>
        <v/>
      </c>
      <c r="CI169" s="322" t="str">
        <f t="shared" si="2042"/>
        <v/>
      </c>
      <c r="CJ169" s="349"/>
      <c r="CK169" s="350" t="str">
        <f t="shared" si="1634"/>
        <v/>
      </c>
      <c r="CL169" s="350" t="str">
        <f t="shared" si="1635"/>
        <v/>
      </c>
      <c r="CM169" s="320" t="str">
        <f t="shared" si="2072"/>
        <v/>
      </c>
      <c r="CN169" s="320" t="str">
        <f t="shared" si="2072"/>
        <v/>
      </c>
      <c r="CP169" s="322" t="str">
        <f>IF(BN169="","",MOD(BN169+'RAPPORT-XYZ'!$E$12,CERCLE))</f>
        <v/>
      </c>
      <c r="CQ169" s="345" t="str">
        <f t="shared" si="2058"/>
        <v/>
      </c>
      <c r="CR169" s="320" t="str">
        <f t="shared" si="1671"/>
        <v/>
      </c>
      <c r="CS169" s="320" t="str">
        <f t="shared" si="1636"/>
        <v/>
      </c>
      <c r="CU169" s="320" t="str">
        <f>IF(CR169="","",BY169/'RAPPORT-XYZ'!$E$9)</f>
        <v/>
      </c>
      <c r="CV169" s="320" t="str">
        <f>IF(CU169="","",-'RAPPORT-XYZ'!$E$27*CU169)</f>
        <v/>
      </c>
      <c r="CW169" s="320" t="str">
        <f>IF(CV169="","",-'RAPPORT-XYZ'!$E$29*CU169)</f>
        <v/>
      </c>
      <c r="CY169" s="320" t="str">
        <f t="shared" si="2043"/>
        <v/>
      </c>
      <c r="CZ169" s="320" t="str">
        <f t="shared" si="2043"/>
        <v/>
      </c>
      <c r="DB169" s="320" t="str">
        <f t="shared" si="1672"/>
        <v/>
      </c>
      <c r="DD169" s="320" t="str">
        <f>IF(CA169="","",CA169+('RAPPORT-XYZ'!$E$37*ROW(169:169)))</f>
        <v/>
      </c>
      <c r="DF169" s="345" t="str">
        <f t="shared" ref="DF169" si="2139">IF(AND(CZ169=0,CY169=0),0,IF(AND(CZ169=0,CY169&gt;0),NORD,IF(AND(CZ169&gt;0,CY169=0),EST,IF(AND(CZ169=0,CY169&lt;0),SUD,IF(AND(CZ169&lt;0,CY169=0),OUEST,"")))))</f>
        <v/>
      </c>
      <c r="DG169" s="345" t="str">
        <f t="shared" ref="DG169" si="2140">IF(CY169="","",IF(DF169="",MOD(DEGREES(ATAN(ABS(CZ169)/(ABS(CY169))))/24,CERCLE),DF169))</f>
        <v/>
      </c>
      <c r="DH169" s="345" t="str">
        <f t="shared" ref="DH169" si="2141">IF(DG169="","",MOD(IF(AND(CZ169&gt;0,CY169&gt;0),DG169,IF(AND(CZ169&gt;0,CY169&lt;0),SUD-DG169,IF(AND(CZ169&lt;0,CY169&lt;0),SUD+DG169,IF(AND(CZ169&lt;0,CY169&gt;0),NORD-DG169,DG169)))),CERCLE))</f>
        <v/>
      </c>
      <c r="DI169" s="322" t="str">
        <f t="shared" ref="DI169" si="2142">IF(CG169="","",MOD(CG169-DH169,CERCLE))</f>
        <v/>
      </c>
      <c r="DJ169" s="322" t="str">
        <f t="shared" si="2048"/>
        <v/>
      </c>
      <c r="DK169" s="322" t="str">
        <f>IF(XYZ!$F$15=OUI,'CALCUL-XYZ'!DJ169,'CALCUL-XYZ'!DH169)</f>
        <v/>
      </c>
      <c r="DL169" s="345" t="str">
        <f t="shared" si="2063"/>
        <v/>
      </c>
      <c r="DN169" s="320" t="str">
        <f t="shared" si="1643"/>
        <v/>
      </c>
      <c r="DO169" s="320" t="str">
        <f t="shared" si="1644"/>
        <v/>
      </c>
      <c r="DP169" s="320" t="str">
        <f t="shared" si="2064"/>
        <v/>
      </c>
      <c r="DQ169" s="320" t="str">
        <f t="shared" si="2064"/>
        <v/>
      </c>
      <c r="DS169" s="320" t="str">
        <f t="shared" si="1645"/>
        <v/>
      </c>
      <c r="DT169" s="320" t="str">
        <f>IF(XYZ!AJ193="","",IF(XYZ!$AO$23='CALCUL-XY'!$E$56," "&amp;SUBSTITUTE(XYZ!AJ193,",","."),","&amp;SUBSTITUTE(XYZ!AJ193,",",".")))</f>
        <v/>
      </c>
      <c r="DU169" s="320" t="str">
        <f>IF(XYZ!AK193="","",IF(XYZ!$AO$23='CALCUL-XY'!$E$56," "&amp;SUBSTITUTE(XYZ!AK193,",","."),","&amp;SUBSTITUTE(XYZ!AK193,",",".")))</f>
        <v/>
      </c>
      <c r="DV169" s="320" t="str">
        <f>IF(DD169="","",IF(XYZ!$AO$23='CALCUL-XY'!$E$56," "&amp;SUBSTITUTE(DD169,",","."),","&amp;SUBSTITUTE(DD169,",",".")))</f>
        <v/>
      </c>
      <c r="DW169" s="320" t="str">
        <f>IF(DS169="","",IF(XYZ!$AO$23='CALCUL-XY'!$E$56,IF(XYZ!AM193=""," ST"," "&amp;XYZ!AM193),IF(XYZ!AM193="",",ST",","&amp;XYZ!AM193)))</f>
        <v/>
      </c>
      <c r="DY169" s="319">
        <f t="shared" si="1646"/>
        <v>169</v>
      </c>
      <c r="DZ169" s="320" t="str">
        <f t="shared" si="1647"/>
        <v/>
      </c>
      <c r="EA169" s="322" t="str">
        <f t="shared" si="1648"/>
        <v/>
      </c>
      <c r="EB169" s="345" t="str">
        <f t="shared" si="1679"/>
        <v/>
      </c>
      <c r="EC169" s="320" t="str">
        <f t="shared" si="1649"/>
        <v/>
      </c>
      <c r="ED169" s="320" t="str">
        <f t="shared" si="1692"/>
        <v/>
      </c>
      <c r="EE169" s="320" t="str">
        <f t="shared" si="1693"/>
        <v/>
      </c>
      <c r="EF169" s="320" t="str">
        <f ca="1">IF(EA169="","",IF(NC&lt;DY169,"",SUM(ED169:OFFSET(ED169,(NC-1),0))))</f>
        <v/>
      </c>
      <c r="EG169" s="320" t="str">
        <f ca="1">IF(EA169="","",IF(NC&lt;DY169,"",SUM(EE169:OFFSET(EE169,(NC-1),0))))</f>
        <v/>
      </c>
      <c r="EH169" s="320" t="str">
        <f t="shared" si="1650"/>
        <v/>
      </c>
      <c r="EI169" s="320" t="str">
        <f>IF(EH169="","",'RAPPORT-XYZ'!$E$9/'CALCUL-XYZ'!EH169)</f>
        <v/>
      </c>
    </row>
    <row r="170" spans="1:139" x14ac:dyDescent="0.15">
      <c r="A170" s="320" t="str">
        <f>IF(XYZ!C194="","",XYZ!C194)</f>
        <v/>
      </c>
      <c r="B170" s="320" t="str">
        <f>IF(XYZ!C194="","",IF(XYZ!C194='RAPPORT-XYZ'!$A$6,'RAPPORT-XYZ'!$A$6,IF(OR(XYZ!C194='RAPPORT-XYZ'!$A$7,XYZ!C194='RAPPORT-XYZ'!$B$7),'RAPPORT-XYZ'!$A$7)))</f>
        <v/>
      </c>
      <c r="C170" s="320" t="str">
        <f>IF(XYZ!E194="","",XYZ!E194)</f>
        <v/>
      </c>
      <c r="D170" s="320" t="str">
        <f>IF(XYZ!F194="","",XYZ!F194)</f>
        <v/>
      </c>
      <c r="E170" s="320" t="str">
        <f>IF(XYZ!G194="","",XYZ!G194)</f>
        <v/>
      </c>
      <c r="F170" s="322" t="str">
        <f>IF(XYZ!H194="","",MOD(XYZ!H194,CERCLE))</f>
        <v/>
      </c>
      <c r="G170" s="322" t="str">
        <f>IF(XYZ!I194="","",MOD(XYZ!I194,CERCLE))</f>
        <v/>
      </c>
      <c r="H170" s="320">
        <f>IFERROR(IF(ECHELLE3="",XYZ!I194*1,XYZ!I194*ECHELLE3),"")</f>
        <v>0</v>
      </c>
      <c r="I170" s="320" t="str">
        <f>IF(XYZ!J194="","",XYZ!J194)</f>
        <v/>
      </c>
      <c r="K170" s="320" t="str">
        <f t="shared" si="1651"/>
        <v/>
      </c>
      <c r="L170" s="320" t="str">
        <f>IF(K170="","",COUNT($K$1:K170))</f>
        <v/>
      </c>
      <c r="M170" s="320" t="str">
        <f t="shared" si="2015"/>
        <v/>
      </c>
      <c r="N170" s="320" t="str">
        <f t="shared" si="2016"/>
        <v/>
      </c>
      <c r="O170" s="320" t="str">
        <f t="shared" si="2017"/>
        <v/>
      </c>
      <c r="P170" s="320" t="str">
        <f t="shared" si="2018"/>
        <v/>
      </c>
      <c r="Q170" s="322" t="str">
        <f t="shared" si="2019"/>
        <v/>
      </c>
      <c r="R170" s="322" t="str">
        <f t="shared" si="2020"/>
        <v/>
      </c>
      <c r="S170" s="320" t="str">
        <f t="shared" si="2021"/>
        <v/>
      </c>
      <c r="T170" s="320" t="str">
        <f t="shared" si="2022"/>
        <v/>
      </c>
      <c r="V170" s="322" t="str">
        <f t="shared" ref="V170" si="2143">IF(Q170="","",IF(M170="R",MOD(Q170-SUD,CERCLE),Q170))</f>
        <v/>
      </c>
      <c r="W170" s="331" t="str">
        <f t="shared" si="1653"/>
        <v/>
      </c>
      <c r="X170" s="331" t="str">
        <f t="shared" si="1654"/>
        <v/>
      </c>
      <c r="Y170" s="352"/>
      <c r="Z170" s="322" t="str">
        <f t="shared" ref="Z170" si="2144">IF(R170="","",IF(M170="R",MOD(CERCLE-R170,CERCLE),R170))</f>
        <v/>
      </c>
      <c r="AA170" s="320" t="str">
        <f t="shared" ref="AA170" si="2145">IF(S170="","",ABS(COS(RADIANS(Z170-EST)*24))*S170)</f>
        <v/>
      </c>
      <c r="AC170" s="320" t="str">
        <f t="shared" ref="AC170" si="2146">IF(S170="","",SIN(RADIANS(Z170-EST)*24)*S170)</f>
        <v/>
      </c>
      <c r="AD170" s="320" t="str">
        <f t="shared" si="1610"/>
        <v/>
      </c>
      <c r="AF170" s="320" t="str">
        <f t="shared" si="2027"/>
        <v/>
      </c>
      <c r="AG170" s="320" t="str">
        <f t="shared" si="2027"/>
        <v/>
      </c>
      <c r="AH170" s="320" t="str">
        <f t="shared" si="1612"/>
        <v/>
      </c>
      <c r="AI170" s="320" t="str">
        <f t="shared" si="1613"/>
        <v/>
      </c>
      <c r="AJ170" s="320" t="str">
        <f>IF(AH170="","",IF(ISNA(MATCH(AH170,$AH$1:AH169,0)),"N","Y"))</f>
        <v/>
      </c>
      <c r="AK170" s="320" t="str">
        <f t="shared" si="1614"/>
        <v/>
      </c>
      <c r="AL170" s="320" t="str">
        <f t="shared" si="1615"/>
        <v/>
      </c>
      <c r="AM170" s="320" t="str">
        <f t="shared" si="1616"/>
        <v/>
      </c>
      <c r="AN170" s="320" t="str">
        <f t="shared" si="1617"/>
        <v/>
      </c>
      <c r="AO170" s="334" t="str">
        <f t="array" ref="AO170">IF(AM170="","",AVERAGE(IF(AH$1:AH$200=AM170,W$1:W$200)))</f>
        <v/>
      </c>
      <c r="AP170" s="334" t="str">
        <f t="array" ref="AP170">IF(AM170="","",AVERAGE(IF(AH$1:AH$200=AM170,X$1:X$200)))</f>
        <v/>
      </c>
      <c r="AQ170" s="334" t="str">
        <f t="shared" si="1658"/>
        <v/>
      </c>
      <c r="AR170" s="335" t="str">
        <f t="array" ref="AR170">IF(AQ170="","",MOD(DEGREES(AQ170/24),CERCLE))</f>
        <v/>
      </c>
      <c r="AS170" s="336" t="str">
        <f t="array" ref="AS170">IF(AM170="","",AVERAGE(IF(AH$1:AH$200=AM170,AA$1:AA$200)))</f>
        <v/>
      </c>
      <c r="AT170" s="336" t="str">
        <f t="shared" si="2028"/>
        <v/>
      </c>
      <c r="AU170" s="336" t="str">
        <f t="shared" si="1659"/>
        <v/>
      </c>
      <c r="AV170" s="337" t="str">
        <f t="array" ref="AV170">IF(AM170="","",AVERAGE(IF(AH$1:AH$200=AM170,AD$1:AD$200)))</f>
        <v/>
      </c>
      <c r="AW170" s="337" t="str">
        <f t="array" ref="AW170">IF(AN170="","",AVERAGE(IF(AH$1:AH$200=AN170,AD$1:AD$200)))</f>
        <v/>
      </c>
      <c r="AX170" s="337" t="str">
        <f t="shared" si="1660"/>
        <v/>
      </c>
      <c r="AY170" s="320" t="str">
        <f t="shared" si="1619"/>
        <v/>
      </c>
      <c r="AZ170" s="320" t="str">
        <f>IF(AY170="","",COUNT(AY$1:AY170))</f>
        <v/>
      </c>
      <c r="BB170" s="339" t="str">
        <f>IF(AF170="","",IF(ISNA(MATCH(AF170,$AF$1:AF169,0)),"N","Y"))</f>
        <v/>
      </c>
      <c r="BC170" s="339" t="str">
        <f t="shared" si="20"/>
        <v/>
      </c>
      <c r="BD170" s="339" t="str">
        <f>IF(BC170="","",COUNT($BC$1:BC170))</f>
        <v/>
      </c>
      <c r="BE170" s="339" t="str">
        <f t="shared" si="2029"/>
        <v/>
      </c>
      <c r="BF170" s="340" t="str">
        <f>IF(AR170="","",IF(ISNA(MATCH(AF170,$AF$1:AF169,0)),-AR170,AR170))</f>
        <v/>
      </c>
      <c r="BG170" s="341" t="str">
        <f t="array" ref="BG170">IF(BE170="","",SUM(IF(AK$1:AK$200=BE170,BF$1:BF$200)))</f>
        <v/>
      </c>
      <c r="BH170" s="341" t="str">
        <f t="shared" ref="BH170" si="2147">IF(BG170="","",MOD(BG170,CERCLE))</f>
        <v/>
      </c>
      <c r="BI170" s="342"/>
      <c r="BJ170" s="322"/>
      <c r="BK170" s="322"/>
      <c r="BL170" s="322"/>
      <c r="BM170" s="339" t="str">
        <f t="shared" si="1662"/>
        <v/>
      </c>
      <c r="BN170" s="343" t="str">
        <f t="shared" si="2031"/>
        <v/>
      </c>
      <c r="BO170" s="341" t="str">
        <f t="shared" ref="BO170" si="2148">IF(BN170="","",CERCLE-BN170)</f>
        <v/>
      </c>
      <c r="BP170" s="341"/>
      <c r="BQ170" s="339" t="str">
        <f t="shared" si="2033"/>
        <v/>
      </c>
      <c r="BR170" s="341" t="str">
        <f t="shared" si="1664"/>
        <v/>
      </c>
      <c r="BS170" s="341" t="str">
        <f t="shared" si="1665"/>
        <v/>
      </c>
      <c r="BT170" s="343" t="str">
        <f t="shared" si="2034"/>
        <v/>
      </c>
      <c r="BU170" s="342"/>
      <c r="BV170" s="341" t="str">
        <f t="shared" si="2055"/>
        <v/>
      </c>
      <c r="BW170" s="345" t="str">
        <f t="shared" si="2056"/>
        <v/>
      </c>
      <c r="BX170" s="345" t="str">
        <f t="shared" si="2035"/>
        <v/>
      </c>
      <c r="BY170" s="346" t="str">
        <f t="shared" si="2036"/>
        <v/>
      </c>
      <c r="BZ170" s="346" t="str">
        <f t="shared" si="2037"/>
        <v/>
      </c>
      <c r="CA170" s="339" t="str">
        <f t="shared" si="1668"/>
        <v/>
      </c>
      <c r="CE170" s="320" t="str">
        <f t="shared" si="2038"/>
        <v/>
      </c>
      <c r="CF170" s="320" t="str">
        <f t="shared" si="2039"/>
        <v/>
      </c>
      <c r="CG170" s="322" t="str">
        <f t="shared" si="2040"/>
        <v/>
      </c>
      <c r="CH170" s="322" t="str">
        <f t="shared" ref="CH170" si="2149">IF(CG170="","",MOD(CG170-BX170,CERCLE))</f>
        <v/>
      </c>
      <c r="CI170" s="322" t="str">
        <f t="shared" si="2042"/>
        <v/>
      </c>
      <c r="CJ170" s="349"/>
      <c r="CK170" s="350" t="str">
        <f t="shared" si="1634"/>
        <v/>
      </c>
      <c r="CL170" s="350" t="str">
        <f t="shared" si="1635"/>
        <v/>
      </c>
      <c r="CM170" s="320" t="str">
        <f t="shared" si="2072"/>
        <v/>
      </c>
      <c r="CN170" s="320" t="str">
        <f t="shared" si="2072"/>
        <v/>
      </c>
      <c r="CP170" s="322" t="str">
        <f>IF(BN170="","",MOD(BN170+'RAPPORT-XYZ'!$E$12,CERCLE))</f>
        <v/>
      </c>
      <c r="CQ170" s="345" t="str">
        <f t="shared" si="2058"/>
        <v/>
      </c>
      <c r="CR170" s="320" t="str">
        <f t="shared" si="1671"/>
        <v/>
      </c>
      <c r="CS170" s="320" t="str">
        <f t="shared" si="1636"/>
        <v/>
      </c>
      <c r="CU170" s="320" t="str">
        <f>IF(CR170="","",BY170/'RAPPORT-XYZ'!$E$9)</f>
        <v/>
      </c>
      <c r="CV170" s="320" t="str">
        <f>IF(CU170="","",-'RAPPORT-XYZ'!$E$27*CU170)</f>
        <v/>
      </c>
      <c r="CW170" s="320" t="str">
        <f>IF(CV170="","",-'RAPPORT-XYZ'!$E$29*CU170)</f>
        <v/>
      </c>
      <c r="CY170" s="320" t="str">
        <f t="shared" si="2043"/>
        <v/>
      </c>
      <c r="CZ170" s="320" t="str">
        <f t="shared" si="2043"/>
        <v/>
      </c>
      <c r="DB170" s="320" t="str">
        <f t="shared" si="1672"/>
        <v/>
      </c>
      <c r="DD170" s="320" t="str">
        <f>IF(CA170="","",CA170+('RAPPORT-XYZ'!$E$37*ROW(170:170)))</f>
        <v/>
      </c>
      <c r="DF170" s="345" t="str">
        <f t="shared" ref="DF170" si="2150">IF(AND(CZ170=0,CY170=0),0,IF(AND(CZ170=0,CY170&gt;0),NORD,IF(AND(CZ170&gt;0,CY170=0),EST,IF(AND(CZ170=0,CY170&lt;0),SUD,IF(AND(CZ170&lt;0,CY170=0),OUEST,"")))))</f>
        <v/>
      </c>
      <c r="DG170" s="345" t="str">
        <f t="shared" ref="DG170" si="2151">IF(CY170="","",IF(DF170="",MOD(DEGREES(ATAN(ABS(CZ170)/(ABS(CY170))))/24,CERCLE),DF170))</f>
        <v/>
      </c>
      <c r="DH170" s="345" t="str">
        <f t="shared" ref="DH170" si="2152">IF(DG170="","",MOD(IF(AND(CZ170&gt;0,CY170&gt;0),DG170,IF(AND(CZ170&gt;0,CY170&lt;0),SUD-DG170,IF(AND(CZ170&lt;0,CY170&lt;0),SUD+DG170,IF(AND(CZ170&lt;0,CY170&gt;0),NORD-DG170,DG170)))),CERCLE))</f>
        <v/>
      </c>
      <c r="DI170" s="322" t="str">
        <f t="shared" ref="DI170" si="2153">IF(CG170="","",MOD(CG170-DH170,CERCLE))</f>
        <v/>
      </c>
      <c r="DJ170" s="322" t="str">
        <f t="shared" si="2048"/>
        <v/>
      </c>
      <c r="DK170" s="322" t="str">
        <f>IF(XYZ!$F$15=OUI,'CALCUL-XYZ'!DJ170,'CALCUL-XYZ'!DH170)</f>
        <v/>
      </c>
      <c r="DL170" s="345" t="str">
        <f t="shared" si="2063"/>
        <v/>
      </c>
      <c r="DN170" s="320" t="str">
        <f t="shared" si="1643"/>
        <v/>
      </c>
      <c r="DO170" s="320" t="str">
        <f t="shared" si="1644"/>
        <v/>
      </c>
      <c r="DP170" s="320" t="str">
        <f t="shared" si="2064"/>
        <v/>
      </c>
      <c r="DQ170" s="320" t="str">
        <f t="shared" si="2064"/>
        <v/>
      </c>
      <c r="DS170" s="320" t="str">
        <f t="shared" si="1645"/>
        <v/>
      </c>
      <c r="DT170" s="320" t="str">
        <f>IF(XYZ!AJ194="","",IF(XYZ!$AO$23='CALCUL-XY'!$E$56," "&amp;SUBSTITUTE(XYZ!AJ194,",","."),","&amp;SUBSTITUTE(XYZ!AJ194,",",".")))</f>
        <v/>
      </c>
      <c r="DU170" s="320" t="str">
        <f>IF(XYZ!AK194="","",IF(XYZ!$AO$23='CALCUL-XY'!$E$56," "&amp;SUBSTITUTE(XYZ!AK194,",","."),","&amp;SUBSTITUTE(XYZ!AK194,",",".")))</f>
        <v/>
      </c>
      <c r="DV170" s="320" t="str">
        <f>IF(DD170="","",IF(XYZ!$AO$23='CALCUL-XY'!$E$56," "&amp;SUBSTITUTE(DD170,",","."),","&amp;SUBSTITUTE(DD170,",",".")))</f>
        <v/>
      </c>
      <c r="DW170" s="320" t="str">
        <f>IF(DS170="","",IF(XYZ!$AO$23='CALCUL-XY'!$E$56,IF(XYZ!AM194=""," ST"," "&amp;XYZ!AM194),IF(XYZ!AM194="",",ST",","&amp;XYZ!AM194)))</f>
        <v/>
      </c>
      <c r="DY170" s="319">
        <f t="shared" si="1646"/>
        <v>170</v>
      </c>
      <c r="DZ170" s="320" t="str">
        <f t="shared" si="1647"/>
        <v/>
      </c>
      <c r="EA170" s="322" t="str">
        <f t="shared" si="1648"/>
        <v/>
      </c>
      <c r="EB170" s="345" t="str">
        <f t="shared" si="1679"/>
        <v/>
      </c>
      <c r="EC170" s="320" t="str">
        <f t="shared" si="1649"/>
        <v/>
      </c>
      <c r="ED170" s="320" t="str">
        <f t="shared" si="1692"/>
        <v/>
      </c>
      <c r="EE170" s="320" t="str">
        <f t="shared" si="1693"/>
        <v/>
      </c>
      <c r="EF170" s="320" t="str">
        <f ca="1">IF(EA170="","",IF(NC&lt;DY170,"",SUM(ED170:OFFSET(ED170,(NC-1),0))))</f>
        <v/>
      </c>
      <c r="EG170" s="320" t="str">
        <f ca="1">IF(EA170="","",IF(NC&lt;DY170,"",SUM(EE170:OFFSET(EE170,(NC-1),0))))</f>
        <v/>
      </c>
      <c r="EH170" s="320" t="str">
        <f t="shared" si="1650"/>
        <v/>
      </c>
      <c r="EI170" s="320" t="str">
        <f>IF(EH170="","",'RAPPORT-XYZ'!$E$9/'CALCUL-XYZ'!EH170)</f>
        <v/>
      </c>
    </row>
    <row r="171" spans="1:139" x14ac:dyDescent="0.15">
      <c r="A171" s="320" t="str">
        <f>IF(XYZ!C195="","",XYZ!C195)</f>
        <v/>
      </c>
      <c r="B171" s="320" t="str">
        <f>IF(XYZ!C195="","",IF(XYZ!C195='RAPPORT-XYZ'!$A$6,'RAPPORT-XYZ'!$A$6,IF(OR(XYZ!C195='RAPPORT-XYZ'!$A$7,XYZ!C195='RAPPORT-XYZ'!$B$7),'RAPPORT-XYZ'!$A$7)))</f>
        <v/>
      </c>
      <c r="C171" s="320" t="str">
        <f>IF(XYZ!E195="","",XYZ!E195)</f>
        <v/>
      </c>
      <c r="D171" s="320" t="str">
        <f>IF(XYZ!F195="","",XYZ!F195)</f>
        <v/>
      </c>
      <c r="E171" s="320" t="str">
        <f>IF(XYZ!G195="","",XYZ!G195)</f>
        <v/>
      </c>
      <c r="F171" s="322" t="str">
        <f>IF(XYZ!H195="","",MOD(XYZ!H195,CERCLE))</f>
        <v/>
      </c>
      <c r="G171" s="322" t="str">
        <f>IF(XYZ!I195="","",MOD(XYZ!I195,CERCLE))</f>
        <v/>
      </c>
      <c r="H171" s="320">
        <f>IFERROR(IF(ECHELLE3="",XYZ!I195*1,XYZ!I195*ECHELLE3),"")</f>
        <v>0</v>
      </c>
      <c r="I171" s="320" t="str">
        <f>IF(XYZ!J195="","",XYZ!J195)</f>
        <v/>
      </c>
      <c r="K171" s="320" t="str">
        <f t="shared" si="1651"/>
        <v/>
      </c>
      <c r="L171" s="320" t="str">
        <f>IF(K171="","",COUNT($K$1:K171))</f>
        <v/>
      </c>
      <c r="M171" s="320" t="str">
        <f t="shared" si="2015"/>
        <v/>
      </c>
      <c r="N171" s="320" t="str">
        <f t="shared" si="2016"/>
        <v/>
      </c>
      <c r="O171" s="320" t="str">
        <f t="shared" si="2017"/>
        <v/>
      </c>
      <c r="P171" s="320" t="str">
        <f t="shared" si="2018"/>
        <v/>
      </c>
      <c r="Q171" s="322" t="str">
        <f t="shared" si="2019"/>
        <v/>
      </c>
      <c r="R171" s="322" t="str">
        <f t="shared" si="2020"/>
        <v/>
      </c>
      <c r="S171" s="320" t="str">
        <f t="shared" si="2021"/>
        <v/>
      </c>
      <c r="T171" s="320" t="str">
        <f t="shared" si="2022"/>
        <v/>
      </c>
      <c r="V171" s="322" t="str">
        <f t="shared" ref="V171" si="2154">IF(Q171="","",IF(M171="R",MOD(Q171-SUD,CERCLE),Q171))</f>
        <v/>
      </c>
      <c r="W171" s="331" t="str">
        <f t="shared" si="1653"/>
        <v/>
      </c>
      <c r="X171" s="331" t="str">
        <f t="shared" si="1654"/>
        <v/>
      </c>
      <c r="Y171" s="352"/>
      <c r="Z171" s="322" t="str">
        <f t="shared" ref="Z171" si="2155">IF(R171="","",IF(M171="R",MOD(CERCLE-R171,CERCLE),R171))</f>
        <v/>
      </c>
      <c r="AA171" s="320" t="str">
        <f t="shared" ref="AA171" si="2156">IF(S171="","",ABS(COS(RADIANS(Z171-EST)*24))*S171)</f>
        <v/>
      </c>
      <c r="AC171" s="320" t="str">
        <f t="shared" ref="AC171" si="2157">IF(S171="","",SIN(RADIANS(Z171-EST)*24)*S171)</f>
        <v/>
      </c>
      <c r="AD171" s="320" t="str">
        <f t="shared" si="1610"/>
        <v/>
      </c>
      <c r="AF171" s="320" t="str">
        <f t="shared" si="2027"/>
        <v/>
      </c>
      <c r="AG171" s="320" t="str">
        <f t="shared" si="2027"/>
        <v/>
      </c>
      <c r="AH171" s="320" t="str">
        <f t="shared" si="1612"/>
        <v/>
      </c>
      <c r="AI171" s="320" t="str">
        <f t="shared" si="1613"/>
        <v/>
      </c>
      <c r="AJ171" s="320" t="str">
        <f>IF(AH171="","",IF(ISNA(MATCH(AH171,$AH$1:AH170,0)),"N","Y"))</f>
        <v/>
      </c>
      <c r="AK171" s="320" t="str">
        <f t="shared" si="1614"/>
        <v/>
      </c>
      <c r="AL171" s="320" t="str">
        <f t="shared" si="1615"/>
        <v/>
      </c>
      <c r="AM171" s="320" t="str">
        <f t="shared" si="1616"/>
        <v/>
      </c>
      <c r="AN171" s="320" t="str">
        <f t="shared" si="1617"/>
        <v/>
      </c>
      <c r="AO171" s="334" t="str">
        <f t="array" ref="AO171">IF(AM171="","",AVERAGE(IF(AH$1:AH$200=AM171,W$1:W$200)))</f>
        <v/>
      </c>
      <c r="AP171" s="334" t="str">
        <f t="array" ref="AP171">IF(AM171="","",AVERAGE(IF(AH$1:AH$200=AM171,X$1:X$200)))</f>
        <v/>
      </c>
      <c r="AQ171" s="334" t="str">
        <f t="shared" si="1658"/>
        <v/>
      </c>
      <c r="AR171" s="335" t="str">
        <f t="array" ref="AR171">IF(AQ171="","",MOD(DEGREES(AQ171/24),CERCLE))</f>
        <v/>
      </c>
      <c r="AS171" s="336" t="str">
        <f t="array" ref="AS171">IF(AM171="","",AVERAGE(IF(AH$1:AH$200=AM171,AA$1:AA$200)))</f>
        <v/>
      </c>
      <c r="AT171" s="336" t="str">
        <f t="shared" si="2028"/>
        <v/>
      </c>
      <c r="AU171" s="336" t="str">
        <f t="shared" si="1659"/>
        <v/>
      </c>
      <c r="AV171" s="337" t="str">
        <f t="array" ref="AV171">IF(AM171="","",AVERAGE(IF(AH$1:AH$200=AM171,AD$1:AD$200)))</f>
        <v/>
      </c>
      <c r="AW171" s="337" t="str">
        <f t="array" ref="AW171">IF(AN171="","",AVERAGE(IF(AH$1:AH$200=AN171,AD$1:AD$200)))</f>
        <v/>
      </c>
      <c r="AX171" s="337" t="str">
        <f t="shared" si="1660"/>
        <v/>
      </c>
      <c r="AY171" s="320" t="str">
        <f t="shared" si="1619"/>
        <v/>
      </c>
      <c r="AZ171" s="320" t="str">
        <f>IF(AY171="","",COUNT(AY$1:AY171))</f>
        <v/>
      </c>
      <c r="BB171" s="339" t="str">
        <f>IF(AF171="","",IF(ISNA(MATCH(AF171,$AF$1:AF170,0)),"N","Y"))</f>
        <v/>
      </c>
      <c r="BC171" s="339" t="str">
        <f t="shared" si="20"/>
        <v/>
      </c>
      <c r="BD171" s="339" t="str">
        <f>IF(BC171="","",COUNT($BC$1:BC171))</f>
        <v/>
      </c>
      <c r="BE171" s="339" t="str">
        <f t="shared" si="2029"/>
        <v/>
      </c>
      <c r="BF171" s="340" t="str">
        <f>IF(AR171="","",IF(ISNA(MATCH(AF171,$AF$1:AF170,0)),-AR171,AR171))</f>
        <v/>
      </c>
      <c r="BG171" s="341" t="str">
        <f t="array" ref="BG171">IF(BE171="","",SUM(IF(AK$1:AK$200=BE171,BF$1:BF$200)))</f>
        <v/>
      </c>
      <c r="BH171" s="341" t="str">
        <f t="shared" ref="BH171" si="2158">IF(BG171="","",MOD(BG171,CERCLE))</f>
        <v/>
      </c>
      <c r="BI171" s="342"/>
      <c r="BJ171" s="322"/>
      <c r="BK171" s="322"/>
      <c r="BL171" s="322"/>
      <c r="BM171" s="339" t="str">
        <f t="shared" si="1662"/>
        <v/>
      </c>
      <c r="BN171" s="343" t="str">
        <f t="shared" si="2031"/>
        <v/>
      </c>
      <c r="BO171" s="341" t="str">
        <f t="shared" ref="BO171" si="2159">IF(BN171="","",CERCLE-BN171)</f>
        <v/>
      </c>
      <c r="BP171" s="341"/>
      <c r="BQ171" s="339" t="str">
        <f t="shared" si="2033"/>
        <v/>
      </c>
      <c r="BR171" s="341" t="str">
        <f t="shared" si="1664"/>
        <v/>
      </c>
      <c r="BS171" s="341" t="str">
        <f t="shared" si="1665"/>
        <v/>
      </c>
      <c r="BT171" s="343" t="str">
        <f t="shared" si="2034"/>
        <v/>
      </c>
      <c r="BU171" s="342"/>
      <c r="BV171" s="341" t="str">
        <f t="shared" si="2055"/>
        <v/>
      </c>
      <c r="BW171" s="345" t="str">
        <f t="shared" si="2056"/>
        <v/>
      </c>
      <c r="BX171" s="345" t="str">
        <f t="shared" si="2035"/>
        <v/>
      </c>
      <c r="BY171" s="346" t="str">
        <f t="shared" si="2036"/>
        <v/>
      </c>
      <c r="BZ171" s="346" t="str">
        <f t="shared" si="2037"/>
        <v/>
      </c>
      <c r="CA171" s="339" t="str">
        <f t="shared" si="1668"/>
        <v/>
      </c>
      <c r="CE171" s="320" t="str">
        <f t="shared" si="2038"/>
        <v/>
      </c>
      <c r="CF171" s="320" t="str">
        <f t="shared" si="2039"/>
        <v/>
      </c>
      <c r="CG171" s="322" t="str">
        <f t="shared" si="2040"/>
        <v/>
      </c>
      <c r="CH171" s="322" t="str">
        <f t="shared" ref="CH171" si="2160">IF(CG171="","",MOD(CG171-BX171,CERCLE))</f>
        <v/>
      </c>
      <c r="CI171" s="322" t="str">
        <f t="shared" si="2042"/>
        <v/>
      </c>
      <c r="CJ171" s="349"/>
      <c r="CK171" s="350" t="str">
        <f t="shared" si="1634"/>
        <v/>
      </c>
      <c r="CL171" s="350" t="str">
        <f t="shared" si="1635"/>
        <v/>
      </c>
      <c r="CM171" s="320" t="str">
        <f t="shared" si="2072"/>
        <v/>
      </c>
      <c r="CN171" s="320" t="str">
        <f t="shared" si="2072"/>
        <v/>
      </c>
      <c r="CP171" s="322" t="str">
        <f>IF(BN171="","",MOD(BN171+'RAPPORT-XYZ'!$E$12,CERCLE))</f>
        <v/>
      </c>
      <c r="CQ171" s="345" t="str">
        <f t="shared" si="2058"/>
        <v/>
      </c>
      <c r="CR171" s="320" t="str">
        <f t="shared" si="1671"/>
        <v/>
      </c>
      <c r="CS171" s="320" t="str">
        <f t="shared" si="1636"/>
        <v/>
      </c>
      <c r="CU171" s="320" t="str">
        <f>IF(CR171="","",BY171/'RAPPORT-XYZ'!$E$9)</f>
        <v/>
      </c>
      <c r="CV171" s="320" t="str">
        <f>IF(CU171="","",-'RAPPORT-XYZ'!$E$27*CU171)</f>
        <v/>
      </c>
      <c r="CW171" s="320" t="str">
        <f>IF(CV171="","",-'RAPPORT-XYZ'!$E$29*CU171)</f>
        <v/>
      </c>
      <c r="CY171" s="320" t="str">
        <f t="shared" si="2043"/>
        <v/>
      </c>
      <c r="CZ171" s="320" t="str">
        <f t="shared" si="2043"/>
        <v/>
      </c>
      <c r="DB171" s="320" t="str">
        <f t="shared" si="1672"/>
        <v/>
      </c>
      <c r="DD171" s="320" t="str">
        <f>IF(CA171="","",CA171+('RAPPORT-XYZ'!$E$37*ROW(171:171)))</f>
        <v/>
      </c>
      <c r="DF171" s="345" t="str">
        <f t="shared" ref="DF171" si="2161">IF(AND(CZ171=0,CY171=0),0,IF(AND(CZ171=0,CY171&gt;0),NORD,IF(AND(CZ171&gt;0,CY171=0),EST,IF(AND(CZ171=0,CY171&lt;0),SUD,IF(AND(CZ171&lt;0,CY171=0),OUEST,"")))))</f>
        <v/>
      </c>
      <c r="DG171" s="345" t="str">
        <f t="shared" ref="DG171" si="2162">IF(CY171="","",IF(DF171="",MOD(DEGREES(ATAN(ABS(CZ171)/(ABS(CY171))))/24,CERCLE),DF171))</f>
        <v/>
      </c>
      <c r="DH171" s="345" t="str">
        <f t="shared" ref="DH171" si="2163">IF(DG171="","",MOD(IF(AND(CZ171&gt;0,CY171&gt;0),DG171,IF(AND(CZ171&gt;0,CY171&lt;0),SUD-DG171,IF(AND(CZ171&lt;0,CY171&lt;0),SUD+DG171,IF(AND(CZ171&lt;0,CY171&gt;0),NORD-DG171,DG171)))),CERCLE))</f>
        <v/>
      </c>
      <c r="DI171" s="322" t="str">
        <f t="shared" ref="DI171" si="2164">IF(CG171="","",MOD(CG171-DH171,CERCLE))</f>
        <v/>
      </c>
      <c r="DJ171" s="322" t="str">
        <f t="shared" si="2048"/>
        <v/>
      </c>
      <c r="DK171" s="322" t="str">
        <f>IF(XYZ!$F$15=OUI,'CALCUL-XYZ'!DJ171,'CALCUL-XYZ'!DH171)</f>
        <v/>
      </c>
      <c r="DL171" s="345" t="str">
        <f t="shared" si="2063"/>
        <v/>
      </c>
      <c r="DN171" s="320" t="str">
        <f t="shared" si="1643"/>
        <v/>
      </c>
      <c r="DO171" s="320" t="str">
        <f t="shared" si="1644"/>
        <v/>
      </c>
      <c r="DP171" s="320" t="str">
        <f t="shared" si="2064"/>
        <v/>
      </c>
      <c r="DQ171" s="320" t="str">
        <f t="shared" si="2064"/>
        <v/>
      </c>
      <c r="DS171" s="320" t="str">
        <f t="shared" si="1645"/>
        <v/>
      </c>
      <c r="DT171" s="320" t="str">
        <f>IF(XYZ!AJ195="","",IF(XYZ!$AO$23='CALCUL-XY'!$E$56," "&amp;SUBSTITUTE(XYZ!AJ195,",","."),","&amp;SUBSTITUTE(XYZ!AJ195,",",".")))</f>
        <v/>
      </c>
      <c r="DU171" s="320" t="str">
        <f>IF(XYZ!AK195="","",IF(XYZ!$AO$23='CALCUL-XY'!$E$56," "&amp;SUBSTITUTE(XYZ!AK195,",","."),","&amp;SUBSTITUTE(XYZ!AK195,",",".")))</f>
        <v/>
      </c>
      <c r="DV171" s="320" t="str">
        <f>IF(DD171="","",IF(XYZ!$AO$23='CALCUL-XY'!$E$56," "&amp;SUBSTITUTE(DD171,",","."),","&amp;SUBSTITUTE(DD171,",",".")))</f>
        <v/>
      </c>
      <c r="DW171" s="320" t="str">
        <f>IF(DS171="","",IF(XYZ!$AO$23='CALCUL-XY'!$E$56,IF(XYZ!AM195=""," ST"," "&amp;XYZ!AM195),IF(XYZ!AM195="",",ST",","&amp;XYZ!AM195)))</f>
        <v/>
      </c>
      <c r="DY171" s="319">
        <f t="shared" si="1646"/>
        <v>171</v>
      </c>
      <c r="DZ171" s="320" t="str">
        <f t="shared" si="1647"/>
        <v/>
      </c>
      <c r="EA171" s="322" t="str">
        <f t="shared" si="1648"/>
        <v/>
      </c>
      <c r="EB171" s="345" t="str">
        <f t="shared" si="1679"/>
        <v/>
      </c>
      <c r="EC171" s="320" t="str">
        <f t="shared" si="1649"/>
        <v/>
      </c>
      <c r="ED171" s="320" t="str">
        <f t="shared" si="1692"/>
        <v/>
      </c>
      <c r="EE171" s="320" t="str">
        <f t="shared" si="1693"/>
        <v/>
      </c>
      <c r="EF171" s="320" t="str">
        <f ca="1">IF(EA171="","",IF(NC&lt;DY171,"",SUM(ED171:OFFSET(ED171,(NC-1),0))))</f>
        <v/>
      </c>
      <c r="EG171" s="320" t="str">
        <f ca="1">IF(EA171="","",IF(NC&lt;DY171,"",SUM(EE171:OFFSET(EE171,(NC-1),0))))</f>
        <v/>
      </c>
      <c r="EH171" s="320" t="str">
        <f t="shared" si="1650"/>
        <v/>
      </c>
      <c r="EI171" s="320" t="str">
        <f>IF(EH171="","",'RAPPORT-XYZ'!$E$9/'CALCUL-XYZ'!EH171)</f>
        <v/>
      </c>
    </row>
    <row r="172" spans="1:139" x14ac:dyDescent="0.15">
      <c r="A172" s="320" t="str">
        <f>IF(XYZ!C196="","",XYZ!C196)</f>
        <v/>
      </c>
      <c r="B172" s="320" t="str">
        <f>IF(XYZ!C196="","",IF(XYZ!C196='RAPPORT-XYZ'!$A$6,'RAPPORT-XYZ'!$A$6,IF(OR(XYZ!C196='RAPPORT-XYZ'!$A$7,XYZ!C196='RAPPORT-XYZ'!$B$7),'RAPPORT-XYZ'!$A$7)))</f>
        <v/>
      </c>
      <c r="C172" s="320" t="str">
        <f>IF(XYZ!E196="","",XYZ!E196)</f>
        <v/>
      </c>
      <c r="D172" s="320" t="str">
        <f>IF(XYZ!F196="","",XYZ!F196)</f>
        <v/>
      </c>
      <c r="E172" s="320" t="str">
        <f>IF(XYZ!G196="","",XYZ!G196)</f>
        <v/>
      </c>
      <c r="F172" s="322" t="str">
        <f>IF(XYZ!H196="","",MOD(XYZ!H196,CERCLE))</f>
        <v/>
      </c>
      <c r="G172" s="322" t="str">
        <f>IF(XYZ!I196="","",MOD(XYZ!I196,CERCLE))</f>
        <v/>
      </c>
      <c r="H172" s="320">
        <f>IFERROR(IF(ECHELLE3="",XYZ!I196*1,XYZ!I196*ECHELLE3),"")</f>
        <v>0</v>
      </c>
      <c r="I172" s="320" t="str">
        <f>IF(XYZ!J196="","",XYZ!J196)</f>
        <v/>
      </c>
      <c r="K172" s="320" t="str">
        <f t="shared" si="1651"/>
        <v/>
      </c>
      <c r="L172" s="320" t="str">
        <f>IF(K172="","",COUNT($K$1:K172))</f>
        <v/>
      </c>
      <c r="M172" s="320" t="str">
        <f t="shared" si="2015"/>
        <v/>
      </c>
      <c r="N172" s="320" t="str">
        <f t="shared" si="2016"/>
        <v/>
      </c>
      <c r="O172" s="320" t="str">
        <f t="shared" si="2017"/>
        <v/>
      </c>
      <c r="P172" s="320" t="str">
        <f t="shared" si="2018"/>
        <v/>
      </c>
      <c r="Q172" s="322" t="str">
        <f t="shared" si="2019"/>
        <v/>
      </c>
      <c r="R172" s="322" t="str">
        <f t="shared" si="2020"/>
        <v/>
      </c>
      <c r="S172" s="320" t="str">
        <f t="shared" si="2021"/>
        <v/>
      </c>
      <c r="T172" s="320" t="str">
        <f t="shared" si="2022"/>
        <v/>
      </c>
      <c r="V172" s="322" t="str">
        <f t="shared" ref="V172" si="2165">IF(Q172="","",IF(M172="R",MOD(Q172-SUD,CERCLE),Q172))</f>
        <v/>
      </c>
      <c r="W172" s="331" t="str">
        <f t="shared" si="1653"/>
        <v/>
      </c>
      <c r="X172" s="331" t="str">
        <f t="shared" si="1654"/>
        <v/>
      </c>
      <c r="Y172" s="352"/>
      <c r="Z172" s="322" t="str">
        <f t="shared" ref="Z172" si="2166">IF(R172="","",IF(M172="R",MOD(CERCLE-R172,CERCLE),R172))</f>
        <v/>
      </c>
      <c r="AA172" s="320" t="str">
        <f t="shared" ref="AA172" si="2167">IF(S172="","",ABS(COS(RADIANS(Z172-EST)*24))*S172)</f>
        <v/>
      </c>
      <c r="AC172" s="320" t="str">
        <f t="shared" ref="AC172" si="2168">IF(S172="","",SIN(RADIANS(Z172-EST)*24)*S172)</f>
        <v/>
      </c>
      <c r="AD172" s="320" t="str">
        <f t="shared" si="1610"/>
        <v/>
      </c>
      <c r="AF172" s="320" t="str">
        <f t="shared" si="2027"/>
        <v/>
      </c>
      <c r="AG172" s="320" t="str">
        <f t="shared" si="2027"/>
        <v/>
      </c>
      <c r="AH172" s="320" t="str">
        <f t="shared" si="1612"/>
        <v/>
      </c>
      <c r="AI172" s="320" t="str">
        <f t="shared" si="1613"/>
        <v/>
      </c>
      <c r="AJ172" s="320" t="str">
        <f>IF(AH172="","",IF(ISNA(MATCH(AH172,$AH$1:AH171,0)),"N","Y"))</f>
        <v/>
      </c>
      <c r="AK172" s="320" t="str">
        <f t="shared" si="1614"/>
        <v/>
      </c>
      <c r="AL172" s="320" t="str">
        <f t="shared" si="1615"/>
        <v/>
      </c>
      <c r="AM172" s="320" t="str">
        <f t="shared" si="1616"/>
        <v/>
      </c>
      <c r="AN172" s="320" t="str">
        <f t="shared" si="1617"/>
        <v/>
      </c>
      <c r="AO172" s="334" t="str">
        <f t="array" ref="AO172">IF(AM172="","",AVERAGE(IF(AH$1:AH$200=AM172,W$1:W$200)))</f>
        <v/>
      </c>
      <c r="AP172" s="334" t="str">
        <f t="array" ref="AP172">IF(AM172="","",AVERAGE(IF(AH$1:AH$200=AM172,X$1:X$200)))</f>
        <v/>
      </c>
      <c r="AQ172" s="334" t="str">
        <f t="shared" si="1658"/>
        <v/>
      </c>
      <c r="AR172" s="335" t="str">
        <f t="array" ref="AR172">IF(AQ172="","",MOD(DEGREES(AQ172/24),CERCLE))</f>
        <v/>
      </c>
      <c r="AS172" s="336" t="str">
        <f t="array" ref="AS172">IF(AM172="","",AVERAGE(IF(AH$1:AH$200=AM172,AA$1:AA$200)))</f>
        <v/>
      </c>
      <c r="AT172" s="336" t="str">
        <f t="shared" si="2028"/>
        <v/>
      </c>
      <c r="AU172" s="336" t="str">
        <f t="shared" si="1659"/>
        <v/>
      </c>
      <c r="AV172" s="337" t="str">
        <f t="array" ref="AV172">IF(AM172="","",AVERAGE(IF(AH$1:AH$200=AM172,AD$1:AD$200)))</f>
        <v/>
      </c>
      <c r="AW172" s="337" t="str">
        <f t="array" ref="AW172">IF(AN172="","",AVERAGE(IF(AH$1:AH$200=AN172,AD$1:AD$200)))</f>
        <v/>
      </c>
      <c r="AX172" s="337" t="str">
        <f t="shared" si="1660"/>
        <v/>
      </c>
      <c r="AY172" s="320" t="str">
        <f t="shared" si="1619"/>
        <v/>
      </c>
      <c r="AZ172" s="320" t="str">
        <f>IF(AY172="","",COUNT(AY$1:AY172))</f>
        <v/>
      </c>
      <c r="BB172" s="339" t="str">
        <f>IF(AF172="","",IF(ISNA(MATCH(AF172,$AF$1:AF171,0)),"N","Y"))</f>
        <v/>
      </c>
      <c r="BC172" s="339" t="str">
        <f t="shared" si="20"/>
        <v/>
      </c>
      <c r="BD172" s="339" t="str">
        <f>IF(BC172="","",COUNT($BC$1:BC172))</f>
        <v/>
      </c>
      <c r="BE172" s="339" t="str">
        <f t="shared" si="2029"/>
        <v/>
      </c>
      <c r="BF172" s="340" t="str">
        <f>IF(AR172="","",IF(ISNA(MATCH(AF172,$AF$1:AF171,0)),-AR172,AR172))</f>
        <v/>
      </c>
      <c r="BG172" s="341" t="str">
        <f t="array" ref="BG172">IF(BE172="","",SUM(IF(AK$1:AK$200=BE172,BF$1:BF$200)))</f>
        <v/>
      </c>
      <c r="BH172" s="341" t="str">
        <f t="shared" ref="BH172" si="2169">IF(BG172="","",MOD(BG172,CERCLE))</f>
        <v/>
      </c>
      <c r="BI172" s="342"/>
      <c r="BJ172" s="322"/>
      <c r="BK172" s="322"/>
      <c r="BL172" s="322"/>
      <c r="BM172" s="339" t="str">
        <f t="shared" si="1662"/>
        <v/>
      </c>
      <c r="BN172" s="343" t="str">
        <f t="shared" si="2031"/>
        <v/>
      </c>
      <c r="BO172" s="341" t="str">
        <f t="shared" ref="BO172" si="2170">IF(BN172="","",CERCLE-BN172)</f>
        <v/>
      </c>
      <c r="BP172" s="341"/>
      <c r="BQ172" s="339" t="str">
        <f t="shared" si="2033"/>
        <v/>
      </c>
      <c r="BR172" s="341" t="str">
        <f t="shared" si="1664"/>
        <v/>
      </c>
      <c r="BS172" s="341" t="str">
        <f t="shared" si="1665"/>
        <v/>
      </c>
      <c r="BT172" s="343" t="str">
        <f t="shared" si="2034"/>
        <v/>
      </c>
      <c r="BU172" s="342"/>
      <c r="BV172" s="341" t="str">
        <f t="shared" si="2055"/>
        <v/>
      </c>
      <c r="BW172" s="345" t="str">
        <f t="shared" si="2056"/>
        <v/>
      </c>
      <c r="BX172" s="345" t="str">
        <f t="shared" si="2035"/>
        <v/>
      </c>
      <c r="BY172" s="346" t="str">
        <f t="shared" si="2036"/>
        <v/>
      </c>
      <c r="BZ172" s="346" t="str">
        <f t="shared" si="2037"/>
        <v/>
      </c>
      <c r="CA172" s="339" t="str">
        <f t="shared" si="1668"/>
        <v/>
      </c>
      <c r="CE172" s="320" t="str">
        <f t="shared" si="2038"/>
        <v/>
      </c>
      <c r="CF172" s="320" t="str">
        <f t="shared" si="2039"/>
        <v/>
      </c>
      <c r="CG172" s="322" t="str">
        <f t="shared" si="2040"/>
        <v/>
      </c>
      <c r="CH172" s="322" t="str">
        <f t="shared" ref="CH172" si="2171">IF(CG172="","",MOD(CG172-BX172,CERCLE))</f>
        <v/>
      </c>
      <c r="CI172" s="322" t="str">
        <f t="shared" si="2042"/>
        <v/>
      </c>
      <c r="CJ172" s="349"/>
      <c r="CK172" s="350" t="str">
        <f t="shared" si="1634"/>
        <v/>
      </c>
      <c r="CL172" s="350" t="str">
        <f t="shared" si="1635"/>
        <v/>
      </c>
      <c r="CM172" s="320" t="str">
        <f t="shared" si="2072"/>
        <v/>
      </c>
      <c r="CN172" s="320" t="str">
        <f t="shared" si="2072"/>
        <v/>
      </c>
      <c r="CP172" s="322" t="str">
        <f>IF(BN172="","",MOD(BN172+'RAPPORT-XYZ'!$E$12,CERCLE))</f>
        <v/>
      </c>
      <c r="CQ172" s="345" t="str">
        <f t="shared" si="2058"/>
        <v/>
      </c>
      <c r="CR172" s="320" t="str">
        <f t="shared" si="1671"/>
        <v/>
      </c>
      <c r="CS172" s="320" t="str">
        <f t="shared" si="1636"/>
        <v/>
      </c>
      <c r="CU172" s="320" t="str">
        <f>IF(CR172="","",BY172/'RAPPORT-XYZ'!$E$9)</f>
        <v/>
      </c>
      <c r="CV172" s="320" t="str">
        <f>IF(CU172="","",-'RAPPORT-XYZ'!$E$27*CU172)</f>
        <v/>
      </c>
      <c r="CW172" s="320" t="str">
        <f>IF(CV172="","",-'RAPPORT-XYZ'!$E$29*CU172)</f>
        <v/>
      </c>
      <c r="CY172" s="320" t="str">
        <f t="shared" si="2043"/>
        <v/>
      </c>
      <c r="CZ172" s="320" t="str">
        <f t="shared" si="2043"/>
        <v/>
      </c>
      <c r="DB172" s="320" t="str">
        <f t="shared" si="1672"/>
        <v/>
      </c>
      <c r="DD172" s="320" t="str">
        <f>IF(CA172="","",CA172+('RAPPORT-XYZ'!$E$37*ROW(172:172)))</f>
        <v/>
      </c>
      <c r="DF172" s="345" t="str">
        <f t="shared" ref="DF172" si="2172">IF(AND(CZ172=0,CY172=0),0,IF(AND(CZ172=0,CY172&gt;0),NORD,IF(AND(CZ172&gt;0,CY172=0),EST,IF(AND(CZ172=0,CY172&lt;0),SUD,IF(AND(CZ172&lt;0,CY172=0),OUEST,"")))))</f>
        <v/>
      </c>
      <c r="DG172" s="345" t="str">
        <f t="shared" ref="DG172" si="2173">IF(CY172="","",IF(DF172="",MOD(DEGREES(ATAN(ABS(CZ172)/(ABS(CY172))))/24,CERCLE),DF172))</f>
        <v/>
      </c>
      <c r="DH172" s="345" t="str">
        <f t="shared" ref="DH172" si="2174">IF(DG172="","",MOD(IF(AND(CZ172&gt;0,CY172&gt;0),DG172,IF(AND(CZ172&gt;0,CY172&lt;0),SUD-DG172,IF(AND(CZ172&lt;0,CY172&lt;0),SUD+DG172,IF(AND(CZ172&lt;0,CY172&gt;0),NORD-DG172,DG172)))),CERCLE))</f>
        <v/>
      </c>
      <c r="DI172" s="322" t="str">
        <f t="shared" ref="DI172" si="2175">IF(CG172="","",MOD(CG172-DH172,CERCLE))</f>
        <v/>
      </c>
      <c r="DJ172" s="322" t="str">
        <f t="shared" si="2048"/>
        <v/>
      </c>
      <c r="DK172" s="322" t="str">
        <f>IF(XYZ!$F$15=OUI,'CALCUL-XYZ'!DJ172,'CALCUL-XYZ'!DH172)</f>
        <v/>
      </c>
      <c r="DL172" s="345" t="str">
        <f t="shared" si="2063"/>
        <v/>
      </c>
      <c r="DN172" s="320" t="str">
        <f t="shared" si="1643"/>
        <v/>
      </c>
      <c r="DO172" s="320" t="str">
        <f t="shared" si="1644"/>
        <v/>
      </c>
      <c r="DP172" s="320" t="str">
        <f t="shared" si="2064"/>
        <v/>
      </c>
      <c r="DQ172" s="320" t="str">
        <f t="shared" si="2064"/>
        <v/>
      </c>
      <c r="DS172" s="320" t="str">
        <f t="shared" si="1645"/>
        <v/>
      </c>
      <c r="DT172" s="320" t="str">
        <f>IF(XYZ!AJ196="","",IF(XYZ!$AO$23='CALCUL-XY'!$E$56," "&amp;SUBSTITUTE(XYZ!AJ196,",","."),","&amp;SUBSTITUTE(XYZ!AJ196,",",".")))</f>
        <v/>
      </c>
      <c r="DU172" s="320" t="str">
        <f>IF(XYZ!AK196="","",IF(XYZ!$AO$23='CALCUL-XY'!$E$56," "&amp;SUBSTITUTE(XYZ!AK196,",","."),","&amp;SUBSTITUTE(XYZ!AK196,",",".")))</f>
        <v/>
      </c>
      <c r="DV172" s="320" t="str">
        <f>IF(DD172="","",IF(XYZ!$AO$23='CALCUL-XY'!$E$56," "&amp;SUBSTITUTE(DD172,",","."),","&amp;SUBSTITUTE(DD172,",",".")))</f>
        <v/>
      </c>
      <c r="DW172" s="320" t="str">
        <f>IF(DS172="","",IF(XYZ!$AO$23='CALCUL-XY'!$E$56,IF(XYZ!AM196=""," ST"," "&amp;XYZ!AM196),IF(XYZ!AM196="",",ST",","&amp;XYZ!AM196)))</f>
        <v/>
      </c>
      <c r="DY172" s="319">
        <f t="shared" si="1646"/>
        <v>172</v>
      </c>
      <c r="DZ172" s="320" t="str">
        <f t="shared" si="1647"/>
        <v/>
      </c>
      <c r="EA172" s="322" t="str">
        <f t="shared" si="1648"/>
        <v/>
      </c>
      <c r="EB172" s="345" t="str">
        <f t="shared" si="1679"/>
        <v/>
      </c>
      <c r="EC172" s="320" t="str">
        <f t="shared" si="1649"/>
        <v/>
      </c>
      <c r="ED172" s="320" t="str">
        <f t="shared" si="1692"/>
        <v/>
      </c>
      <c r="EE172" s="320" t="str">
        <f t="shared" si="1693"/>
        <v/>
      </c>
      <c r="EF172" s="320" t="str">
        <f ca="1">IF(EA172="","",IF(NC&lt;DY172,"",SUM(ED172:OFFSET(ED172,(NC-1),0))))</f>
        <v/>
      </c>
      <c r="EG172" s="320" t="str">
        <f ca="1">IF(EA172="","",IF(NC&lt;DY172,"",SUM(EE172:OFFSET(EE172,(NC-1),0))))</f>
        <v/>
      </c>
      <c r="EH172" s="320" t="str">
        <f t="shared" si="1650"/>
        <v/>
      </c>
      <c r="EI172" s="320" t="str">
        <f>IF(EH172="","",'RAPPORT-XYZ'!$E$9/'CALCUL-XYZ'!EH172)</f>
        <v/>
      </c>
    </row>
    <row r="173" spans="1:139" x14ac:dyDescent="0.15">
      <c r="A173" s="320" t="str">
        <f>IF(XYZ!C197="","",XYZ!C197)</f>
        <v/>
      </c>
      <c r="B173" s="320" t="str">
        <f>IF(XYZ!C197="","",IF(XYZ!C197='RAPPORT-XYZ'!$A$6,'RAPPORT-XYZ'!$A$6,IF(OR(XYZ!C197='RAPPORT-XYZ'!$A$7,XYZ!C197='RAPPORT-XYZ'!$B$7),'RAPPORT-XYZ'!$A$7)))</f>
        <v/>
      </c>
      <c r="C173" s="320" t="str">
        <f>IF(XYZ!E197="","",XYZ!E197)</f>
        <v/>
      </c>
      <c r="D173" s="320" t="str">
        <f>IF(XYZ!F197="","",XYZ!F197)</f>
        <v/>
      </c>
      <c r="E173" s="320" t="str">
        <f>IF(XYZ!G197="","",XYZ!G197)</f>
        <v/>
      </c>
      <c r="F173" s="322" t="str">
        <f>IF(XYZ!H197="","",MOD(XYZ!H197,CERCLE))</f>
        <v/>
      </c>
      <c r="G173" s="322" t="str">
        <f>IF(XYZ!I197="","",MOD(XYZ!I197,CERCLE))</f>
        <v/>
      </c>
      <c r="H173" s="320">
        <f>IFERROR(IF(ECHELLE3="",XYZ!I197*1,XYZ!I197*ECHELLE3),"")</f>
        <v>0</v>
      </c>
      <c r="I173" s="320" t="str">
        <f>IF(XYZ!J197="","",XYZ!J197)</f>
        <v/>
      </c>
      <c r="K173" s="320" t="str">
        <f t="shared" si="1651"/>
        <v/>
      </c>
      <c r="L173" s="320" t="str">
        <f>IF(K173="","",COUNT($K$1:K173))</f>
        <v/>
      </c>
      <c r="M173" s="320" t="str">
        <f t="shared" si="2015"/>
        <v/>
      </c>
      <c r="N173" s="320" t="str">
        <f t="shared" si="2016"/>
        <v/>
      </c>
      <c r="O173" s="320" t="str">
        <f t="shared" si="2017"/>
        <v/>
      </c>
      <c r="P173" s="320" t="str">
        <f t="shared" si="2018"/>
        <v/>
      </c>
      <c r="Q173" s="322" t="str">
        <f t="shared" si="2019"/>
        <v/>
      </c>
      <c r="R173" s="322" t="str">
        <f t="shared" si="2020"/>
        <v/>
      </c>
      <c r="S173" s="320" t="str">
        <f t="shared" si="2021"/>
        <v/>
      </c>
      <c r="T173" s="320" t="str">
        <f t="shared" si="2022"/>
        <v/>
      </c>
      <c r="V173" s="322" t="str">
        <f t="shared" ref="V173" si="2176">IF(Q173="","",IF(M173="R",MOD(Q173-SUD,CERCLE),Q173))</f>
        <v/>
      </c>
      <c r="W173" s="331" t="str">
        <f t="shared" si="1653"/>
        <v/>
      </c>
      <c r="X173" s="331" t="str">
        <f t="shared" si="1654"/>
        <v/>
      </c>
      <c r="Y173" s="352"/>
      <c r="Z173" s="322" t="str">
        <f t="shared" ref="Z173" si="2177">IF(R173="","",IF(M173="R",MOD(CERCLE-R173,CERCLE),R173))</f>
        <v/>
      </c>
      <c r="AA173" s="320" t="str">
        <f t="shared" ref="AA173" si="2178">IF(S173="","",ABS(COS(RADIANS(Z173-EST)*24))*S173)</f>
        <v/>
      </c>
      <c r="AC173" s="320" t="str">
        <f t="shared" ref="AC173" si="2179">IF(S173="","",SIN(RADIANS(Z173-EST)*24)*S173)</f>
        <v/>
      </c>
      <c r="AD173" s="320" t="str">
        <f t="shared" si="1610"/>
        <v/>
      </c>
      <c r="AF173" s="320" t="str">
        <f t="shared" si="2027"/>
        <v/>
      </c>
      <c r="AG173" s="320" t="str">
        <f t="shared" si="2027"/>
        <v/>
      </c>
      <c r="AH173" s="320" t="str">
        <f t="shared" si="1612"/>
        <v/>
      </c>
      <c r="AI173" s="320" t="str">
        <f t="shared" si="1613"/>
        <v/>
      </c>
      <c r="AJ173" s="320" t="str">
        <f>IF(AH173="","",IF(ISNA(MATCH(AH173,$AH$1:AH172,0)),"N","Y"))</f>
        <v/>
      </c>
      <c r="AK173" s="320" t="str">
        <f t="shared" si="1614"/>
        <v/>
      </c>
      <c r="AL173" s="320" t="str">
        <f t="shared" si="1615"/>
        <v/>
      </c>
      <c r="AM173" s="320" t="str">
        <f t="shared" si="1616"/>
        <v/>
      </c>
      <c r="AN173" s="320" t="str">
        <f t="shared" si="1617"/>
        <v/>
      </c>
      <c r="AO173" s="334" t="str">
        <f t="array" ref="AO173">IF(AM173="","",AVERAGE(IF(AH$1:AH$200=AM173,W$1:W$200)))</f>
        <v/>
      </c>
      <c r="AP173" s="334" t="str">
        <f t="array" ref="AP173">IF(AM173="","",AVERAGE(IF(AH$1:AH$200=AM173,X$1:X$200)))</f>
        <v/>
      </c>
      <c r="AQ173" s="334" t="str">
        <f t="shared" si="1658"/>
        <v/>
      </c>
      <c r="AR173" s="335" t="str">
        <f t="array" ref="AR173">IF(AQ173="","",MOD(DEGREES(AQ173/24),CERCLE))</f>
        <v/>
      </c>
      <c r="AS173" s="336" t="str">
        <f t="array" ref="AS173">IF(AM173="","",AVERAGE(IF(AH$1:AH$200=AM173,AA$1:AA$200)))</f>
        <v/>
      </c>
      <c r="AT173" s="336" t="str">
        <f t="shared" si="2028"/>
        <v/>
      </c>
      <c r="AU173" s="336" t="str">
        <f t="shared" si="1659"/>
        <v/>
      </c>
      <c r="AV173" s="337" t="str">
        <f t="array" ref="AV173">IF(AM173="","",AVERAGE(IF(AH$1:AH$200=AM173,AD$1:AD$200)))</f>
        <v/>
      </c>
      <c r="AW173" s="337" t="str">
        <f t="array" ref="AW173">IF(AN173="","",AVERAGE(IF(AH$1:AH$200=AN173,AD$1:AD$200)))</f>
        <v/>
      </c>
      <c r="AX173" s="337" t="str">
        <f t="shared" si="1660"/>
        <v/>
      </c>
      <c r="AY173" s="320" t="str">
        <f t="shared" si="1619"/>
        <v/>
      </c>
      <c r="AZ173" s="320" t="str">
        <f>IF(AY173="","",COUNT(AY$1:AY173))</f>
        <v/>
      </c>
      <c r="BB173" s="339" t="str">
        <f>IF(AF173="","",IF(ISNA(MATCH(AF173,$AF$1:AF172,0)),"N","Y"))</f>
        <v/>
      </c>
      <c r="BC173" s="339" t="str">
        <f t="shared" si="20"/>
        <v/>
      </c>
      <c r="BD173" s="339" t="str">
        <f>IF(BC173="","",COUNT($BC$1:BC173))</f>
        <v/>
      </c>
      <c r="BE173" s="339" t="str">
        <f t="shared" si="2029"/>
        <v/>
      </c>
      <c r="BF173" s="340" t="str">
        <f>IF(AR173="","",IF(ISNA(MATCH(AF173,$AF$1:AF172,0)),-AR173,AR173))</f>
        <v/>
      </c>
      <c r="BG173" s="341" t="str">
        <f t="array" ref="BG173">IF(BE173="","",SUM(IF(AK$1:AK$200=BE173,BF$1:BF$200)))</f>
        <v/>
      </c>
      <c r="BH173" s="341" t="str">
        <f t="shared" ref="BH173" si="2180">IF(BG173="","",MOD(BG173,CERCLE))</f>
        <v/>
      </c>
      <c r="BI173" s="342"/>
      <c r="BJ173" s="322"/>
      <c r="BK173" s="322"/>
      <c r="BL173" s="322"/>
      <c r="BM173" s="339" t="str">
        <f t="shared" si="1662"/>
        <v/>
      </c>
      <c r="BN173" s="343" t="str">
        <f t="shared" si="2031"/>
        <v/>
      </c>
      <c r="BO173" s="341" t="str">
        <f t="shared" ref="BO173" si="2181">IF(BN173="","",CERCLE-BN173)</f>
        <v/>
      </c>
      <c r="BP173" s="341"/>
      <c r="BQ173" s="339" t="str">
        <f t="shared" si="2033"/>
        <v/>
      </c>
      <c r="BR173" s="341" t="str">
        <f t="shared" si="1664"/>
        <v/>
      </c>
      <c r="BS173" s="341" t="str">
        <f t="shared" si="1665"/>
        <v/>
      </c>
      <c r="BT173" s="343" t="str">
        <f t="shared" si="2034"/>
        <v/>
      </c>
      <c r="BU173" s="342"/>
      <c r="BV173" s="341" t="str">
        <f t="shared" si="2055"/>
        <v/>
      </c>
      <c r="BW173" s="345" t="str">
        <f t="shared" si="2056"/>
        <v/>
      </c>
      <c r="BX173" s="345" t="str">
        <f t="shared" si="2035"/>
        <v/>
      </c>
      <c r="BY173" s="346" t="str">
        <f t="shared" si="2036"/>
        <v/>
      </c>
      <c r="BZ173" s="346" t="str">
        <f t="shared" si="2037"/>
        <v/>
      </c>
      <c r="CA173" s="339" t="str">
        <f t="shared" si="1668"/>
        <v/>
      </c>
      <c r="CE173" s="320" t="str">
        <f t="shared" si="2038"/>
        <v/>
      </c>
      <c r="CF173" s="320" t="str">
        <f t="shared" si="2039"/>
        <v/>
      </c>
      <c r="CG173" s="322" t="str">
        <f t="shared" si="2040"/>
        <v/>
      </c>
      <c r="CH173" s="322" t="str">
        <f t="shared" ref="CH173" si="2182">IF(CG173="","",MOD(CG173-BX173,CERCLE))</f>
        <v/>
      </c>
      <c r="CI173" s="322" t="str">
        <f t="shared" si="2042"/>
        <v/>
      </c>
      <c r="CJ173" s="349"/>
      <c r="CK173" s="350" t="str">
        <f t="shared" si="1634"/>
        <v/>
      </c>
      <c r="CL173" s="350" t="str">
        <f t="shared" si="1635"/>
        <v/>
      </c>
      <c r="CM173" s="320" t="str">
        <f t="shared" si="2072"/>
        <v/>
      </c>
      <c r="CN173" s="320" t="str">
        <f t="shared" si="2072"/>
        <v/>
      </c>
      <c r="CP173" s="322" t="str">
        <f>IF(BN173="","",MOD(BN173+'RAPPORT-XYZ'!$E$12,CERCLE))</f>
        <v/>
      </c>
      <c r="CQ173" s="345" t="str">
        <f t="shared" si="2058"/>
        <v/>
      </c>
      <c r="CR173" s="320" t="str">
        <f t="shared" si="1671"/>
        <v/>
      </c>
      <c r="CS173" s="320" t="str">
        <f t="shared" si="1636"/>
        <v/>
      </c>
      <c r="CU173" s="320" t="str">
        <f>IF(CR173="","",BY173/'RAPPORT-XYZ'!$E$9)</f>
        <v/>
      </c>
      <c r="CV173" s="320" t="str">
        <f>IF(CU173="","",-'RAPPORT-XYZ'!$E$27*CU173)</f>
        <v/>
      </c>
      <c r="CW173" s="320" t="str">
        <f>IF(CV173="","",-'RAPPORT-XYZ'!$E$29*CU173)</f>
        <v/>
      </c>
      <c r="CY173" s="320" t="str">
        <f t="shared" si="2043"/>
        <v/>
      </c>
      <c r="CZ173" s="320" t="str">
        <f t="shared" si="2043"/>
        <v/>
      </c>
      <c r="DB173" s="320" t="str">
        <f t="shared" si="1672"/>
        <v/>
      </c>
      <c r="DD173" s="320" t="str">
        <f>IF(CA173="","",CA173+('RAPPORT-XYZ'!$E$37*ROW(173:173)))</f>
        <v/>
      </c>
      <c r="DF173" s="345" t="str">
        <f t="shared" ref="DF173" si="2183">IF(AND(CZ173=0,CY173=0),0,IF(AND(CZ173=0,CY173&gt;0),NORD,IF(AND(CZ173&gt;0,CY173=0),EST,IF(AND(CZ173=0,CY173&lt;0),SUD,IF(AND(CZ173&lt;0,CY173=0),OUEST,"")))))</f>
        <v/>
      </c>
      <c r="DG173" s="345" t="str">
        <f t="shared" ref="DG173" si="2184">IF(CY173="","",IF(DF173="",MOD(DEGREES(ATAN(ABS(CZ173)/(ABS(CY173))))/24,CERCLE),DF173))</f>
        <v/>
      </c>
      <c r="DH173" s="345" t="str">
        <f t="shared" ref="DH173" si="2185">IF(DG173="","",MOD(IF(AND(CZ173&gt;0,CY173&gt;0),DG173,IF(AND(CZ173&gt;0,CY173&lt;0),SUD-DG173,IF(AND(CZ173&lt;0,CY173&lt;0),SUD+DG173,IF(AND(CZ173&lt;0,CY173&gt;0),NORD-DG173,DG173)))),CERCLE))</f>
        <v/>
      </c>
      <c r="DI173" s="322" t="str">
        <f t="shared" ref="DI173" si="2186">IF(CG173="","",MOD(CG173-DH173,CERCLE))</f>
        <v/>
      </c>
      <c r="DJ173" s="322" t="str">
        <f t="shared" si="2048"/>
        <v/>
      </c>
      <c r="DK173" s="322" t="str">
        <f>IF(XYZ!$F$15=OUI,'CALCUL-XYZ'!DJ173,'CALCUL-XYZ'!DH173)</f>
        <v/>
      </c>
      <c r="DL173" s="345" t="str">
        <f t="shared" si="2063"/>
        <v/>
      </c>
      <c r="DN173" s="320" t="str">
        <f t="shared" si="1643"/>
        <v/>
      </c>
      <c r="DO173" s="320" t="str">
        <f t="shared" si="1644"/>
        <v/>
      </c>
      <c r="DP173" s="320" t="str">
        <f t="shared" si="2064"/>
        <v/>
      </c>
      <c r="DQ173" s="320" t="str">
        <f t="shared" si="2064"/>
        <v/>
      </c>
      <c r="DS173" s="320" t="str">
        <f t="shared" si="1645"/>
        <v/>
      </c>
      <c r="DT173" s="320" t="str">
        <f>IF(XYZ!AJ197="","",IF(XYZ!$AO$23='CALCUL-XY'!$E$56," "&amp;SUBSTITUTE(XYZ!AJ197,",","."),","&amp;SUBSTITUTE(XYZ!AJ197,",",".")))</f>
        <v/>
      </c>
      <c r="DU173" s="320" t="str">
        <f>IF(XYZ!AK197="","",IF(XYZ!$AO$23='CALCUL-XY'!$E$56," "&amp;SUBSTITUTE(XYZ!AK197,",","."),","&amp;SUBSTITUTE(XYZ!AK197,",",".")))</f>
        <v/>
      </c>
      <c r="DV173" s="320" t="str">
        <f>IF(DD173="","",IF(XYZ!$AO$23='CALCUL-XY'!$E$56," "&amp;SUBSTITUTE(DD173,",","."),","&amp;SUBSTITUTE(DD173,",",".")))</f>
        <v/>
      </c>
      <c r="DW173" s="320" t="str">
        <f>IF(DS173="","",IF(XYZ!$AO$23='CALCUL-XY'!$E$56,IF(XYZ!AM197=""," ST"," "&amp;XYZ!AM197),IF(XYZ!AM197="",",ST",","&amp;XYZ!AM197)))</f>
        <v/>
      </c>
      <c r="DY173" s="319">
        <f t="shared" si="1646"/>
        <v>173</v>
      </c>
      <c r="DZ173" s="320" t="str">
        <f t="shared" si="1647"/>
        <v/>
      </c>
      <c r="EA173" s="322" t="str">
        <f t="shared" si="1648"/>
        <v/>
      </c>
      <c r="EB173" s="345" t="str">
        <f t="shared" si="1679"/>
        <v/>
      </c>
      <c r="EC173" s="320" t="str">
        <f t="shared" si="1649"/>
        <v/>
      </c>
      <c r="ED173" s="320" t="str">
        <f t="shared" si="1692"/>
        <v/>
      </c>
      <c r="EE173" s="320" t="str">
        <f t="shared" si="1693"/>
        <v/>
      </c>
      <c r="EF173" s="320" t="str">
        <f ca="1">IF(EA173="","",IF(NC&lt;DY173,"",SUM(ED173:OFFSET(ED173,(NC-1),0))))</f>
        <v/>
      </c>
      <c r="EG173" s="320" t="str">
        <f ca="1">IF(EA173="","",IF(NC&lt;DY173,"",SUM(EE173:OFFSET(EE173,(NC-1),0))))</f>
        <v/>
      </c>
      <c r="EH173" s="320" t="str">
        <f t="shared" si="1650"/>
        <v/>
      </c>
      <c r="EI173" s="320" t="str">
        <f>IF(EH173="","",'RAPPORT-XYZ'!$E$9/'CALCUL-XYZ'!EH173)</f>
        <v/>
      </c>
    </row>
    <row r="174" spans="1:139" x14ac:dyDescent="0.15">
      <c r="A174" s="320" t="str">
        <f>IF(XYZ!C198="","",XYZ!C198)</f>
        <v/>
      </c>
      <c r="B174" s="320" t="str">
        <f>IF(XYZ!C198="","",IF(XYZ!C198='RAPPORT-XYZ'!$A$6,'RAPPORT-XYZ'!$A$6,IF(OR(XYZ!C198='RAPPORT-XYZ'!$A$7,XYZ!C198='RAPPORT-XYZ'!$B$7),'RAPPORT-XYZ'!$A$7)))</f>
        <v/>
      </c>
      <c r="C174" s="320" t="str">
        <f>IF(XYZ!E198="","",XYZ!E198)</f>
        <v/>
      </c>
      <c r="D174" s="320" t="str">
        <f>IF(XYZ!F198="","",XYZ!F198)</f>
        <v/>
      </c>
      <c r="E174" s="320" t="str">
        <f>IF(XYZ!G198="","",XYZ!G198)</f>
        <v/>
      </c>
      <c r="F174" s="322" t="str">
        <f>IF(XYZ!H198="","",MOD(XYZ!H198,CERCLE))</f>
        <v/>
      </c>
      <c r="G174" s="322" t="str">
        <f>IF(XYZ!I198="","",MOD(XYZ!I198,CERCLE))</f>
        <v/>
      </c>
      <c r="H174" s="320">
        <f>IFERROR(IF(ECHELLE3="",XYZ!I198*1,XYZ!I198*ECHELLE3),"")</f>
        <v>0</v>
      </c>
      <c r="I174" s="320" t="str">
        <f>IF(XYZ!J198="","",XYZ!J198)</f>
        <v/>
      </c>
      <c r="K174" s="320" t="str">
        <f t="shared" si="1651"/>
        <v/>
      </c>
      <c r="L174" s="320" t="str">
        <f>IF(K174="","",COUNT($K$1:K174))</f>
        <v/>
      </c>
      <c r="M174" s="320" t="str">
        <f t="shared" si="2015"/>
        <v/>
      </c>
      <c r="N174" s="320" t="str">
        <f t="shared" si="2016"/>
        <v/>
      </c>
      <c r="O174" s="320" t="str">
        <f t="shared" si="2017"/>
        <v/>
      </c>
      <c r="P174" s="320" t="str">
        <f t="shared" si="2018"/>
        <v/>
      </c>
      <c r="Q174" s="322" t="str">
        <f t="shared" si="2019"/>
        <v/>
      </c>
      <c r="R174" s="322" t="str">
        <f t="shared" si="2020"/>
        <v/>
      </c>
      <c r="S174" s="320" t="str">
        <f t="shared" si="2021"/>
        <v/>
      </c>
      <c r="T174" s="320" t="str">
        <f t="shared" si="2022"/>
        <v/>
      </c>
      <c r="V174" s="322" t="str">
        <f t="shared" ref="V174" si="2187">IF(Q174="","",IF(M174="R",MOD(Q174-SUD,CERCLE),Q174))</f>
        <v/>
      </c>
      <c r="W174" s="331" t="str">
        <f t="shared" si="1653"/>
        <v/>
      </c>
      <c r="X174" s="331" t="str">
        <f t="shared" si="1654"/>
        <v/>
      </c>
      <c r="Y174" s="352"/>
      <c r="Z174" s="322" t="str">
        <f t="shared" ref="Z174" si="2188">IF(R174="","",IF(M174="R",MOD(CERCLE-R174,CERCLE),R174))</f>
        <v/>
      </c>
      <c r="AA174" s="320" t="str">
        <f t="shared" ref="AA174" si="2189">IF(S174="","",ABS(COS(RADIANS(Z174-EST)*24))*S174)</f>
        <v/>
      </c>
      <c r="AC174" s="320" t="str">
        <f t="shared" ref="AC174" si="2190">IF(S174="","",SIN(RADIANS(Z174-EST)*24)*S174)</f>
        <v/>
      </c>
      <c r="AD174" s="320" t="str">
        <f t="shared" si="1610"/>
        <v/>
      </c>
      <c r="AF174" s="320" t="str">
        <f t="shared" si="2027"/>
        <v/>
      </c>
      <c r="AG174" s="320" t="str">
        <f t="shared" si="2027"/>
        <v/>
      </c>
      <c r="AH174" s="320" t="str">
        <f t="shared" si="1612"/>
        <v/>
      </c>
      <c r="AI174" s="320" t="str">
        <f t="shared" si="1613"/>
        <v/>
      </c>
      <c r="AJ174" s="320" t="str">
        <f>IF(AH174="","",IF(ISNA(MATCH(AH174,$AH$1:AH173,0)),"N","Y"))</f>
        <v/>
      </c>
      <c r="AK174" s="320" t="str">
        <f t="shared" si="1614"/>
        <v/>
      </c>
      <c r="AL174" s="320" t="str">
        <f t="shared" si="1615"/>
        <v/>
      </c>
      <c r="AM174" s="320" t="str">
        <f t="shared" si="1616"/>
        <v/>
      </c>
      <c r="AN174" s="320" t="str">
        <f t="shared" si="1617"/>
        <v/>
      </c>
      <c r="AO174" s="334" t="str">
        <f t="array" ref="AO174">IF(AM174="","",AVERAGE(IF(AH$1:AH$200=AM174,W$1:W$200)))</f>
        <v/>
      </c>
      <c r="AP174" s="334" t="str">
        <f t="array" ref="AP174">IF(AM174="","",AVERAGE(IF(AH$1:AH$200=AM174,X$1:X$200)))</f>
        <v/>
      </c>
      <c r="AQ174" s="334" t="str">
        <f t="shared" si="1658"/>
        <v/>
      </c>
      <c r="AR174" s="335" t="str">
        <f t="array" ref="AR174">IF(AQ174="","",MOD(DEGREES(AQ174/24),CERCLE))</f>
        <v/>
      </c>
      <c r="AS174" s="336" t="str">
        <f t="array" ref="AS174">IF(AM174="","",AVERAGE(IF(AH$1:AH$200=AM174,AA$1:AA$200)))</f>
        <v/>
      </c>
      <c r="AT174" s="336" t="str">
        <f t="shared" si="2028"/>
        <v/>
      </c>
      <c r="AU174" s="336" t="str">
        <f t="shared" si="1659"/>
        <v/>
      </c>
      <c r="AV174" s="337" t="str">
        <f t="array" ref="AV174">IF(AM174="","",AVERAGE(IF(AH$1:AH$200=AM174,AD$1:AD$200)))</f>
        <v/>
      </c>
      <c r="AW174" s="337" t="str">
        <f t="array" ref="AW174">IF(AN174="","",AVERAGE(IF(AH$1:AH$200=AN174,AD$1:AD$200)))</f>
        <v/>
      </c>
      <c r="AX174" s="337" t="str">
        <f t="shared" si="1660"/>
        <v/>
      </c>
      <c r="AY174" s="320" t="str">
        <f t="shared" si="1619"/>
        <v/>
      </c>
      <c r="AZ174" s="320" t="str">
        <f>IF(AY174="","",COUNT(AY$1:AY174))</f>
        <v/>
      </c>
      <c r="BB174" s="339" t="str">
        <f>IF(AF174="","",IF(ISNA(MATCH(AF174,$AF$1:AF173,0)),"N","Y"))</f>
        <v/>
      </c>
      <c r="BC174" s="339" t="str">
        <f t="shared" si="20"/>
        <v/>
      </c>
      <c r="BD174" s="339" t="str">
        <f>IF(BC174="","",COUNT($BC$1:BC174))</f>
        <v/>
      </c>
      <c r="BE174" s="339" t="str">
        <f t="shared" si="2029"/>
        <v/>
      </c>
      <c r="BF174" s="340" t="str">
        <f>IF(AR174="","",IF(ISNA(MATCH(AF174,$AF$1:AF173,0)),-AR174,AR174))</f>
        <v/>
      </c>
      <c r="BG174" s="341" t="str">
        <f t="array" ref="BG174">IF(BE174="","",SUM(IF(AK$1:AK$200=BE174,BF$1:BF$200)))</f>
        <v/>
      </c>
      <c r="BH174" s="341" t="str">
        <f t="shared" ref="BH174" si="2191">IF(BG174="","",MOD(BG174,CERCLE))</f>
        <v/>
      </c>
      <c r="BI174" s="342"/>
      <c r="BJ174" s="322"/>
      <c r="BK174" s="322"/>
      <c r="BL174" s="322"/>
      <c r="BM174" s="339" t="str">
        <f t="shared" si="1662"/>
        <v/>
      </c>
      <c r="BN174" s="343" t="str">
        <f t="shared" si="2031"/>
        <v/>
      </c>
      <c r="BO174" s="341" t="str">
        <f t="shared" ref="BO174" si="2192">IF(BN174="","",CERCLE-BN174)</f>
        <v/>
      </c>
      <c r="BP174" s="341"/>
      <c r="BQ174" s="339" t="str">
        <f t="shared" si="2033"/>
        <v/>
      </c>
      <c r="BR174" s="341" t="str">
        <f t="shared" si="1664"/>
        <v/>
      </c>
      <c r="BS174" s="341" t="str">
        <f t="shared" si="1665"/>
        <v/>
      </c>
      <c r="BT174" s="343" t="str">
        <f t="shared" si="2034"/>
        <v/>
      </c>
      <c r="BU174" s="342"/>
      <c r="BV174" s="341" t="str">
        <f t="shared" si="2055"/>
        <v/>
      </c>
      <c r="BW174" s="345" t="str">
        <f t="shared" si="2056"/>
        <v/>
      </c>
      <c r="BX174" s="345" t="str">
        <f t="shared" si="2035"/>
        <v/>
      </c>
      <c r="BY174" s="346" t="str">
        <f t="shared" si="2036"/>
        <v/>
      </c>
      <c r="BZ174" s="346" t="str">
        <f t="shared" si="2037"/>
        <v/>
      </c>
      <c r="CA174" s="339" t="str">
        <f t="shared" si="1668"/>
        <v/>
      </c>
      <c r="CE174" s="320" t="str">
        <f t="shared" si="2038"/>
        <v/>
      </c>
      <c r="CF174" s="320" t="str">
        <f t="shared" si="2039"/>
        <v/>
      </c>
      <c r="CG174" s="322" t="str">
        <f t="shared" si="2040"/>
        <v/>
      </c>
      <c r="CH174" s="322" t="str">
        <f t="shared" ref="CH174" si="2193">IF(CG174="","",MOD(CG174-BX174,CERCLE))</f>
        <v/>
      </c>
      <c r="CI174" s="322" t="str">
        <f t="shared" si="2042"/>
        <v/>
      </c>
      <c r="CJ174" s="349"/>
      <c r="CK174" s="350" t="str">
        <f t="shared" si="1634"/>
        <v/>
      </c>
      <c r="CL174" s="350" t="str">
        <f t="shared" si="1635"/>
        <v/>
      </c>
      <c r="CM174" s="320" t="str">
        <f t="shared" si="2072"/>
        <v/>
      </c>
      <c r="CN174" s="320" t="str">
        <f t="shared" si="2072"/>
        <v/>
      </c>
      <c r="CP174" s="322" t="str">
        <f>IF(BN174="","",MOD(BN174+'RAPPORT-XYZ'!$E$12,CERCLE))</f>
        <v/>
      </c>
      <c r="CQ174" s="345" t="str">
        <f t="shared" si="2058"/>
        <v/>
      </c>
      <c r="CR174" s="320" t="str">
        <f t="shared" si="1671"/>
        <v/>
      </c>
      <c r="CS174" s="320" t="str">
        <f t="shared" si="1636"/>
        <v/>
      </c>
      <c r="CU174" s="320" t="str">
        <f>IF(CR174="","",BY174/'RAPPORT-XYZ'!$E$9)</f>
        <v/>
      </c>
      <c r="CV174" s="320" t="str">
        <f>IF(CU174="","",-'RAPPORT-XYZ'!$E$27*CU174)</f>
        <v/>
      </c>
      <c r="CW174" s="320" t="str">
        <f>IF(CV174="","",-'RAPPORT-XYZ'!$E$29*CU174)</f>
        <v/>
      </c>
      <c r="CY174" s="320" t="str">
        <f t="shared" si="2043"/>
        <v/>
      </c>
      <c r="CZ174" s="320" t="str">
        <f t="shared" si="2043"/>
        <v/>
      </c>
      <c r="DB174" s="320" t="str">
        <f t="shared" si="1672"/>
        <v/>
      </c>
      <c r="DD174" s="320" t="str">
        <f>IF(CA174="","",CA174+('RAPPORT-XYZ'!$E$37*ROW(174:174)))</f>
        <v/>
      </c>
      <c r="DF174" s="345" t="str">
        <f t="shared" ref="DF174" si="2194">IF(AND(CZ174=0,CY174=0),0,IF(AND(CZ174=0,CY174&gt;0),NORD,IF(AND(CZ174&gt;0,CY174=0),EST,IF(AND(CZ174=0,CY174&lt;0),SUD,IF(AND(CZ174&lt;0,CY174=0),OUEST,"")))))</f>
        <v/>
      </c>
      <c r="DG174" s="345" t="str">
        <f t="shared" ref="DG174" si="2195">IF(CY174="","",IF(DF174="",MOD(DEGREES(ATAN(ABS(CZ174)/(ABS(CY174))))/24,CERCLE),DF174))</f>
        <v/>
      </c>
      <c r="DH174" s="345" t="str">
        <f t="shared" ref="DH174" si="2196">IF(DG174="","",MOD(IF(AND(CZ174&gt;0,CY174&gt;0),DG174,IF(AND(CZ174&gt;0,CY174&lt;0),SUD-DG174,IF(AND(CZ174&lt;0,CY174&lt;0),SUD+DG174,IF(AND(CZ174&lt;0,CY174&gt;0),NORD-DG174,DG174)))),CERCLE))</f>
        <v/>
      </c>
      <c r="DI174" s="322" t="str">
        <f t="shared" ref="DI174" si="2197">IF(CG174="","",MOD(CG174-DH174,CERCLE))</f>
        <v/>
      </c>
      <c r="DJ174" s="322" t="str">
        <f t="shared" si="2048"/>
        <v/>
      </c>
      <c r="DK174" s="322" t="str">
        <f>IF(XYZ!$F$15=OUI,'CALCUL-XYZ'!DJ174,'CALCUL-XYZ'!DH174)</f>
        <v/>
      </c>
      <c r="DL174" s="345" t="str">
        <f t="shared" si="2063"/>
        <v/>
      </c>
      <c r="DN174" s="320" t="str">
        <f t="shared" si="1643"/>
        <v/>
      </c>
      <c r="DO174" s="320" t="str">
        <f t="shared" si="1644"/>
        <v/>
      </c>
      <c r="DP174" s="320" t="str">
        <f t="shared" si="2064"/>
        <v/>
      </c>
      <c r="DQ174" s="320" t="str">
        <f t="shared" si="2064"/>
        <v/>
      </c>
      <c r="DS174" s="320" t="str">
        <f t="shared" si="1645"/>
        <v/>
      </c>
      <c r="DT174" s="320" t="str">
        <f>IF(XYZ!AJ198="","",IF(XYZ!$AO$23='CALCUL-XY'!$E$56," "&amp;SUBSTITUTE(XYZ!AJ198,",","."),","&amp;SUBSTITUTE(XYZ!AJ198,",",".")))</f>
        <v/>
      </c>
      <c r="DU174" s="320" t="str">
        <f>IF(XYZ!AK198="","",IF(XYZ!$AO$23='CALCUL-XY'!$E$56," "&amp;SUBSTITUTE(XYZ!AK198,",","."),","&amp;SUBSTITUTE(XYZ!AK198,",",".")))</f>
        <v/>
      </c>
      <c r="DV174" s="320" t="str">
        <f>IF(DD174="","",IF(XYZ!$AO$23='CALCUL-XY'!$E$56," "&amp;SUBSTITUTE(DD174,",","."),","&amp;SUBSTITUTE(DD174,",",".")))</f>
        <v/>
      </c>
      <c r="DW174" s="320" t="str">
        <f>IF(DS174="","",IF(XYZ!$AO$23='CALCUL-XY'!$E$56,IF(XYZ!AM198=""," ST"," "&amp;XYZ!AM198),IF(XYZ!AM198="",",ST",","&amp;XYZ!AM198)))</f>
        <v/>
      </c>
      <c r="DY174" s="319">
        <f t="shared" si="1646"/>
        <v>174</v>
      </c>
      <c r="DZ174" s="320" t="str">
        <f t="shared" si="1647"/>
        <v/>
      </c>
      <c r="EA174" s="322" t="str">
        <f t="shared" si="1648"/>
        <v/>
      </c>
      <c r="EB174" s="345" t="str">
        <f t="shared" si="1679"/>
        <v/>
      </c>
      <c r="EC174" s="320" t="str">
        <f t="shared" si="1649"/>
        <v/>
      </c>
      <c r="ED174" s="320" t="str">
        <f t="shared" si="1692"/>
        <v/>
      </c>
      <c r="EE174" s="320" t="str">
        <f t="shared" si="1693"/>
        <v/>
      </c>
      <c r="EF174" s="320" t="str">
        <f ca="1">IF(EA174="","",IF(NC&lt;DY174,"",SUM(ED174:OFFSET(ED174,(NC-1),0))))</f>
        <v/>
      </c>
      <c r="EG174" s="320" t="str">
        <f ca="1">IF(EA174="","",IF(NC&lt;DY174,"",SUM(EE174:OFFSET(EE174,(NC-1),0))))</f>
        <v/>
      </c>
      <c r="EH174" s="320" t="str">
        <f t="shared" si="1650"/>
        <v/>
      </c>
      <c r="EI174" s="320" t="str">
        <f>IF(EH174="","",'RAPPORT-XYZ'!$E$9/'CALCUL-XYZ'!EH174)</f>
        <v/>
      </c>
    </row>
    <row r="175" spans="1:139" x14ac:dyDescent="0.15">
      <c r="A175" s="320" t="str">
        <f>IF(XYZ!C199="","",XYZ!C199)</f>
        <v/>
      </c>
      <c r="B175" s="320" t="str">
        <f>IF(XYZ!C199="","",IF(XYZ!C199='RAPPORT-XYZ'!$A$6,'RAPPORT-XYZ'!$A$6,IF(OR(XYZ!C199='RAPPORT-XYZ'!$A$7,XYZ!C199='RAPPORT-XYZ'!$B$7),'RAPPORT-XYZ'!$A$7)))</f>
        <v/>
      </c>
      <c r="C175" s="320" t="str">
        <f>IF(XYZ!E199="","",XYZ!E199)</f>
        <v/>
      </c>
      <c r="D175" s="320" t="str">
        <f>IF(XYZ!F199="","",XYZ!F199)</f>
        <v/>
      </c>
      <c r="E175" s="320" t="str">
        <f>IF(XYZ!G199="","",XYZ!G199)</f>
        <v/>
      </c>
      <c r="F175" s="322" t="str">
        <f>IF(XYZ!H199="","",MOD(XYZ!H199,CERCLE))</f>
        <v/>
      </c>
      <c r="G175" s="322" t="str">
        <f>IF(XYZ!I199="","",MOD(XYZ!I199,CERCLE))</f>
        <v/>
      </c>
      <c r="H175" s="320">
        <f>IFERROR(IF(ECHELLE3="",XYZ!I199*1,XYZ!I199*ECHELLE3),"")</f>
        <v>0</v>
      </c>
      <c r="I175" s="320" t="str">
        <f>IF(XYZ!J199="","",XYZ!J199)</f>
        <v/>
      </c>
      <c r="K175" s="320" t="str">
        <f t="shared" si="1651"/>
        <v/>
      </c>
      <c r="L175" s="320" t="str">
        <f>IF(K175="","",COUNT($K$1:K175))</f>
        <v/>
      </c>
      <c r="M175" s="320" t="str">
        <f t="shared" si="2015"/>
        <v/>
      </c>
      <c r="N175" s="320" t="str">
        <f t="shared" si="2016"/>
        <v/>
      </c>
      <c r="O175" s="320" t="str">
        <f t="shared" si="2017"/>
        <v/>
      </c>
      <c r="P175" s="320" t="str">
        <f t="shared" si="2018"/>
        <v/>
      </c>
      <c r="Q175" s="322" t="str">
        <f t="shared" si="2019"/>
        <v/>
      </c>
      <c r="R175" s="322" t="str">
        <f t="shared" si="2020"/>
        <v/>
      </c>
      <c r="S175" s="320" t="str">
        <f t="shared" si="2021"/>
        <v/>
      </c>
      <c r="T175" s="320" t="str">
        <f t="shared" si="2022"/>
        <v/>
      </c>
      <c r="V175" s="322" t="str">
        <f t="shared" ref="V175" si="2198">IF(Q175="","",IF(M175="R",MOD(Q175-SUD,CERCLE),Q175))</f>
        <v/>
      </c>
      <c r="W175" s="331" t="str">
        <f t="shared" si="1653"/>
        <v/>
      </c>
      <c r="X175" s="331" t="str">
        <f t="shared" si="1654"/>
        <v/>
      </c>
      <c r="Y175" s="352"/>
      <c r="Z175" s="322" t="str">
        <f t="shared" ref="Z175" si="2199">IF(R175="","",IF(M175="R",MOD(CERCLE-R175,CERCLE),R175))</f>
        <v/>
      </c>
      <c r="AA175" s="320" t="str">
        <f t="shared" ref="AA175" si="2200">IF(S175="","",ABS(COS(RADIANS(Z175-EST)*24))*S175)</f>
        <v/>
      </c>
      <c r="AC175" s="320" t="str">
        <f t="shared" ref="AC175" si="2201">IF(S175="","",SIN(RADIANS(Z175-EST)*24)*S175)</f>
        <v/>
      </c>
      <c r="AD175" s="320" t="str">
        <f t="shared" si="1610"/>
        <v/>
      </c>
      <c r="AF175" s="320" t="str">
        <f t="shared" si="2027"/>
        <v/>
      </c>
      <c r="AG175" s="320" t="str">
        <f t="shared" si="2027"/>
        <v/>
      </c>
      <c r="AH175" s="320" t="str">
        <f t="shared" si="1612"/>
        <v/>
      </c>
      <c r="AI175" s="320" t="str">
        <f t="shared" si="1613"/>
        <v/>
      </c>
      <c r="AJ175" s="320" t="str">
        <f>IF(AH175="","",IF(ISNA(MATCH(AH175,$AH$1:AH174,0)),"N","Y"))</f>
        <v/>
      </c>
      <c r="AK175" s="320" t="str">
        <f t="shared" si="1614"/>
        <v/>
      </c>
      <c r="AL175" s="320" t="str">
        <f t="shared" si="1615"/>
        <v/>
      </c>
      <c r="AM175" s="320" t="str">
        <f t="shared" si="1616"/>
        <v/>
      </c>
      <c r="AN175" s="320" t="str">
        <f t="shared" si="1617"/>
        <v/>
      </c>
      <c r="AO175" s="334" t="str">
        <f t="array" ref="AO175">IF(AM175="","",AVERAGE(IF(AH$1:AH$200=AM175,W$1:W$200)))</f>
        <v/>
      </c>
      <c r="AP175" s="334" t="str">
        <f t="array" ref="AP175">IF(AM175="","",AVERAGE(IF(AH$1:AH$200=AM175,X$1:X$200)))</f>
        <v/>
      </c>
      <c r="AQ175" s="334" t="str">
        <f t="shared" si="1658"/>
        <v/>
      </c>
      <c r="AR175" s="335" t="str">
        <f t="array" ref="AR175">IF(AQ175="","",MOD(DEGREES(AQ175/24),CERCLE))</f>
        <v/>
      </c>
      <c r="AS175" s="336" t="str">
        <f t="array" ref="AS175">IF(AM175="","",AVERAGE(IF(AH$1:AH$200=AM175,AA$1:AA$200)))</f>
        <v/>
      </c>
      <c r="AT175" s="336" t="str">
        <f t="shared" si="2028"/>
        <v/>
      </c>
      <c r="AU175" s="336" t="str">
        <f t="shared" si="1659"/>
        <v/>
      </c>
      <c r="AV175" s="337" t="str">
        <f t="array" ref="AV175">IF(AM175="","",AVERAGE(IF(AH$1:AH$200=AM175,AD$1:AD$200)))</f>
        <v/>
      </c>
      <c r="AW175" s="337" t="str">
        <f t="array" ref="AW175">IF(AN175="","",AVERAGE(IF(AH$1:AH$200=AN175,AD$1:AD$200)))</f>
        <v/>
      </c>
      <c r="AX175" s="337" t="str">
        <f t="shared" si="1660"/>
        <v/>
      </c>
      <c r="AY175" s="320" t="str">
        <f t="shared" si="1619"/>
        <v/>
      </c>
      <c r="AZ175" s="320" t="str">
        <f>IF(AY175="","",COUNT(AY$1:AY175))</f>
        <v/>
      </c>
      <c r="BB175" s="339" t="str">
        <f>IF(AF175="","",IF(ISNA(MATCH(AF175,$AF$1:AF174,0)),"N","Y"))</f>
        <v/>
      </c>
      <c r="BC175" s="339" t="str">
        <f t="shared" si="20"/>
        <v/>
      </c>
      <c r="BD175" s="339" t="str">
        <f>IF(BC175="","",COUNT($BC$1:BC175))</f>
        <v/>
      </c>
      <c r="BE175" s="339" t="str">
        <f t="shared" si="2029"/>
        <v/>
      </c>
      <c r="BF175" s="340" t="str">
        <f>IF(AR175="","",IF(ISNA(MATCH(AF175,$AF$1:AF174,0)),-AR175,AR175))</f>
        <v/>
      </c>
      <c r="BG175" s="341" t="str">
        <f t="array" ref="BG175">IF(BE175="","",SUM(IF(AK$1:AK$200=BE175,BF$1:BF$200)))</f>
        <v/>
      </c>
      <c r="BH175" s="341" t="str">
        <f t="shared" ref="BH175" si="2202">IF(BG175="","",MOD(BG175,CERCLE))</f>
        <v/>
      </c>
      <c r="BI175" s="342"/>
      <c r="BJ175" s="322"/>
      <c r="BK175" s="322"/>
      <c r="BL175" s="322"/>
      <c r="BM175" s="339" t="str">
        <f t="shared" si="1662"/>
        <v/>
      </c>
      <c r="BN175" s="343" t="str">
        <f t="shared" si="2031"/>
        <v/>
      </c>
      <c r="BO175" s="341" t="str">
        <f t="shared" ref="BO175" si="2203">IF(BN175="","",CERCLE-BN175)</f>
        <v/>
      </c>
      <c r="BP175" s="341"/>
      <c r="BQ175" s="339" t="str">
        <f t="shared" si="2033"/>
        <v/>
      </c>
      <c r="BR175" s="341" t="str">
        <f t="shared" si="1664"/>
        <v/>
      </c>
      <c r="BS175" s="341" t="str">
        <f t="shared" si="1665"/>
        <v/>
      </c>
      <c r="BT175" s="343" t="str">
        <f t="shared" si="2034"/>
        <v/>
      </c>
      <c r="BU175" s="342"/>
      <c r="BV175" s="341" t="str">
        <f t="shared" si="2055"/>
        <v/>
      </c>
      <c r="BW175" s="345" t="str">
        <f t="shared" si="2056"/>
        <v/>
      </c>
      <c r="BX175" s="345" t="str">
        <f t="shared" si="2035"/>
        <v/>
      </c>
      <c r="BY175" s="346" t="str">
        <f t="shared" si="2036"/>
        <v/>
      </c>
      <c r="BZ175" s="346" t="str">
        <f t="shared" si="2037"/>
        <v/>
      </c>
      <c r="CA175" s="339" t="str">
        <f t="shared" si="1668"/>
        <v/>
      </c>
      <c r="CE175" s="320" t="str">
        <f t="shared" si="2038"/>
        <v/>
      </c>
      <c r="CF175" s="320" t="str">
        <f t="shared" si="2039"/>
        <v/>
      </c>
      <c r="CG175" s="322" t="str">
        <f t="shared" si="2040"/>
        <v/>
      </c>
      <c r="CH175" s="322" t="str">
        <f t="shared" ref="CH175" si="2204">IF(CG175="","",MOD(CG175-BX175,CERCLE))</f>
        <v/>
      </c>
      <c r="CI175" s="322" t="str">
        <f t="shared" si="2042"/>
        <v/>
      </c>
      <c r="CJ175" s="349"/>
      <c r="CK175" s="350" t="str">
        <f t="shared" si="1634"/>
        <v/>
      </c>
      <c r="CL175" s="350" t="str">
        <f t="shared" si="1635"/>
        <v/>
      </c>
      <c r="CM175" s="320" t="str">
        <f t="shared" si="2072"/>
        <v/>
      </c>
      <c r="CN175" s="320" t="str">
        <f t="shared" si="2072"/>
        <v/>
      </c>
      <c r="CP175" s="322" t="str">
        <f>IF(BN175="","",MOD(BN175+'RAPPORT-XYZ'!$E$12,CERCLE))</f>
        <v/>
      </c>
      <c r="CQ175" s="345" t="str">
        <f t="shared" si="2058"/>
        <v/>
      </c>
      <c r="CR175" s="320" t="str">
        <f t="shared" si="1671"/>
        <v/>
      </c>
      <c r="CS175" s="320" t="str">
        <f t="shared" si="1636"/>
        <v/>
      </c>
      <c r="CU175" s="320" t="str">
        <f>IF(CR175="","",BY175/'RAPPORT-XYZ'!$E$9)</f>
        <v/>
      </c>
      <c r="CV175" s="320" t="str">
        <f>IF(CU175="","",-'RAPPORT-XYZ'!$E$27*CU175)</f>
        <v/>
      </c>
      <c r="CW175" s="320" t="str">
        <f>IF(CV175="","",-'RAPPORT-XYZ'!$E$29*CU175)</f>
        <v/>
      </c>
      <c r="CY175" s="320" t="str">
        <f t="shared" si="2043"/>
        <v/>
      </c>
      <c r="CZ175" s="320" t="str">
        <f t="shared" si="2043"/>
        <v/>
      </c>
      <c r="DB175" s="320" t="str">
        <f t="shared" si="1672"/>
        <v/>
      </c>
      <c r="DD175" s="320" t="str">
        <f>IF(CA175="","",CA175+('RAPPORT-XYZ'!$E$37*ROW(175:175)))</f>
        <v/>
      </c>
      <c r="DF175" s="345" t="str">
        <f t="shared" ref="DF175" si="2205">IF(AND(CZ175=0,CY175=0),0,IF(AND(CZ175=0,CY175&gt;0),NORD,IF(AND(CZ175&gt;0,CY175=0),EST,IF(AND(CZ175=0,CY175&lt;0),SUD,IF(AND(CZ175&lt;0,CY175=0),OUEST,"")))))</f>
        <v/>
      </c>
      <c r="DG175" s="345" t="str">
        <f t="shared" ref="DG175" si="2206">IF(CY175="","",IF(DF175="",MOD(DEGREES(ATAN(ABS(CZ175)/(ABS(CY175))))/24,CERCLE),DF175))</f>
        <v/>
      </c>
      <c r="DH175" s="345" t="str">
        <f t="shared" ref="DH175" si="2207">IF(DG175="","",MOD(IF(AND(CZ175&gt;0,CY175&gt;0),DG175,IF(AND(CZ175&gt;0,CY175&lt;0),SUD-DG175,IF(AND(CZ175&lt;0,CY175&lt;0),SUD+DG175,IF(AND(CZ175&lt;0,CY175&gt;0),NORD-DG175,DG175)))),CERCLE))</f>
        <v/>
      </c>
      <c r="DI175" s="322" t="str">
        <f t="shared" ref="DI175" si="2208">IF(CG175="","",MOD(CG175-DH175,CERCLE))</f>
        <v/>
      </c>
      <c r="DJ175" s="322" t="str">
        <f t="shared" si="2048"/>
        <v/>
      </c>
      <c r="DK175" s="322" t="str">
        <f>IF(XYZ!$F$15=OUI,'CALCUL-XYZ'!DJ175,'CALCUL-XYZ'!DH175)</f>
        <v/>
      </c>
      <c r="DL175" s="345" t="str">
        <f t="shared" si="2063"/>
        <v/>
      </c>
      <c r="DN175" s="320" t="str">
        <f t="shared" si="1643"/>
        <v/>
      </c>
      <c r="DO175" s="320" t="str">
        <f t="shared" si="1644"/>
        <v/>
      </c>
      <c r="DP175" s="320" t="str">
        <f t="shared" si="2064"/>
        <v/>
      </c>
      <c r="DQ175" s="320" t="str">
        <f t="shared" si="2064"/>
        <v/>
      </c>
      <c r="DS175" s="320" t="str">
        <f t="shared" si="1645"/>
        <v/>
      </c>
      <c r="DT175" s="320" t="str">
        <f>IF(XYZ!AJ199="","",IF(XYZ!$AO$23='CALCUL-XY'!$E$56," "&amp;SUBSTITUTE(XYZ!AJ199,",","."),","&amp;SUBSTITUTE(XYZ!AJ199,",",".")))</f>
        <v/>
      </c>
      <c r="DU175" s="320" t="str">
        <f>IF(XYZ!AK199="","",IF(XYZ!$AO$23='CALCUL-XY'!$E$56," "&amp;SUBSTITUTE(XYZ!AK199,",","."),","&amp;SUBSTITUTE(XYZ!AK199,",",".")))</f>
        <v/>
      </c>
      <c r="DV175" s="320" t="str">
        <f>IF(DD175="","",IF(XYZ!$AO$23='CALCUL-XY'!$E$56," "&amp;SUBSTITUTE(DD175,",","."),","&amp;SUBSTITUTE(DD175,",",".")))</f>
        <v/>
      </c>
      <c r="DW175" s="320" t="str">
        <f>IF(DS175="","",IF(XYZ!$AO$23='CALCUL-XY'!$E$56,IF(XYZ!AM199=""," ST"," "&amp;XYZ!AM199),IF(XYZ!AM199="",",ST",","&amp;XYZ!AM199)))</f>
        <v/>
      </c>
      <c r="DY175" s="319">
        <f t="shared" si="1646"/>
        <v>175</v>
      </c>
      <c r="DZ175" s="320" t="str">
        <f t="shared" si="1647"/>
        <v/>
      </c>
      <c r="EA175" s="322" t="str">
        <f t="shared" si="1648"/>
        <v/>
      </c>
      <c r="EB175" s="345" t="str">
        <f t="shared" si="1679"/>
        <v/>
      </c>
      <c r="EC175" s="320" t="str">
        <f t="shared" si="1649"/>
        <v/>
      </c>
      <c r="ED175" s="320" t="str">
        <f t="shared" si="1692"/>
        <v/>
      </c>
      <c r="EE175" s="320" t="str">
        <f t="shared" si="1693"/>
        <v/>
      </c>
      <c r="EF175" s="320" t="str">
        <f ca="1">IF(EA175="","",IF(NC&lt;DY175,"",SUM(ED175:OFFSET(ED175,(NC-1),0))))</f>
        <v/>
      </c>
      <c r="EG175" s="320" t="str">
        <f ca="1">IF(EA175="","",IF(NC&lt;DY175,"",SUM(EE175:OFFSET(EE175,(NC-1),0))))</f>
        <v/>
      </c>
      <c r="EH175" s="320" t="str">
        <f t="shared" si="1650"/>
        <v/>
      </c>
      <c r="EI175" s="320" t="str">
        <f>IF(EH175="","",'RAPPORT-XYZ'!$E$9/'CALCUL-XYZ'!EH175)</f>
        <v/>
      </c>
    </row>
    <row r="176" spans="1:139" x14ac:dyDescent="0.15">
      <c r="A176" s="320" t="str">
        <f>IF(XYZ!C200="","",XYZ!C200)</f>
        <v/>
      </c>
      <c r="B176" s="320" t="str">
        <f>IF(XYZ!C200="","",IF(XYZ!C200='RAPPORT-XYZ'!$A$6,'RAPPORT-XYZ'!$A$6,IF(OR(XYZ!C200='RAPPORT-XYZ'!$A$7,XYZ!C200='RAPPORT-XYZ'!$B$7),'RAPPORT-XYZ'!$A$7)))</f>
        <v/>
      </c>
      <c r="C176" s="320" t="str">
        <f>IF(XYZ!E200="","",XYZ!E200)</f>
        <v/>
      </c>
      <c r="D176" s="320" t="str">
        <f>IF(XYZ!F200="","",XYZ!F200)</f>
        <v/>
      </c>
      <c r="E176" s="320" t="str">
        <f>IF(XYZ!G200="","",XYZ!G200)</f>
        <v/>
      </c>
      <c r="F176" s="322" t="str">
        <f>IF(XYZ!H200="","",MOD(XYZ!H200,CERCLE))</f>
        <v/>
      </c>
      <c r="G176" s="322" t="str">
        <f>IF(XYZ!I200="","",MOD(XYZ!I200,CERCLE))</f>
        <v/>
      </c>
      <c r="H176" s="320">
        <f>IFERROR(IF(ECHELLE3="",XYZ!I200*1,XYZ!I200*ECHELLE3),"")</f>
        <v>0</v>
      </c>
      <c r="I176" s="320" t="str">
        <f>IF(XYZ!J200="","",XYZ!J200)</f>
        <v/>
      </c>
      <c r="K176" s="320" t="str">
        <f t="shared" si="1651"/>
        <v/>
      </c>
      <c r="L176" s="320" t="str">
        <f>IF(K176="","",COUNT($K$1:K176))</f>
        <v/>
      </c>
      <c r="M176" s="320" t="str">
        <f t="shared" si="2015"/>
        <v/>
      </c>
      <c r="N176" s="320" t="str">
        <f t="shared" si="2016"/>
        <v/>
      </c>
      <c r="O176" s="320" t="str">
        <f t="shared" si="2017"/>
        <v/>
      </c>
      <c r="P176" s="320" t="str">
        <f t="shared" si="2018"/>
        <v/>
      </c>
      <c r="Q176" s="322" t="str">
        <f t="shared" si="2019"/>
        <v/>
      </c>
      <c r="R176" s="322" t="str">
        <f t="shared" si="2020"/>
        <v/>
      </c>
      <c r="S176" s="320" t="str">
        <f t="shared" si="2021"/>
        <v/>
      </c>
      <c r="T176" s="320" t="str">
        <f t="shared" si="2022"/>
        <v/>
      </c>
      <c r="V176" s="322" t="str">
        <f t="shared" ref="V176" si="2209">IF(Q176="","",IF(M176="R",MOD(Q176-SUD,CERCLE),Q176))</f>
        <v/>
      </c>
      <c r="W176" s="331" t="str">
        <f t="shared" si="1653"/>
        <v/>
      </c>
      <c r="X176" s="331" t="str">
        <f t="shared" si="1654"/>
        <v/>
      </c>
      <c r="Y176" s="352"/>
      <c r="Z176" s="322" t="str">
        <f t="shared" ref="Z176" si="2210">IF(R176="","",IF(M176="R",MOD(CERCLE-R176,CERCLE),R176))</f>
        <v/>
      </c>
      <c r="AA176" s="320" t="str">
        <f t="shared" ref="AA176" si="2211">IF(S176="","",ABS(COS(RADIANS(Z176-EST)*24))*S176)</f>
        <v/>
      </c>
      <c r="AC176" s="320" t="str">
        <f t="shared" ref="AC176" si="2212">IF(S176="","",SIN(RADIANS(Z176-EST)*24)*S176)</f>
        <v/>
      </c>
      <c r="AD176" s="320" t="str">
        <f t="shared" si="1610"/>
        <v/>
      </c>
      <c r="AF176" s="320" t="str">
        <f t="shared" si="2027"/>
        <v/>
      </c>
      <c r="AG176" s="320" t="str">
        <f t="shared" si="2027"/>
        <v/>
      </c>
      <c r="AH176" s="320" t="str">
        <f t="shared" si="1612"/>
        <v/>
      </c>
      <c r="AI176" s="320" t="str">
        <f t="shared" si="1613"/>
        <v/>
      </c>
      <c r="AJ176" s="320" t="str">
        <f>IF(AH176="","",IF(ISNA(MATCH(AH176,$AH$1:AH175,0)),"N","Y"))</f>
        <v/>
      </c>
      <c r="AK176" s="320" t="str">
        <f t="shared" si="1614"/>
        <v/>
      </c>
      <c r="AL176" s="320" t="str">
        <f t="shared" si="1615"/>
        <v/>
      </c>
      <c r="AM176" s="320" t="str">
        <f t="shared" si="1616"/>
        <v/>
      </c>
      <c r="AN176" s="320" t="str">
        <f t="shared" si="1617"/>
        <v/>
      </c>
      <c r="AO176" s="334" t="str">
        <f t="array" ref="AO176">IF(AM176="","",AVERAGE(IF(AH$1:AH$200=AM176,W$1:W$200)))</f>
        <v/>
      </c>
      <c r="AP176" s="334" t="str">
        <f t="array" ref="AP176">IF(AM176="","",AVERAGE(IF(AH$1:AH$200=AM176,X$1:X$200)))</f>
        <v/>
      </c>
      <c r="AQ176" s="334" t="str">
        <f t="shared" si="1658"/>
        <v/>
      </c>
      <c r="AR176" s="335" t="str">
        <f t="array" ref="AR176">IF(AQ176="","",MOD(DEGREES(AQ176/24),CERCLE))</f>
        <v/>
      </c>
      <c r="AS176" s="336" t="str">
        <f t="array" ref="AS176">IF(AM176="","",AVERAGE(IF(AH$1:AH$200=AM176,AA$1:AA$200)))</f>
        <v/>
      </c>
      <c r="AT176" s="336" t="str">
        <f t="shared" si="2028"/>
        <v/>
      </c>
      <c r="AU176" s="336" t="str">
        <f t="shared" si="1659"/>
        <v/>
      </c>
      <c r="AV176" s="337" t="str">
        <f t="array" ref="AV176">IF(AM176="","",AVERAGE(IF(AH$1:AH$200=AM176,AD$1:AD$200)))</f>
        <v/>
      </c>
      <c r="AW176" s="337" t="str">
        <f t="array" ref="AW176">IF(AN176="","",AVERAGE(IF(AH$1:AH$200=AN176,AD$1:AD$200)))</f>
        <v/>
      </c>
      <c r="AX176" s="337" t="str">
        <f t="shared" si="1660"/>
        <v/>
      </c>
      <c r="AY176" s="320" t="str">
        <f t="shared" si="1619"/>
        <v/>
      </c>
      <c r="AZ176" s="320" t="str">
        <f>IF(AY176="","",COUNT(AY$1:AY176))</f>
        <v/>
      </c>
      <c r="BB176" s="339" t="str">
        <f>IF(AF176="","",IF(ISNA(MATCH(AF176,$AF$1:AF175,0)),"N","Y"))</f>
        <v/>
      </c>
      <c r="BC176" s="339" t="str">
        <f t="shared" si="20"/>
        <v/>
      </c>
      <c r="BD176" s="339" t="str">
        <f>IF(BC176="","",COUNT($BC$1:BC176))</f>
        <v/>
      </c>
      <c r="BE176" s="339" t="str">
        <f t="shared" si="2029"/>
        <v/>
      </c>
      <c r="BF176" s="340" t="str">
        <f>IF(AR176="","",IF(ISNA(MATCH(AF176,$AF$1:AF175,0)),-AR176,AR176))</f>
        <v/>
      </c>
      <c r="BG176" s="341" t="str">
        <f t="array" ref="BG176">IF(BE176="","",SUM(IF(AK$1:AK$200=BE176,BF$1:BF$200)))</f>
        <v/>
      </c>
      <c r="BH176" s="341" t="str">
        <f t="shared" ref="BH176" si="2213">IF(BG176="","",MOD(BG176,CERCLE))</f>
        <v/>
      </c>
      <c r="BI176" s="342"/>
      <c r="BJ176" s="322"/>
      <c r="BK176" s="322"/>
      <c r="BL176" s="322"/>
      <c r="BM176" s="339" t="str">
        <f t="shared" si="1662"/>
        <v/>
      </c>
      <c r="BN176" s="343" t="str">
        <f t="shared" si="2031"/>
        <v/>
      </c>
      <c r="BO176" s="341" t="str">
        <f t="shared" ref="BO176" si="2214">IF(BN176="","",CERCLE-BN176)</f>
        <v/>
      </c>
      <c r="BP176" s="341"/>
      <c r="BQ176" s="339" t="str">
        <f t="shared" si="2033"/>
        <v/>
      </c>
      <c r="BR176" s="341" t="str">
        <f t="shared" si="1664"/>
        <v/>
      </c>
      <c r="BS176" s="341" t="str">
        <f t="shared" si="1665"/>
        <v/>
      </c>
      <c r="BT176" s="343" t="str">
        <f t="shared" si="2034"/>
        <v/>
      </c>
      <c r="BU176" s="342"/>
      <c r="BV176" s="341" t="str">
        <f t="shared" si="2055"/>
        <v/>
      </c>
      <c r="BW176" s="345" t="str">
        <f t="shared" si="2056"/>
        <v/>
      </c>
      <c r="BX176" s="345" t="str">
        <f t="shared" si="2035"/>
        <v/>
      </c>
      <c r="BY176" s="346" t="str">
        <f t="shared" si="2036"/>
        <v/>
      </c>
      <c r="BZ176" s="346" t="str">
        <f t="shared" si="2037"/>
        <v/>
      </c>
      <c r="CA176" s="339" t="str">
        <f t="shared" si="1668"/>
        <v/>
      </c>
      <c r="CE176" s="320" t="str">
        <f t="shared" si="2038"/>
        <v/>
      </c>
      <c r="CF176" s="320" t="str">
        <f t="shared" si="2039"/>
        <v/>
      </c>
      <c r="CG176" s="322" t="str">
        <f t="shared" si="2040"/>
        <v/>
      </c>
      <c r="CH176" s="322" t="str">
        <f t="shared" ref="CH176" si="2215">IF(CG176="","",MOD(CG176-BX176,CERCLE))</f>
        <v/>
      </c>
      <c r="CI176" s="322" t="str">
        <f t="shared" si="2042"/>
        <v/>
      </c>
      <c r="CJ176" s="349"/>
      <c r="CK176" s="350" t="str">
        <f t="shared" si="1634"/>
        <v/>
      </c>
      <c r="CL176" s="350" t="str">
        <f t="shared" si="1635"/>
        <v/>
      </c>
      <c r="CM176" s="320" t="str">
        <f t="shared" si="2072"/>
        <v/>
      </c>
      <c r="CN176" s="320" t="str">
        <f t="shared" si="2072"/>
        <v/>
      </c>
      <c r="CP176" s="322" t="str">
        <f>IF(BN176="","",MOD(BN176+'RAPPORT-XYZ'!$E$12,CERCLE))</f>
        <v/>
      </c>
      <c r="CQ176" s="345" t="str">
        <f t="shared" si="2058"/>
        <v/>
      </c>
      <c r="CR176" s="320" t="str">
        <f t="shared" si="1671"/>
        <v/>
      </c>
      <c r="CS176" s="320" t="str">
        <f t="shared" si="1636"/>
        <v/>
      </c>
      <c r="CU176" s="320" t="str">
        <f>IF(CR176="","",BY176/'RAPPORT-XYZ'!$E$9)</f>
        <v/>
      </c>
      <c r="CV176" s="320" t="str">
        <f>IF(CU176="","",-'RAPPORT-XYZ'!$E$27*CU176)</f>
        <v/>
      </c>
      <c r="CW176" s="320" t="str">
        <f>IF(CV176="","",-'RAPPORT-XYZ'!$E$29*CU176)</f>
        <v/>
      </c>
      <c r="CY176" s="320" t="str">
        <f t="shared" si="2043"/>
        <v/>
      </c>
      <c r="CZ176" s="320" t="str">
        <f t="shared" si="2043"/>
        <v/>
      </c>
      <c r="DB176" s="320" t="str">
        <f t="shared" si="1672"/>
        <v/>
      </c>
      <c r="DD176" s="320" t="str">
        <f>IF(CA176="","",CA176+('RAPPORT-XYZ'!$E$37*ROW(176:176)))</f>
        <v/>
      </c>
      <c r="DF176" s="345" t="str">
        <f t="shared" ref="DF176" si="2216">IF(AND(CZ176=0,CY176=0),0,IF(AND(CZ176=0,CY176&gt;0),NORD,IF(AND(CZ176&gt;0,CY176=0),EST,IF(AND(CZ176=0,CY176&lt;0),SUD,IF(AND(CZ176&lt;0,CY176=0),OUEST,"")))))</f>
        <v/>
      </c>
      <c r="DG176" s="345" t="str">
        <f t="shared" ref="DG176" si="2217">IF(CY176="","",IF(DF176="",MOD(DEGREES(ATAN(ABS(CZ176)/(ABS(CY176))))/24,CERCLE),DF176))</f>
        <v/>
      </c>
      <c r="DH176" s="345" t="str">
        <f t="shared" ref="DH176" si="2218">IF(DG176="","",MOD(IF(AND(CZ176&gt;0,CY176&gt;0),DG176,IF(AND(CZ176&gt;0,CY176&lt;0),SUD-DG176,IF(AND(CZ176&lt;0,CY176&lt;0),SUD+DG176,IF(AND(CZ176&lt;0,CY176&gt;0),NORD-DG176,DG176)))),CERCLE))</f>
        <v/>
      </c>
      <c r="DI176" s="322" t="str">
        <f t="shared" ref="DI176" si="2219">IF(CG176="","",MOD(CG176-DH176,CERCLE))</f>
        <v/>
      </c>
      <c r="DJ176" s="322" t="str">
        <f t="shared" si="2048"/>
        <v/>
      </c>
      <c r="DK176" s="322" t="str">
        <f>IF(XYZ!$F$15=OUI,'CALCUL-XYZ'!DJ176,'CALCUL-XYZ'!DH176)</f>
        <v/>
      </c>
      <c r="DL176" s="345" t="str">
        <f t="shared" si="2063"/>
        <v/>
      </c>
      <c r="DN176" s="320" t="str">
        <f t="shared" si="1643"/>
        <v/>
      </c>
      <c r="DO176" s="320" t="str">
        <f t="shared" si="1644"/>
        <v/>
      </c>
      <c r="DP176" s="320" t="str">
        <f t="shared" si="2064"/>
        <v/>
      </c>
      <c r="DQ176" s="320" t="str">
        <f t="shared" si="2064"/>
        <v/>
      </c>
      <c r="DS176" s="320" t="str">
        <f t="shared" si="1645"/>
        <v/>
      </c>
      <c r="DT176" s="320" t="str">
        <f>IF(XYZ!AJ200="","",IF(XYZ!$AO$23='CALCUL-XY'!$E$56," "&amp;SUBSTITUTE(XYZ!AJ200,",","."),","&amp;SUBSTITUTE(XYZ!AJ200,",",".")))</f>
        <v/>
      </c>
      <c r="DU176" s="320" t="str">
        <f>IF(XYZ!AK200="","",IF(XYZ!$AO$23='CALCUL-XY'!$E$56," "&amp;SUBSTITUTE(XYZ!AK200,",","."),","&amp;SUBSTITUTE(XYZ!AK200,",",".")))</f>
        <v/>
      </c>
      <c r="DV176" s="320" t="str">
        <f>IF(DD176="","",IF(XYZ!$AO$23='CALCUL-XY'!$E$56," "&amp;SUBSTITUTE(DD176,",","."),","&amp;SUBSTITUTE(DD176,",",".")))</f>
        <v/>
      </c>
      <c r="DW176" s="320" t="str">
        <f>IF(DS176="","",IF(XYZ!$AO$23='CALCUL-XY'!$E$56,IF(XYZ!AM200=""," ST"," "&amp;XYZ!AM200),IF(XYZ!AM200="",",ST",","&amp;XYZ!AM200)))</f>
        <v/>
      </c>
      <c r="DY176" s="319">
        <f t="shared" si="1646"/>
        <v>176</v>
      </c>
      <c r="DZ176" s="320" t="str">
        <f t="shared" si="1647"/>
        <v/>
      </c>
      <c r="EA176" s="322" t="str">
        <f t="shared" si="1648"/>
        <v/>
      </c>
      <c r="EB176" s="345" t="str">
        <f t="shared" si="1679"/>
        <v/>
      </c>
      <c r="EC176" s="320" t="str">
        <f t="shared" si="1649"/>
        <v/>
      </c>
      <c r="ED176" s="320" t="str">
        <f t="shared" si="1692"/>
        <v/>
      </c>
      <c r="EE176" s="320" t="str">
        <f t="shared" si="1693"/>
        <v/>
      </c>
      <c r="EF176" s="320" t="str">
        <f ca="1">IF(EA176="","",IF(NC&lt;DY176,"",SUM(ED176:OFFSET(ED176,(NC-1),0))))</f>
        <v/>
      </c>
      <c r="EG176" s="320" t="str">
        <f ca="1">IF(EA176="","",IF(NC&lt;DY176,"",SUM(EE176:OFFSET(EE176,(NC-1),0))))</f>
        <v/>
      </c>
      <c r="EH176" s="320" t="str">
        <f t="shared" si="1650"/>
        <v/>
      </c>
      <c r="EI176" s="320" t="str">
        <f>IF(EH176="","",'RAPPORT-XYZ'!$E$9/'CALCUL-XYZ'!EH176)</f>
        <v/>
      </c>
    </row>
    <row r="177" spans="1:139" x14ac:dyDescent="0.15">
      <c r="A177" s="320" t="str">
        <f>IF(XYZ!C201="","",XYZ!C201)</f>
        <v/>
      </c>
      <c r="B177" s="320" t="str">
        <f>IF(XYZ!C201="","",IF(XYZ!C201='RAPPORT-XYZ'!$A$6,'RAPPORT-XYZ'!$A$6,IF(OR(XYZ!C201='RAPPORT-XYZ'!$A$7,XYZ!C201='RAPPORT-XYZ'!$B$7),'RAPPORT-XYZ'!$A$7)))</f>
        <v/>
      </c>
      <c r="C177" s="320" t="str">
        <f>IF(XYZ!E201="","",XYZ!E201)</f>
        <v/>
      </c>
      <c r="D177" s="320" t="str">
        <f>IF(XYZ!F201="","",XYZ!F201)</f>
        <v/>
      </c>
      <c r="E177" s="320" t="str">
        <f>IF(XYZ!G201="","",XYZ!G201)</f>
        <v/>
      </c>
      <c r="F177" s="322" t="str">
        <f>IF(XYZ!H201="","",MOD(XYZ!H201,CERCLE))</f>
        <v/>
      </c>
      <c r="G177" s="322" t="str">
        <f>IF(XYZ!I201="","",MOD(XYZ!I201,CERCLE))</f>
        <v/>
      </c>
      <c r="H177" s="320">
        <f>IFERROR(IF(ECHELLE3="",XYZ!I201*1,XYZ!I201*ECHELLE3),"")</f>
        <v>0</v>
      </c>
      <c r="I177" s="320" t="str">
        <f>IF(XYZ!J201="","",XYZ!J201)</f>
        <v/>
      </c>
      <c r="K177" s="320" t="str">
        <f t="shared" si="1651"/>
        <v/>
      </c>
      <c r="L177" s="320" t="str">
        <f>IF(K177="","",COUNT($K$1:K177))</f>
        <v/>
      </c>
      <c r="M177" s="320" t="str">
        <f t="shared" si="2015"/>
        <v/>
      </c>
      <c r="N177" s="320" t="str">
        <f t="shared" si="2016"/>
        <v/>
      </c>
      <c r="O177" s="320" t="str">
        <f t="shared" si="2017"/>
        <v/>
      </c>
      <c r="P177" s="320" t="str">
        <f t="shared" si="2018"/>
        <v/>
      </c>
      <c r="Q177" s="322" t="str">
        <f t="shared" si="2019"/>
        <v/>
      </c>
      <c r="R177" s="322" t="str">
        <f t="shared" si="2020"/>
        <v/>
      </c>
      <c r="S177" s="320" t="str">
        <f t="shared" si="2021"/>
        <v/>
      </c>
      <c r="T177" s="320" t="str">
        <f t="shared" si="2022"/>
        <v/>
      </c>
      <c r="V177" s="322" t="str">
        <f t="shared" ref="V177" si="2220">IF(Q177="","",IF(M177="R",MOD(Q177-SUD,CERCLE),Q177))</f>
        <v/>
      </c>
      <c r="W177" s="331" t="str">
        <f t="shared" si="1653"/>
        <v/>
      </c>
      <c r="X177" s="331" t="str">
        <f t="shared" si="1654"/>
        <v/>
      </c>
      <c r="Y177" s="352"/>
      <c r="Z177" s="322" t="str">
        <f t="shared" ref="Z177" si="2221">IF(R177="","",IF(M177="R",MOD(CERCLE-R177,CERCLE),R177))</f>
        <v/>
      </c>
      <c r="AA177" s="320" t="str">
        <f t="shared" ref="AA177" si="2222">IF(S177="","",ABS(COS(RADIANS(Z177-EST)*24))*S177)</f>
        <v/>
      </c>
      <c r="AC177" s="320" t="str">
        <f t="shared" ref="AC177" si="2223">IF(S177="","",SIN(RADIANS(Z177-EST)*24)*S177)</f>
        <v/>
      </c>
      <c r="AD177" s="320" t="str">
        <f t="shared" si="1610"/>
        <v/>
      </c>
      <c r="AF177" s="320" t="str">
        <f t="shared" si="2027"/>
        <v/>
      </c>
      <c r="AG177" s="320" t="str">
        <f t="shared" si="2027"/>
        <v/>
      </c>
      <c r="AH177" s="320" t="str">
        <f t="shared" si="1612"/>
        <v/>
      </c>
      <c r="AI177" s="320" t="str">
        <f t="shared" si="1613"/>
        <v/>
      </c>
      <c r="AJ177" s="320" t="str">
        <f>IF(AH177="","",IF(ISNA(MATCH(AH177,$AH$1:AH176,0)),"N","Y"))</f>
        <v/>
      </c>
      <c r="AK177" s="320" t="str">
        <f t="shared" si="1614"/>
        <v/>
      </c>
      <c r="AL177" s="320" t="str">
        <f t="shared" si="1615"/>
        <v/>
      </c>
      <c r="AM177" s="320" t="str">
        <f t="shared" si="1616"/>
        <v/>
      </c>
      <c r="AN177" s="320" t="str">
        <f t="shared" si="1617"/>
        <v/>
      </c>
      <c r="AO177" s="334" t="str">
        <f t="array" ref="AO177">IF(AM177="","",AVERAGE(IF(AH$1:AH$200=AM177,W$1:W$200)))</f>
        <v/>
      </c>
      <c r="AP177" s="334" t="str">
        <f t="array" ref="AP177">IF(AM177="","",AVERAGE(IF(AH$1:AH$200=AM177,X$1:X$200)))</f>
        <v/>
      </c>
      <c r="AQ177" s="334" t="str">
        <f t="shared" si="1658"/>
        <v/>
      </c>
      <c r="AR177" s="335" t="str">
        <f t="array" ref="AR177">IF(AQ177="","",MOD(DEGREES(AQ177/24),CERCLE))</f>
        <v/>
      </c>
      <c r="AS177" s="336" t="str">
        <f t="array" ref="AS177">IF(AM177="","",AVERAGE(IF(AH$1:AH$200=AM177,AA$1:AA$200)))</f>
        <v/>
      </c>
      <c r="AT177" s="336" t="str">
        <f t="shared" si="2028"/>
        <v/>
      </c>
      <c r="AU177" s="336" t="str">
        <f t="shared" si="1659"/>
        <v/>
      </c>
      <c r="AV177" s="337" t="str">
        <f t="array" ref="AV177">IF(AM177="","",AVERAGE(IF(AH$1:AH$200=AM177,AD$1:AD$200)))</f>
        <v/>
      </c>
      <c r="AW177" s="337" t="str">
        <f t="array" ref="AW177">IF(AN177="","",AVERAGE(IF(AH$1:AH$200=AN177,AD$1:AD$200)))</f>
        <v/>
      </c>
      <c r="AX177" s="337" t="str">
        <f t="shared" si="1660"/>
        <v/>
      </c>
      <c r="AY177" s="320" t="str">
        <f t="shared" si="1619"/>
        <v/>
      </c>
      <c r="AZ177" s="320" t="str">
        <f>IF(AY177="","",COUNT(AY$1:AY177))</f>
        <v/>
      </c>
      <c r="BB177" s="339" t="str">
        <f>IF(AF177="","",IF(ISNA(MATCH(AF177,$AF$1:AF176,0)),"N","Y"))</f>
        <v/>
      </c>
      <c r="BC177" s="339" t="str">
        <f t="shared" si="20"/>
        <v/>
      </c>
      <c r="BD177" s="339" t="str">
        <f>IF(BC177="","",COUNT($BC$1:BC177))</f>
        <v/>
      </c>
      <c r="BE177" s="339" t="str">
        <f t="shared" si="2029"/>
        <v/>
      </c>
      <c r="BF177" s="340" t="str">
        <f>IF(AR177="","",IF(ISNA(MATCH(AF177,$AF$1:AF176,0)),-AR177,AR177))</f>
        <v/>
      </c>
      <c r="BG177" s="341" t="str">
        <f t="array" ref="BG177">IF(BE177="","",SUM(IF(AK$1:AK$200=BE177,BF$1:BF$200)))</f>
        <v/>
      </c>
      <c r="BH177" s="341" t="str">
        <f t="shared" ref="BH177" si="2224">IF(BG177="","",MOD(BG177,CERCLE))</f>
        <v/>
      </c>
      <c r="BI177" s="342"/>
      <c r="BJ177" s="322"/>
      <c r="BK177" s="322"/>
      <c r="BL177" s="322"/>
      <c r="BM177" s="339" t="str">
        <f t="shared" si="1662"/>
        <v/>
      </c>
      <c r="BN177" s="343" t="str">
        <f t="shared" si="2031"/>
        <v/>
      </c>
      <c r="BO177" s="341" t="str">
        <f t="shared" ref="BO177" si="2225">IF(BN177="","",CERCLE-BN177)</f>
        <v/>
      </c>
      <c r="BP177" s="341"/>
      <c r="BQ177" s="339" t="str">
        <f t="shared" si="2033"/>
        <v/>
      </c>
      <c r="BR177" s="341" t="str">
        <f t="shared" si="1664"/>
        <v/>
      </c>
      <c r="BS177" s="341" t="str">
        <f t="shared" si="1665"/>
        <v/>
      </c>
      <c r="BT177" s="343" t="str">
        <f t="shared" si="2034"/>
        <v/>
      </c>
      <c r="BU177" s="342"/>
      <c r="BV177" s="341" t="str">
        <f t="shared" si="2055"/>
        <v/>
      </c>
      <c r="BW177" s="345" t="str">
        <f t="shared" si="2056"/>
        <v/>
      </c>
      <c r="BX177" s="345" t="str">
        <f t="shared" si="2035"/>
        <v/>
      </c>
      <c r="BY177" s="346" t="str">
        <f t="shared" si="2036"/>
        <v/>
      </c>
      <c r="BZ177" s="346" t="str">
        <f t="shared" si="2037"/>
        <v/>
      </c>
      <c r="CA177" s="339" t="str">
        <f t="shared" si="1668"/>
        <v/>
      </c>
      <c r="CE177" s="320" t="str">
        <f t="shared" si="2038"/>
        <v/>
      </c>
      <c r="CF177" s="320" t="str">
        <f t="shared" si="2039"/>
        <v/>
      </c>
      <c r="CG177" s="322" t="str">
        <f t="shared" si="2040"/>
        <v/>
      </c>
      <c r="CH177" s="322" t="str">
        <f t="shared" ref="CH177" si="2226">IF(CG177="","",MOD(CG177-BX177,CERCLE))</f>
        <v/>
      </c>
      <c r="CI177" s="322" t="str">
        <f t="shared" si="2042"/>
        <v/>
      </c>
      <c r="CJ177" s="349"/>
      <c r="CK177" s="350" t="str">
        <f t="shared" si="1634"/>
        <v/>
      </c>
      <c r="CL177" s="350" t="str">
        <f t="shared" si="1635"/>
        <v/>
      </c>
      <c r="CM177" s="320" t="str">
        <f t="shared" si="2072"/>
        <v/>
      </c>
      <c r="CN177" s="320" t="str">
        <f t="shared" si="2072"/>
        <v/>
      </c>
      <c r="CP177" s="322" t="str">
        <f>IF(BN177="","",MOD(BN177+'RAPPORT-XYZ'!$E$12,CERCLE))</f>
        <v/>
      </c>
      <c r="CQ177" s="345" t="str">
        <f t="shared" si="2058"/>
        <v/>
      </c>
      <c r="CR177" s="320" t="str">
        <f t="shared" si="1671"/>
        <v/>
      </c>
      <c r="CS177" s="320" t="str">
        <f t="shared" si="1636"/>
        <v/>
      </c>
      <c r="CU177" s="320" t="str">
        <f>IF(CR177="","",BY177/'RAPPORT-XYZ'!$E$9)</f>
        <v/>
      </c>
      <c r="CV177" s="320" t="str">
        <f>IF(CU177="","",-'RAPPORT-XYZ'!$E$27*CU177)</f>
        <v/>
      </c>
      <c r="CW177" s="320" t="str">
        <f>IF(CV177="","",-'RAPPORT-XYZ'!$E$29*CU177)</f>
        <v/>
      </c>
      <c r="CY177" s="320" t="str">
        <f t="shared" si="2043"/>
        <v/>
      </c>
      <c r="CZ177" s="320" t="str">
        <f t="shared" si="2043"/>
        <v/>
      </c>
      <c r="DB177" s="320" t="str">
        <f t="shared" si="1672"/>
        <v/>
      </c>
      <c r="DD177" s="320" t="str">
        <f>IF(CA177="","",CA177+('RAPPORT-XYZ'!$E$37*ROW(177:177)))</f>
        <v/>
      </c>
      <c r="DF177" s="345" t="str">
        <f t="shared" ref="DF177" si="2227">IF(AND(CZ177=0,CY177=0),0,IF(AND(CZ177=0,CY177&gt;0),NORD,IF(AND(CZ177&gt;0,CY177=0),EST,IF(AND(CZ177=0,CY177&lt;0),SUD,IF(AND(CZ177&lt;0,CY177=0),OUEST,"")))))</f>
        <v/>
      </c>
      <c r="DG177" s="345" t="str">
        <f t="shared" ref="DG177" si="2228">IF(CY177="","",IF(DF177="",MOD(DEGREES(ATAN(ABS(CZ177)/(ABS(CY177))))/24,CERCLE),DF177))</f>
        <v/>
      </c>
      <c r="DH177" s="345" t="str">
        <f t="shared" ref="DH177" si="2229">IF(DG177="","",MOD(IF(AND(CZ177&gt;0,CY177&gt;0),DG177,IF(AND(CZ177&gt;0,CY177&lt;0),SUD-DG177,IF(AND(CZ177&lt;0,CY177&lt;0),SUD+DG177,IF(AND(CZ177&lt;0,CY177&gt;0),NORD-DG177,DG177)))),CERCLE))</f>
        <v/>
      </c>
      <c r="DI177" s="322" t="str">
        <f t="shared" ref="DI177" si="2230">IF(CG177="","",MOD(CG177-DH177,CERCLE))</f>
        <v/>
      </c>
      <c r="DJ177" s="322" t="str">
        <f t="shared" si="2048"/>
        <v/>
      </c>
      <c r="DK177" s="322" t="str">
        <f>IF(XYZ!$F$15=OUI,'CALCUL-XYZ'!DJ177,'CALCUL-XYZ'!DH177)</f>
        <v/>
      </c>
      <c r="DL177" s="345" t="str">
        <f t="shared" si="2063"/>
        <v/>
      </c>
      <c r="DN177" s="320" t="str">
        <f t="shared" si="1643"/>
        <v/>
      </c>
      <c r="DO177" s="320" t="str">
        <f t="shared" si="1644"/>
        <v/>
      </c>
      <c r="DP177" s="320" t="str">
        <f t="shared" si="2064"/>
        <v/>
      </c>
      <c r="DQ177" s="320" t="str">
        <f t="shared" si="2064"/>
        <v/>
      </c>
      <c r="DS177" s="320" t="str">
        <f t="shared" si="1645"/>
        <v/>
      </c>
      <c r="DT177" s="320" t="str">
        <f>IF(XYZ!AJ201="","",IF(XYZ!$AO$23='CALCUL-XY'!$E$56," "&amp;SUBSTITUTE(XYZ!AJ201,",","."),","&amp;SUBSTITUTE(XYZ!AJ201,",",".")))</f>
        <v/>
      </c>
      <c r="DU177" s="320" t="str">
        <f>IF(XYZ!AK201="","",IF(XYZ!$AO$23='CALCUL-XY'!$E$56," "&amp;SUBSTITUTE(XYZ!AK201,",","."),","&amp;SUBSTITUTE(XYZ!AK201,",",".")))</f>
        <v/>
      </c>
      <c r="DV177" s="320" t="str">
        <f>IF(DD177="","",IF(XYZ!$AO$23='CALCUL-XY'!$E$56," "&amp;SUBSTITUTE(DD177,",","."),","&amp;SUBSTITUTE(DD177,",",".")))</f>
        <v/>
      </c>
      <c r="DW177" s="320" t="str">
        <f>IF(DS177="","",IF(XYZ!$AO$23='CALCUL-XY'!$E$56,IF(XYZ!AM201=""," ST"," "&amp;XYZ!AM201),IF(XYZ!AM201="",",ST",","&amp;XYZ!AM201)))</f>
        <v/>
      </c>
      <c r="DY177" s="319">
        <f t="shared" si="1646"/>
        <v>177</v>
      </c>
      <c r="DZ177" s="320" t="str">
        <f t="shared" si="1647"/>
        <v/>
      </c>
      <c r="EA177" s="322" t="str">
        <f t="shared" si="1648"/>
        <v/>
      </c>
      <c r="EB177" s="345" t="str">
        <f t="shared" si="1679"/>
        <v/>
      </c>
      <c r="EC177" s="320" t="str">
        <f t="shared" si="1649"/>
        <v/>
      </c>
      <c r="ED177" s="320" t="str">
        <f t="shared" si="1692"/>
        <v/>
      </c>
      <c r="EE177" s="320" t="str">
        <f t="shared" si="1693"/>
        <v/>
      </c>
      <c r="EF177" s="320" t="str">
        <f ca="1">IF(EA177="","",IF(NC&lt;DY177,"",SUM(ED177:OFFSET(ED177,(NC-1),0))))</f>
        <v/>
      </c>
      <c r="EG177" s="320" t="str">
        <f ca="1">IF(EA177="","",IF(NC&lt;DY177,"",SUM(EE177:OFFSET(EE177,(NC-1),0))))</f>
        <v/>
      </c>
      <c r="EH177" s="320" t="str">
        <f t="shared" si="1650"/>
        <v/>
      </c>
      <c r="EI177" s="320" t="str">
        <f>IF(EH177="","",'RAPPORT-XYZ'!$E$9/'CALCUL-XYZ'!EH177)</f>
        <v/>
      </c>
    </row>
    <row r="178" spans="1:139" x14ac:dyDescent="0.15">
      <c r="A178" s="320" t="str">
        <f>IF(XYZ!C202="","",XYZ!C202)</f>
        <v/>
      </c>
      <c r="B178" s="320" t="str">
        <f>IF(XYZ!C202="","",IF(XYZ!C202='RAPPORT-XYZ'!$A$6,'RAPPORT-XYZ'!$A$6,IF(OR(XYZ!C202='RAPPORT-XYZ'!$A$7,XYZ!C202='RAPPORT-XYZ'!$B$7),'RAPPORT-XYZ'!$A$7)))</f>
        <v/>
      </c>
      <c r="C178" s="320" t="str">
        <f>IF(XYZ!E202="","",XYZ!E202)</f>
        <v/>
      </c>
      <c r="D178" s="320" t="str">
        <f>IF(XYZ!F202="","",XYZ!F202)</f>
        <v/>
      </c>
      <c r="E178" s="320" t="str">
        <f>IF(XYZ!G202="","",XYZ!G202)</f>
        <v/>
      </c>
      <c r="F178" s="322" t="str">
        <f>IF(XYZ!H202="","",MOD(XYZ!H202,CERCLE))</f>
        <v/>
      </c>
      <c r="G178" s="322" t="str">
        <f>IF(XYZ!I202="","",MOD(XYZ!I202,CERCLE))</f>
        <v/>
      </c>
      <c r="H178" s="320">
        <f>IFERROR(IF(ECHELLE3="",XYZ!I202*1,XYZ!I202*ECHELLE3),"")</f>
        <v>0</v>
      </c>
      <c r="I178" s="320" t="str">
        <f>IF(XYZ!J202="","",XYZ!J202)</f>
        <v/>
      </c>
      <c r="K178" s="320" t="str">
        <f t="shared" si="1651"/>
        <v/>
      </c>
      <c r="L178" s="320" t="str">
        <f>IF(K178="","",COUNT($K$1:K178))</f>
        <v/>
      </c>
      <c r="M178" s="320" t="str">
        <f t="shared" si="2015"/>
        <v/>
      </c>
      <c r="N178" s="320" t="str">
        <f t="shared" si="2016"/>
        <v/>
      </c>
      <c r="O178" s="320" t="str">
        <f t="shared" si="2017"/>
        <v/>
      </c>
      <c r="P178" s="320" t="str">
        <f t="shared" si="2018"/>
        <v/>
      </c>
      <c r="Q178" s="322" t="str">
        <f t="shared" si="2019"/>
        <v/>
      </c>
      <c r="R178" s="322" t="str">
        <f t="shared" si="2020"/>
        <v/>
      </c>
      <c r="S178" s="320" t="str">
        <f t="shared" si="2021"/>
        <v/>
      </c>
      <c r="T178" s="320" t="str">
        <f t="shared" si="2022"/>
        <v/>
      </c>
      <c r="V178" s="322" t="str">
        <f t="shared" ref="V178" si="2231">IF(Q178="","",IF(M178="R",MOD(Q178-SUD,CERCLE),Q178))</f>
        <v/>
      </c>
      <c r="W178" s="331" t="str">
        <f t="shared" si="1653"/>
        <v/>
      </c>
      <c r="X178" s="331" t="str">
        <f t="shared" si="1654"/>
        <v/>
      </c>
      <c r="Y178" s="352"/>
      <c r="Z178" s="322" t="str">
        <f t="shared" ref="Z178" si="2232">IF(R178="","",IF(M178="R",MOD(CERCLE-R178,CERCLE),R178))</f>
        <v/>
      </c>
      <c r="AA178" s="320" t="str">
        <f t="shared" ref="AA178" si="2233">IF(S178="","",ABS(COS(RADIANS(Z178-EST)*24))*S178)</f>
        <v/>
      </c>
      <c r="AC178" s="320" t="str">
        <f t="shared" ref="AC178" si="2234">IF(S178="","",SIN(RADIANS(Z178-EST)*24)*S178)</f>
        <v/>
      </c>
      <c r="AD178" s="320" t="str">
        <f t="shared" si="1610"/>
        <v/>
      </c>
      <c r="AF178" s="320" t="str">
        <f t="shared" si="2027"/>
        <v/>
      </c>
      <c r="AG178" s="320" t="str">
        <f t="shared" si="2027"/>
        <v/>
      </c>
      <c r="AH178" s="320" t="str">
        <f t="shared" si="1612"/>
        <v/>
      </c>
      <c r="AI178" s="320" t="str">
        <f t="shared" si="1613"/>
        <v/>
      </c>
      <c r="AJ178" s="320" t="str">
        <f>IF(AH178="","",IF(ISNA(MATCH(AH178,$AH$1:AH177,0)),"N","Y"))</f>
        <v/>
      </c>
      <c r="AK178" s="320" t="str">
        <f t="shared" si="1614"/>
        <v/>
      </c>
      <c r="AL178" s="320" t="str">
        <f t="shared" si="1615"/>
        <v/>
      </c>
      <c r="AM178" s="320" t="str">
        <f t="shared" si="1616"/>
        <v/>
      </c>
      <c r="AN178" s="320" t="str">
        <f t="shared" si="1617"/>
        <v/>
      </c>
      <c r="AO178" s="334" t="str">
        <f t="array" ref="AO178">IF(AM178="","",AVERAGE(IF(AH$1:AH$200=AM178,W$1:W$200)))</f>
        <v/>
      </c>
      <c r="AP178" s="334" t="str">
        <f t="array" ref="AP178">IF(AM178="","",AVERAGE(IF(AH$1:AH$200=AM178,X$1:X$200)))</f>
        <v/>
      </c>
      <c r="AQ178" s="334" t="str">
        <f t="shared" si="1658"/>
        <v/>
      </c>
      <c r="AR178" s="335" t="str">
        <f t="array" ref="AR178">IF(AQ178="","",MOD(DEGREES(AQ178/24),CERCLE))</f>
        <v/>
      </c>
      <c r="AS178" s="336" t="str">
        <f t="array" ref="AS178">IF(AM178="","",AVERAGE(IF(AH$1:AH$200=AM178,AA$1:AA$200)))</f>
        <v/>
      </c>
      <c r="AT178" s="336" t="str">
        <f t="shared" si="2028"/>
        <v/>
      </c>
      <c r="AU178" s="336" t="str">
        <f t="shared" si="1659"/>
        <v/>
      </c>
      <c r="AV178" s="337" t="str">
        <f t="array" ref="AV178">IF(AM178="","",AVERAGE(IF(AH$1:AH$200=AM178,AD$1:AD$200)))</f>
        <v/>
      </c>
      <c r="AW178" s="337" t="str">
        <f t="array" ref="AW178">IF(AN178="","",AVERAGE(IF(AH$1:AH$200=AN178,AD$1:AD$200)))</f>
        <v/>
      </c>
      <c r="AX178" s="337" t="str">
        <f t="shared" si="1660"/>
        <v/>
      </c>
      <c r="AY178" s="320" t="str">
        <f t="shared" si="1619"/>
        <v/>
      </c>
      <c r="AZ178" s="320" t="str">
        <f>IF(AY178="","",COUNT(AY$1:AY178))</f>
        <v/>
      </c>
      <c r="BB178" s="339" t="str">
        <f>IF(AF178="","",IF(ISNA(MATCH(AF178,$AF$1:AF177,0)),"N","Y"))</f>
        <v/>
      </c>
      <c r="BC178" s="339" t="str">
        <f t="shared" si="20"/>
        <v/>
      </c>
      <c r="BD178" s="339" t="str">
        <f>IF(BC178="","",COUNT($BC$1:BC178))</f>
        <v/>
      </c>
      <c r="BE178" s="339" t="str">
        <f t="shared" si="2029"/>
        <v/>
      </c>
      <c r="BF178" s="340" t="str">
        <f>IF(AR178="","",IF(ISNA(MATCH(AF178,$AF$1:AF177,0)),-AR178,AR178))</f>
        <v/>
      </c>
      <c r="BG178" s="341" t="str">
        <f t="array" ref="BG178">IF(BE178="","",SUM(IF(AK$1:AK$200=BE178,BF$1:BF$200)))</f>
        <v/>
      </c>
      <c r="BH178" s="341" t="str">
        <f t="shared" ref="BH178" si="2235">IF(BG178="","",MOD(BG178,CERCLE))</f>
        <v/>
      </c>
      <c r="BI178" s="342"/>
      <c r="BJ178" s="322"/>
      <c r="BK178" s="322"/>
      <c r="BL178" s="322"/>
      <c r="BM178" s="339" t="str">
        <f t="shared" si="1662"/>
        <v/>
      </c>
      <c r="BN178" s="343" t="str">
        <f t="shared" si="2031"/>
        <v/>
      </c>
      <c r="BO178" s="341" t="str">
        <f t="shared" ref="BO178" si="2236">IF(BN178="","",CERCLE-BN178)</f>
        <v/>
      </c>
      <c r="BP178" s="341"/>
      <c r="BQ178" s="339" t="str">
        <f t="shared" si="2033"/>
        <v/>
      </c>
      <c r="BR178" s="341" t="str">
        <f t="shared" si="1664"/>
        <v/>
      </c>
      <c r="BS178" s="341" t="str">
        <f t="shared" si="1665"/>
        <v/>
      </c>
      <c r="BT178" s="343" t="str">
        <f t="shared" si="2034"/>
        <v/>
      </c>
      <c r="BU178" s="342"/>
      <c r="BV178" s="341" t="str">
        <f t="shared" si="2055"/>
        <v/>
      </c>
      <c r="BW178" s="345" t="str">
        <f t="shared" si="2056"/>
        <v/>
      </c>
      <c r="BX178" s="345" t="str">
        <f t="shared" si="2035"/>
        <v/>
      </c>
      <c r="BY178" s="346" t="str">
        <f t="shared" si="2036"/>
        <v/>
      </c>
      <c r="BZ178" s="346" t="str">
        <f t="shared" si="2037"/>
        <v/>
      </c>
      <c r="CA178" s="339" t="str">
        <f t="shared" si="1668"/>
        <v/>
      </c>
      <c r="CE178" s="320" t="str">
        <f t="shared" si="2038"/>
        <v/>
      </c>
      <c r="CF178" s="320" t="str">
        <f t="shared" si="2039"/>
        <v/>
      </c>
      <c r="CG178" s="322" t="str">
        <f t="shared" si="2040"/>
        <v/>
      </c>
      <c r="CH178" s="322" t="str">
        <f t="shared" ref="CH178" si="2237">IF(CG178="","",MOD(CG178-BX178,CERCLE))</f>
        <v/>
      </c>
      <c r="CI178" s="322" t="str">
        <f t="shared" si="2042"/>
        <v/>
      </c>
      <c r="CJ178" s="349"/>
      <c r="CK178" s="350" t="str">
        <f t="shared" si="1634"/>
        <v/>
      </c>
      <c r="CL178" s="350" t="str">
        <f t="shared" si="1635"/>
        <v/>
      </c>
      <c r="CM178" s="320" t="str">
        <f t="shared" si="2072"/>
        <v/>
      </c>
      <c r="CN178" s="320" t="str">
        <f t="shared" si="2072"/>
        <v/>
      </c>
      <c r="CP178" s="322" t="str">
        <f>IF(BN178="","",MOD(BN178+'RAPPORT-XYZ'!$E$12,CERCLE))</f>
        <v/>
      </c>
      <c r="CQ178" s="345" t="str">
        <f t="shared" si="2058"/>
        <v/>
      </c>
      <c r="CR178" s="320" t="str">
        <f t="shared" si="1671"/>
        <v/>
      </c>
      <c r="CS178" s="320" t="str">
        <f t="shared" si="1636"/>
        <v/>
      </c>
      <c r="CU178" s="320" t="str">
        <f>IF(CR178="","",BY178/'RAPPORT-XYZ'!$E$9)</f>
        <v/>
      </c>
      <c r="CV178" s="320" t="str">
        <f>IF(CU178="","",-'RAPPORT-XYZ'!$E$27*CU178)</f>
        <v/>
      </c>
      <c r="CW178" s="320" t="str">
        <f>IF(CV178="","",-'RAPPORT-XYZ'!$E$29*CU178)</f>
        <v/>
      </c>
      <c r="CY178" s="320" t="str">
        <f t="shared" si="2043"/>
        <v/>
      </c>
      <c r="CZ178" s="320" t="str">
        <f t="shared" si="2043"/>
        <v/>
      </c>
      <c r="DB178" s="320" t="str">
        <f t="shared" si="1672"/>
        <v/>
      </c>
      <c r="DD178" s="320" t="str">
        <f>IF(CA178="","",CA178+('RAPPORT-XYZ'!$E$37*ROW(178:178)))</f>
        <v/>
      </c>
      <c r="DF178" s="345" t="str">
        <f t="shared" ref="DF178" si="2238">IF(AND(CZ178=0,CY178=0),0,IF(AND(CZ178=0,CY178&gt;0),NORD,IF(AND(CZ178&gt;0,CY178=0),EST,IF(AND(CZ178=0,CY178&lt;0),SUD,IF(AND(CZ178&lt;0,CY178=0),OUEST,"")))))</f>
        <v/>
      </c>
      <c r="DG178" s="345" t="str">
        <f t="shared" ref="DG178" si="2239">IF(CY178="","",IF(DF178="",MOD(DEGREES(ATAN(ABS(CZ178)/(ABS(CY178))))/24,CERCLE),DF178))</f>
        <v/>
      </c>
      <c r="DH178" s="345" t="str">
        <f t="shared" ref="DH178" si="2240">IF(DG178="","",MOD(IF(AND(CZ178&gt;0,CY178&gt;0),DG178,IF(AND(CZ178&gt;0,CY178&lt;0),SUD-DG178,IF(AND(CZ178&lt;0,CY178&lt;0),SUD+DG178,IF(AND(CZ178&lt;0,CY178&gt;0),NORD-DG178,DG178)))),CERCLE))</f>
        <v/>
      </c>
      <c r="DI178" s="322" t="str">
        <f t="shared" ref="DI178" si="2241">IF(CG178="","",MOD(CG178-DH178,CERCLE))</f>
        <v/>
      </c>
      <c r="DJ178" s="322" t="str">
        <f t="shared" si="2048"/>
        <v/>
      </c>
      <c r="DK178" s="322" t="str">
        <f>IF(XYZ!$F$15=OUI,'CALCUL-XYZ'!DJ178,'CALCUL-XYZ'!DH178)</f>
        <v/>
      </c>
      <c r="DL178" s="345" t="str">
        <f t="shared" si="2063"/>
        <v/>
      </c>
      <c r="DN178" s="320" t="str">
        <f t="shared" si="1643"/>
        <v/>
      </c>
      <c r="DO178" s="320" t="str">
        <f t="shared" si="1644"/>
        <v/>
      </c>
      <c r="DP178" s="320" t="str">
        <f t="shared" ref="DP178:DQ193" si="2242">IF(DN178="","",DP177+DN178)</f>
        <v/>
      </c>
      <c r="DQ178" s="320" t="str">
        <f t="shared" si="2242"/>
        <v/>
      </c>
      <c r="DS178" s="320" t="str">
        <f t="shared" si="1645"/>
        <v/>
      </c>
      <c r="DT178" s="320" t="str">
        <f>IF(XYZ!AJ202="","",IF(XYZ!$AO$23='CALCUL-XY'!$E$56," "&amp;SUBSTITUTE(XYZ!AJ202,",","."),","&amp;SUBSTITUTE(XYZ!AJ202,",",".")))</f>
        <v/>
      </c>
      <c r="DU178" s="320" t="str">
        <f>IF(XYZ!AK202="","",IF(XYZ!$AO$23='CALCUL-XY'!$E$56," "&amp;SUBSTITUTE(XYZ!AK202,",","."),","&amp;SUBSTITUTE(XYZ!AK202,",",".")))</f>
        <v/>
      </c>
      <c r="DV178" s="320" t="str">
        <f>IF(DD178="","",IF(XYZ!$AO$23='CALCUL-XY'!$E$56," "&amp;SUBSTITUTE(DD178,",","."),","&amp;SUBSTITUTE(DD178,",",".")))</f>
        <v/>
      </c>
      <c r="DW178" s="320" t="str">
        <f>IF(DS178="","",IF(XYZ!$AO$23='CALCUL-XY'!$E$56,IF(XYZ!AM202=""," ST"," "&amp;XYZ!AM202),IF(XYZ!AM202="",",ST",","&amp;XYZ!AM202)))</f>
        <v/>
      </c>
      <c r="DY178" s="319">
        <f t="shared" si="1646"/>
        <v>178</v>
      </c>
      <c r="DZ178" s="320" t="str">
        <f t="shared" si="1647"/>
        <v/>
      </c>
      <c r="EA178" s="322" t="str">
        <f t="shared" si="1648"/>
        <v/>
      </c>
      <c r="EB178" s="345" t="str">
        <f t="shared" si="1679"/>
        <v/>
      </c>
      <c r="EC178" s="320" t="str">
        <f t="shared" si="1649"/>
        <v/>
      </c>
      <c r="ED178" s="320" t="str">
        <f t="shared" si="1692"/>
        <v/>
      </c>
      <c r="EE178" s="320" t="str">
        <f t="shared" si="1693"/>
        <v/>
      </c>
      <c r="EF178" s="320" t="str">
        <f ca="1">IF(EA178="","",IF(NC&lt;DY178,"",SUM(ED178:OFFSET(ED178,(NC-1),0))))</f>
        <v/>
      </c>
      <c r="EG178" s="320" t="str">
        <f ca="1">IF(EA178="","",IF(NC&lt;DY178,"",SUM(EE178:OFFSET(EE178,(NC-1),0))))</f>
        <v/>
      </c>
      <c r="EH178" s="320" t="str">
        <f t="shared" si="1650"/>
        <v/>
      </c>
      <c r="EI178" s="320" t="str">
        <f>IF(EH178="","",'RAPPORT-XYZ'!$E$9/'CALCUL-XYZ'!EH178)</f>
        <v/>
      </c>
    </row>
    <row r="179" spans="1:139" x14ac:dyDescent="0.15">
      <c r="A179" s="320" t="str">
        <f>IF(XYZ!C203="","",XYZ!C203)</f>
        <v/>
      </c>
      <c r="B179" s="320" t="str">
        <f>IF(XYZ!C203="","",IF(XYZ!C203='RAPPORT-XYZ'!$A$6,'RAPPORT-XYZ'!$A$6,IF(OR(XYZ!C203='RAPPORT-XYZ'!$A$7,XYZ!C203='RAPPORT-XYZ'!$B$7),'RAPPORT-XYZ'!$A$7)))</f>
        <v/>
      </c>
      <c r="C179" s="320" t="str">
        <f>IF(XYZ!E203="","",XYZ!E203)</f>
        <v/>
      </c>
      <c r="D179" s="320" t="str">
        <f>IF(XYZ!F203="","",XYZ!F203)</f>
        <v/>
      </c>
      <c r="E179" s="320" t="str">
        <f>IF(XYZ!G203="","",XYZ!G203)</f>
        <v/>
      </c>
      <c r="F179" s="322" t="str">
        <f>IF(XYZ!H203="","",MOD(XYZ!H203,CERCLE))</f>
        <v/>
      </c>
      <c r="G179" s="322" t="str">
        <f>IF(XYZ!I203="","",MOD(XYZ!I203,CERCLE))</f>
        <v/>
      </c>
      <c r="H179" s="320">
        <f>IFERROR(IF(ECHELLE3="",XYZ!I203*1,XYZ!I203*ECHELLE3),"")</f>
        <v>0</v>
      </c>
      <c r="I179" s="320" t="str">
        <f>IF(XYZ!J203="","",XYZ!J203)</f>
        <v/>
      </c>
      <c r="K179" s="320" t="str">
        <f t="shared" si="1651"/>
        <v/>
      </c>
      <c r="L179" s="320" t="str">
        <f>IF(K179="","",COUNT($K$1:K179))</f>
        <v/>
      </c>
      <c r="M179" s="320" t="str">
        <f t="shared" si="2015"/>
        <v/>
      </c>
      <c r="N179" s="320" t="str">
        <f t="shared" si="2016"/>
        <v/>
      </c>
      <c r="O179" s="320" t="str">
        <f t="shared" si="2017"/>
        <v/>
      </c>
      <c r="P179" s="320" t="str">
        <f t="shared" si="2018"/>
        <v/>
      </c>
      <c r="Q179" s="322" t="str">
        <f t="shared" si="2019"/>
        <v/>
      </c>
      <c r="R179" s="322" t="str">
        <f t="shared" si="2020"/>
        <v/>
      </c>
      <c r="S179" s="320" t="str">
        <f t="shared" si="2021"/>
        <v/>
      </c>
      <c r="T179" s="320" t="str">
        <f t="shared" si="2022"/>
        <v/>
      </c>
      <c r="V179" s="322" t="str">
        <f t="shared" ref="V179" si="2243">IF(Q179="","",IF(M179="R",MOD(Q179-SUD,CERCLE),Q179))</f>
        <v/>
      </c>
      <c r="W179" s="331" t="str">
        <f t="shared" si="1653"/>
        <v/>
      </c>
      <c r="X179" s="331" t="str">
        <f t="shared" si="1654"/>
        <v/>
      </c>
      <c r="Y179" s="352"/>
      <c r="Z179" s="322" t="str">
        <f t="shared" ref="Z179" si="2244">IF(R179="","",IF(M179="R",MOD(CERCLE-R179,CERCLE),R179))</f>
        <v/>
      </c>
      <c r="AA179" s="320" t="str">
        <f t="shared" ref="AA179" si="2245">IF(S179="","",ABS(COS(RADIANS(Z179-EST)*24))*S179)</f>
        <v/>
      </c>
      <c r="AC179" s="320" t="str">
        <f t="shared" ref="AC179" si="2246">IF(S179="","",SIN(RADIANS(Z179-EST)*24)*S179)</f>
        <v/>
      </c>
      <c r="AD179" s="320" t="str">
        <f t="shared" si="1610"/>
        <v/>
      </c>
      <c r="AF179" s="320" t="str">
        <f t="shared" si="2027"/>
        <v/>
      </c>
      <c r="AG179" s="320" t="str">
        <f t="shared" si="2027"/>
        <v/>
      </c>
      <c r="AH179" s="320" t="str">
        <f t="shared" si="1612"/>
        <v/>
      </c>
      <c r="AI179" s="320" t="str">
        <f t="shared" si="1613"/>
        <v/>
      </c>
      <c r="AJ179" s="320" t="str">
        <f>IF(AH179="","",IF(ISNA(MATCH(AH179,$AH$1:AH178,0)),"N","Y"))</f>
        <v/>
      </c>
      <c r="AK179" s="320" t="str">
        <f t="shared" si="1614"/>
        <v/>
      </c>
      <c r="AL179" s="320" t="str">
        <f t="shared" si="1615"/>
        <v/>
      </c>
      <c r="AM179" s="320" t="str">
        <f t="shared" si="1616"/>
        <v/>
      </c>
      <c r="AN179" s="320" t="str">
        <f t="shared" si="1617"/>
        <v/>
      </c>
      <c r="AO179" s="334" t="str">
        <f t="array" ref="AO179">IF(AM179="","",AVERAGE(IF(AH$1:AH$200=AM179,W$1:W$200)))</f>
        <v/>
      </c>
      <c r="AP179" s="334" t="str">
        <f t="array" ref="AP179">IF(AM179="","",AVERAGE(IF(AH$1:AH$200=AM179,X$1:X$200)))</f>
        <v/>
      </c>
      <c r="AQ179" s="334" t="str">
        <f t="shared" si="1658"/>
        <v/>
      </c>
      <c r="AR179" s="335" t="str">
        <f t="array" ref="AR179">IF(AQ179="","",MOD(DEGREES(AQ179/24),CERCLE))</f>
        <v/>
      </c>
      <c r="AS179" s="336" t="str">
        <f t="array" ref="AS179">IF(AM179="","",AVERAGE(IF(AH$1:AH$200=AM179,AA$1:AA$200)))</f>
        <v/>
      </c>
      <c r="AT179" s="336" t="str">
        <f t="shared" si="2028"/>
        <v/>
      </c>
      <c r="AU179" s="336" t="str">
        <f t="shared" si="1659"/>
        <v/>
      </c>
      <c r="AV179" s="337" t="str">
        <f t="array" ref="AV179">IF(AM179="","",AVERAGE(IF(AH$1:AH$200=AM179,AD$1:AD$200)))</f>
        <v/>
      </c>
      <c r="AW179" s="337" t="str">
        <f t="array" ref="AW179">IF(AN179="","",AVERAGE(IF(AH$1:AH$200=AN179,AD$1:AD$200)))</f>
        <v/>
      </c>
      <c r="AX179" s="337" t="str">
        <f t="shared" si="1660"/>
        <v/>
      </c>
      <c r="AY179" s="320" t="str">
        <f t="shared" si="1619"/>
        <v/>
      </c>
      <c r="AZ179" s="320" t="str">
        <f>IF(AY179="","",COUNT(AY$1:AY179))</f>
        <v/>
      </c>
      <c r="BB179" s="339" t="str">
        <f>IF(AF179="","",IF(ISNA(MATCH(AF179,$AF$1:AF178,0)),"N","Y"))</f>
        <v/>
      </c>
      <c r="BC179" s="339" t="str">
        <f t="shared" si="20"/>
        <v/>
      </c>
      <c r="BD179" s="339" t="str">
        <f>IF(BC179="","",COUNT($BC$1:BC179))</f>
        <v/>
      </c>
      <c r="BE179" s="339" t="str">
        <f t="shared" si="2029"/>
        <v/>
      </c>
      <c r="BF179" s="340" t="str">
        <f>IF(AR179="","",IF(ISNA(MATCH(AF179,$AF$1:AF178,0)),-AR179,AR179))</f>
        <v/>
      </c>
      <c r="BG179" s="341" t="str">
        <f t="array" ref="BG179">IF(BE179="","",SUM(IF(AK$1:AK$200=BE179,BF$1:BF$200)))</f>
        <v/>
      </c>
      <c r="BH179" s="341" t="str">
        <f t="shared" ref="BH179" si="2247">IF(BG179="","",MOD(BG179,CERCLE))</f>
        <v/>
      </c>
      <c r="BI179" s="342"/>
      <c r="BJ179" s="322"/>
      <c r="BK179" s="322"/>
      <c r="BL179" s="322"/>
      <c r="BM179" s="339" t="str">
        <f t="shared" si="1662"/>
        <v/>
      </c>
      <c r="BN179" s="343" t="str">
        <f t="shared" si="2031"/>
        <v/>
      </c>
      <c r="BO179" s="341" t="str">
        <f t="shared" ref="BO179" si="2248">IF(BN179="","",CERCLE-BN179)</f>
        <v/>
      </c>
      <c r="BP179" s="341"/>
      <c r="BQ179" s="339" t="str">
        <f t="shared" si="2033"/>
        <v/>
      </c>
      <c r="BR179" s="341" t="str">
        <f t="shared" si="1664"/>
        <v/>
      </c>
      <c r="BS179" s="341" t="str">
        <f t="shared" si="1665"/>
        <v/>
      </c>
      <c r="BT179" s="343" t="str">
        <f t="shared" si="2034"/>
        <v/>
      </c>
      <c r="BU179" s="342"/>
      <c r="BV179" s="341" t="str">
        <f t="shared" si="2055"/>
        <v/>
      </c>
      <c r="BW179" s="345" t="str">
        <f t="shared" si="2056"/>
        <v/>
      </c>
      <c r="BX179" s="345" t="str">
        <f t="shared" si="2035"/>
        <v/>
      </c>
      <c r="BY179" s="346" t="str">
        <f t="shared" si="2036"/>
        <v/>
      </c>
      <c r="BZ179" s="346" t="str">
        <f t="shared" si="2037"/>
        <v/>
      </c>
      <c r="CA179" s="339" t="str">
        <f t="shared" si="1668"/>
        <v/>
      </c>
      <c r="CE179" s="320" t="str">
        <f t="shared" si="2038"/>
        <v/>
      </c>
      <c r="CF179" s="320" t="str">
        <f t="shared" si="2039"/>
        <v/>
      </c>
      <c r="CG179" s="322" t="str">
        <f t="shared" si="2040"/>
        <v/>
      </c>
      <c r="CH179" s="322" t="str">
        <f t="shared" ref="CH179" si="2249">IF(CG179="","",MOD(CG179-BX179,CERCLE))</f>
        <v/>
      </c>
      <c r="CI179" s="322" t="str">
        <f t="shared" si="2042"/>
        <v/>
      </c>
      <c r="CJ179" s="349"/>
      <c r="CK179" s="350" t="str">
        <f t="shared" si="1634"/>
        <v/>
      </c>
      <c r="CL179" s="350" t="str">
        <f t="shared" si="1635"/>
        <v/>
      </c>
      <c r="CM179" s="320" t="str">
        <f t="shared" ref="CM179:CN194" si="2250">IF(CK179="","",CM178+CK179)</f>
        <v/>
      </c>
      <c r="CN179" s="320" t="str">
        <f t="shared" si="2250"/>
        <v/>
      </c>
      <c r="CP179" s="322" t="str">
        <f>IF(BN179="","",MOD(BN179+'RAPPORT-XYZ'!$E$12,CERCLE))</f>
        <v/>
      </c>
      <c r="CQ179" s="345" t="str">
        <f t="shared" si="2058"/>
        <v/>
      </c>
      <c r="CR179" s="320" t="str">
        <f t="shared" si="1671"/>
        <v/>
      </c>
      <c r="CS179" s="320" t="str">
        <f t="shared" si="1636"/>
        <v/>
      </c>
      <c r="CU179" s="320" t="str">
        <f>IF(CR179="","",BY179/'RAPPORT-XYZ'!$E$9)</f>
        <v/>
      </c>
      <c r="CV179" s="320" t="str">
        <f>IF(CU179="","",-'RAPPORT-XYZ'!$E$27*CU179)</f>
        <v/>
      </c>
      <c r="CW179" s="320" t="str">
        <f>IF(CV179="","",-'RAPPORT-XYZ'!$E$29*CU179)</f>
        <v/>
      </c>
      <c r="CY179" s="320" t="str">
        <f t="shared" si="2043"/>
        <v/>
      </c>
      <c r="CZ179" s="320" t="str">
        <f t="shared" si="2043"/>
        <v/>
      </c>
      <c r="DB179" s="320" t="str">
        <f t="shared" si="1672"/>
        <v/>
      </c>
      <c r="DD179" s="320" t="str">
        <f>IF(CA179="","",CA179+('RAPPORT-XYZ'!$E$37*ROW(179:179)))</f>
        <v/>
      </c>
      <c r="DF179" s="345" t="str">
        <f t="shared" ref="DF179" si="2251">IF(AND(CZ179=0,CY179=0),0,IF(AND(CZ179=0,CY179&gt;0),NORD,IF(AND(CZ179&gt;0,CY179=0),EST,IF(AND(CZ179=0,CY179&lt;0),SUD,IF(AND(CZ179&lt;0,CY179=0),OUEST,"")))))</f>
        <v/>
      </c>
      <c r="DG179" s="345" t="str">
        <f t="shared" ref="DG179" si="2252">IF(CY179="","",IF(DF179="",MOD(DEGREES(ATAN(ABS(CZ179)/(ABS(CY179))))/24,CERCLE),DF179))</f>
        <v/>
      </c>
      <c r="DH179" s="345" t="str">
        <f t="shared" ref="DH179" si="2253">IF(DG179="","",MOD(IF(AND(CZ179&gt;0,CY179&gt;0),DG179,IF(AND(CZ179&gt;0,CY179&lt;0),SUD-DG179,IF(AND(CZ179&lt;0,CY179&lt;0),SUD+DG179,IF(AND(CZ179&lt;0,CY179&gt;0),NORD-DG179,DG179)))),CERCLE))</f>
        <v/>
      </c>
      <c r="DI179" s="322" t="str">
        <f t="shared" ref="DI179" si="2254">IF(CG179="","",MOD(CG179-DH179,CERCLE))</f>
        <v/>
      </c>
      <c r="DJ179" s="322" t="str">
        <f t="shared" si="2048"/>
        <v/>
      </c>
      <c r="DK179" s="322" t="str">
        <f>IF(XYZ!$F$15=OUI,'CALCUL-XYZ'!DJ179,'CALCUL-XYZ'!DH179)</f>
        <v/>
      </c>
      <c r="DL179" s="345" t="str">
        <f t="shared" si="2063"/>
        <v/>
      </c>
      <c r="DN179" s="320" t="str">
        <f t="shared" si="1643"/>
        <v/>
      </c>
      <c r="DO179" s="320" t="str">
        <f t="shared" si="1644"/>
        <v/>
      </c>
      <c r="DP179" s="320" t="str">
        <f t="shared" si="2242"/>
        <v/>
      </c>
      <c r="DQ179" s="320" t="str">
        <f t="shared" si="2242"/>
        <v/>
      </c>
      <c r="DS179" s="320" t="str">
        <f t="shared" si="1645"/>
        <v/>
      </c>
      <c r="DT179" s="320" t="str">
        <f>IF(XYZ!AJ203="","",IF(XYZ!$AO$23='CALCUL-XY'!$E$56," "&amp;SUBSTITUTE(XYZ!AJ203,",","."),","&amp;SUBSTITUTE(XYZ!AJ203,",",".")))</f>
        <v/>
      </c>
      <c r="DU179" s="320" t="str">
        <f>IF(XYZ!AK203="","",IF(XYZ!$AO$23='CALCUL-XY'!$E$56," "&amp;SUBSTITUTE(XYZ!AK203,",","."),","&amp;SUBSTITUTE(XYZ!AK203,",",".")))</f>
        <v/>
      </c>
      <c r="DV179" s="320" t="str">
        <f>IF(DD179="","",IF(XYZ!$AO$23='CALCUL-XY'!$E$56," "&amp;SUBSTITUTE(DD179,",","."),","&amp;SUBSTITUTE(DD179,",",".")))</f>
        <v/>
      </c>
      <c r="DW179" s="320" t="str">
        <f>IF(DS179="","",IF(XYZ!$AO$23='CALCUL-XY'!$E$56,IF(XYZ!AM203=""," ST"," "&amp;XYZ!AM203),IF(XYZ!AM203="",",ST",","&amp;XYZ!AM203)))</f>
        <v/>
      </c>
      <c r="DY179" s="319">
        <f t="shared" si="1646"/>
        <v>179</v>
      </c>
      <c r="DZ179" s="320" t="str">
        <f t="shared" si="1647"/>
        <v/>
      </c>
      <c r="EA179" s="322" t="str">
        <f t="shared" si="1648"/>
        <v/>
      </c>
      <c r="EB179" s="345" t="str">
        <f t="shared" si="1679"/>
        <v/>
      </c>
      <c r="EC179" s="320" t="str">
        <f t="shared" si="1649"/>
        <v/>
      </c>
      <c r="ED179" s="320" t="str">
        <f t="shared" si="1692"/>
        <v/>
      </c>
      <c r="EE179" s="320" t="str">
        <f t="shared" si="1693"/>
        <v/>
      </c>
      <c r="EF179" s="320" t="str">
        <f ca="1">IF(EA179="","",IF(NC&lt;DY179,"",SUM(ED179:OFFSET(ED179,(NC-1),0))))</f>
        <v/>
      </c>
      <c r="EG179" s="320" t="str">
        <f ca="1">IF(EA179="","",IF(NC&lt;DY179,"",SUM(EE179:OFFSET(EE179,(NC-1),0))))</f>
        <v/>
      </c>
      <c r="EH179" s="320" t="str">
        <f t="shared" si="1650"/>
        <v/>
      </c>
      <c r="EI179" s="320" t="str">
        <f>IF(EH179="","",'RAPPORT-XYZ'!$E$9/'CALCUL-XYZ'!EH179)</f>
        <v/>
      </c>
    </row>
    <row r="180" spans="1:139" x14ac:dyDescent="0.15">
      <c r="A180" s="320" t="str">
        <f>IF(XYZ!C204="","",XYZ!C204)</f>
        <v/>
      </c>
      <c r="B180" s="320" t="str">
        <f>IF(XYZ!C204="","",IF(XYZ!C204='RAPPORT-XYZ'!$A$6,'RAPPORT-XYZ'!$A$6,IF(OR(XYZ!C204='RAPPORT-XYZ'!$A$7,XYZ!C204='RAPPORT-XYZ'!$B$7),'RAPPORT-XYZ'!$A$7)))</f>
        <v/>
      </c>
      <c r="C180" s="320" t="str">
        <f>IF(XYZ!E204="","",XYZ!E204)</f>
        <v/>
      </c>
      <c r="D180" s="320" t="str">
        <f>IF(XYZ!F204="","",XYZ!F204)</f>
        <v/>
      </c>
      <c r="E180" s="320" t="str">
        <f>IF(XYZ!G204="","",XYZ!G204)</f>
        <v/>
      </c>
      <c r="F180" s="322" t="str">
        <f>IF(XYZ!H204="","",MOD(XYZ!H204,CERCLE))</f>
        <v/>
      </c>
      <c r="G180" s="322" t="str">
        <f>IF(XYZ!I204="","",MOD(XYZ!I204,CERCLE))</f>
        <v/>
      </c>
      <c r="H180" s="320">
        <f>IFERROR(IF(ECHELLE3="",XYZ!I204*1,XYZ!I204*ECHELLE3),"")</f>
        <v>0</v>
      </c>
      <c r="I180" s="320" t="str">
        <f>IF(XYZ!J204="","",XYZ!J204)</f>
        <v/>
      </c>
      <c r="K180" s="320" t="str">
        <f t="shared" si="1651"/>
        <v/>
      </c>
      <c r="L180" s="320" t="str">
        <f>IF(K180="","",COUNT($K$1:K180))</f>
        <v/>
      </c>
      <c r="M180" s="320" t="str">
        <f t="shared" si="2015"/>
        <v/>
      </c>
      <c r="N180" s="320" t="str">
        <f t="shared" si="2016"/>
        <v/>
      </c>
      <c r="O180" s="320" t="str">
        <f t="shared" si="2017"/>
        <v/>
      </c>
      <c r="P180" s="320" t="str">
        <f t="shared" si="2018"/>
        <v/>
      </c>
      <c r="Q180" s="322" t="str">
        <f t="shared" si="2019"/>
        <v/>
      </c>
      <c r="R180" s="322" t="str">
        <f t="shared" si="2020"/>
        <v/>
      </c>
      <c r="S180" s="320" t="str">
        <f t="shared" si="2021"/>
        <v/>
      </c>
      <c r="T180" s="320" t="str">
        <f t="shared" si="2022"/>
        <v/>
      </c>
      <c r="V180" s="322" t="str">
        <f t="shared" ref="V180" si="2255">IF(Q180="","",IF(M180="R",MOD(Q180-SUD,CERCLE),Q180))</f>
        <v/>
      </c>
      <c r="W180" s="331" t="str">
        <f t="shared" si="1653"/>
        <v/>
      </c>
      <c r="X180" s="331" t="str">
        <f t="shared" si="1654"/>
        <v/>
      </c>
      <c r="Y180" s="352"/>
      <c r="Z180" s="322" t="str">
        <f t="shared" ref="Z180" si="2256">IF(R180="","",IF(M180="R",MOD(CERCLE-R180,CERCLE),R180))</f>
        <v/>
      </c>
      <c r="AA180" s="320" t="str">
        <f t="shared" ref="AA180" si="2257">IF(S180="","",ABS(COS(RADIANS(Z180-EST)*24))*S180)</f>
        <v/>
      </c>
      <c r="AC180" s="320" t="str">
        <f t="shared" ref="AC180" si="2258">IF(S180="","",SIN(RADIANS(Z180-EST)*24)*S180)</f>
        <v/>
      </c>
      <c r="AD180" s="320" t="str">
        <f t="shared" si="1610"/>
        <v/>
      </c>
      <c r="AF180" s="320" t="str">
        <f t="shared" si="2027"/>
        <v/>
      </c>
      <c r="AG180" s="320" t="str">
        <f t="shared" si="2027"/>
        <v/>
      </c>
      <c r="AH180" s="320" t="str">
        <f t="shared" si="1612"/>
        <v/>
      </c>
      <c r="AI180" s="320" t="str">
        <f t="shared" si="1613"/>
        <v/>
      </c>
      <c r="AJ180" s="320" t="str">
        <f>IF(AH180="","",IF(ISNA(MATCH(AH180,$AH$1:AH179,0)),"N","Y"))</f>
        <v/>
      </c>
      <c r="AK180" s="320" t="str">
        <f t="shared" si="1614"/>
        <v/>
      </c>
      <c r="AL180" s="320" t="str">
        <f t="shared" si="1615"/>
        <v/>
      </c>
      <c r="AM180" s="320" t="str">
        <f t="shared" si="1616"/>
        <v/>
      </c>
      <c r="AN180" s="320" t="str">
        <f t="shared" si="1617"/>
        <v/>
      </c>
      <c r="AO180" s="334" t="str">
        <f t="array" ref="AO180">IF(AM180="","",AVERAGE(IF(AH$1:AH$200=AM180,W$1:W$200)))</f>
        <v/>
      </c>
      <c r="AP180" s="334" t="str">
        <f t="array" ref="AP180">IF(AM180="","",AVERAGE(IF(AH$1:AH$200=AM180,X$1:X$200)))</f>
        <v/>
      </c>
      <c r="AQ180" s="334" t="str">
        <f t="shared" si="1658"/>
        <v/>
      </c>
      <c r="AR180" s="335" t="str">
        <f t="array" ref="AR180">IF(AQ180="","",MOD(DEGREES(AQ180/24),CERCLE))</f>
        <v/>
      </c>
      <c r="AS180" s="336" t="str">
        <f t="array" ref="AS180">IF(AM180="","",AVERAGE(IF(AH$1:AH$200=AM180,AA$1:AA$200)))</f>
        <v/>
      </c>
      <c r="AT180" s="336" t="str">
        <f t="shared" si="2028"/>
        <v/>
      </c>
      <c r="AU180" s="336" t="str">
        <f t="shared" si="1659"/>
        <v/>
      </c>
      <c r="AV180" s="337" t="str">
        <f t="array" ref="AV180">IF(AM180="","",AVERAGE(IF(AH$1:AH$200=AM180,AD$1:AD$200)))</f>
        <v/>
      </c>
      <c r="AW180" s="337" t="str">
        <f t="array" ref="AW180">IF(AN180="","",AVERAGE(IF(AH$1:AH$200=AN180,AD$1:AD$200)))</f>
        <v/>
      </c>
      <c r="AX180" s="337" t="str">
        <f t="shared" si="1660"/>
        <v/>
      </c>
      <c r="AY180" s="320" t="str">
        <f t="shared" si="1619"/>
        <v/>
      </c>
      <c r="AZ180" s="320" t="str">
        <f>IF(AY180="","",COUNT(AY$1:AY180))</f>
        <v/>
      </c>
      <c r="BB180" s="339" t="str">
        <f>IF(AF180="","",IF(ISNA(MATCH(AF180,$AF$1:AF179,0)),"N","Y"))</f>
        <v/>
      </c>
      <c r="BC180" s="339" t="str">
        <f t="shared" si="20"/>
        <v/>
      </c>
      <c r="BD180" s="339" t="str">
        <f>IF(BC180="","",COUNT($BC$1:BC180))</f>
        <v/>
      </c>
      <c r="BE180" s="339" t="str">
        <f t="shared" si="2029"/>
        <v/>
      </c>
      <c r="BF180" s="340" t="str">
        <f>IF(AR180="","",IF(ISNA(MATCH(AF180,$AF$1:AF179,0)),-AR180,AR180))</f>
        <v/>
      </c>
      <c r="BG180" s="341" t="str">
        <f t="array" ref="BG180">IF(BE180="","",SUM(IF(AK$1:AK$200=BE180,BF$1:BF$200)))</f>
        <v/>
      </c>
      <c r="BH180" s="341" t="str">
        <f t="shared" ref="BH180" si="2259">IF(BG180="","",MOD(BG180,CERCLE))</f>
        <v/>
      </c>
      <c r="BI180" s="342"/>
      <c r="BJ180" s="322"/>
      <c r="BK180" s="322"/>
      <c r="BL180" s="322"/>
      <c r="BM180" s="339" t="str">
        <f t="shared" si="1662"/>
        <v/>
      </c>
      <c r="BN180" s="343" t="str">
        <f t="shared" si="2031"/>
        <v/>
      </c>
      <c r="BO180" s="341" t="str">
        <f t="shared" ref="BO180" si="2260">IF(BN180="","",CERCLE-BN180)</f>
        <v/>
      </c>
      <c r="BP180" s="341"/>
      <c r="BQ180" s="339" t="str">
        <f t="shared" si="2033"/>
        <v/>
      </c>
      <c r="BR180" s="341" t="str">
        <f t="shared" si="1664"/>
        <v/>
      </c>
      <c r="BS180" s="341" t="str">
        <f t="shared" si="1665"/>
        <v/>
      </c>
      <c r="BT180" s="343" t="str">
        <f t="shared" si="2034"/>
        <v/>
      </c>
      <c r="BU180" s="342"/>
      <c r="BV180" s="341" t="str">
        <f t="shared" si="2055"/>
        <v/>
      </c>
      <c r="BW180" s="345" t="str">
        <f t="shared" si="2056"/>
        <v/>
      </c>
      <c r="BX180" s="345" t="str">
        <f t="shared" si="2035"/>
        <v/>
      </c>
      <c r="BY180" s="346" t="str">
        <f t="shared" si="2036"/>
        <v/>
      </c>
      <c r="BZ180" s="346" t="str">
        <f t="shared" si="2037"/>
        <v/>
      </c>
      <c r="CA180" s="339" t="str">
        <f t="shared" si="1668"/>
        <v/>
      </c>
      <c r="CE180" s="320" t="str">
        <f t="shared" si="2038"/>
        <v/>
      </c>
      <c r="CF180" s="320" t="str">
        <f t="shared" si="2039"/>
        <v/>
      </c>
      <c r="CG180" s="322" t="str">
        <f t="shared" si="2040"/>
        <v/>
      </c>
      <c r="CH180" s="322" t="str">
        <f t="shared" ref="CH180" si="2261">IF(CG180="","",MOD(CG180-BX180,CERCLE))</f>
        <v/>
      </c>
      <c r="CI180" s="322" t="str">
        <f t="shared" si="2042"/>
        <v/>
      </c>
      <c r="CJ180" s="349"/>
      <c r="CK180" s="350" t="str">
        <f t="shared" si="1634"/>
        <v/>
      </c>
      <c r="CL180" s="350" t="str">
        <f t="shared" si="1635"/>
        <v/>
      </c>
      <c r="CM180" s="320" t="str">
        <f t="shared" si="2250"/>
        <v/>
      </c>
      <c r="CN180" s="320" t="str">
        <f t="shared" si="2250"/>
        <v/>
      </c>
      <c r="CP180" s="322" t="str">
        <f>IF(BN180="","",MOD(BN180+'RAPPORT-XYZ'!$E$12,CERCLE))</f>
        <v/>
      </c>
      <c r="CQ180" s="345" t="str">
        <f t="shared" si="2058"/>
        <v/>
      </c>
      <c r="CR180" s="320" t="str">
        <f t="shared" si="1671"/>
        <v/>
      </c>
      <c r="CS180" s="320" t="str">
        <f t="shared" si="1636"/>
        <v/>
      </c>
      <c r="CU180" s="320" t="str">
        <f>IF(CR180="","",BY180/'RAPPORT-XYZ'!$E$9)</f>
        <v/>
      </c>
      <c r="CV180" s="320" t="str">
        <f>IF(CU180="","",-'RAPPORT-XYZ'!$E$27*CU180)</f>
        <v/>
      </c>
      <c r="CW180" s="320" t="str">
        <f>IF(CV180="","",-'RAPPORT-XYZ'!$E$29*CU180)</f>
        <v/>
      </c>
      <c r="CY180" s="320" t="str">
        <f t="shared" si="2043"/>
        <v/>
      </c>
      <c r="CZ180" s="320" t="str">
        <f t="shared" si="2043"/>
        <v/>
      </c>
      <c r="DB180" s="320" t="str">
        <f t="shared" si="1672"/>
        <v/>
      </c>
      <c r="DD180" s="320" t="str">
        <f>IF(CA180="","",CA180+('RAPPORT-XYZ'!$E$37*ROW(180:180)))</f>
        <v/>
      </c>
      <c r="DF180" s="345" t="str">
        <f t="shared" ref="DF180" si="2262">IF(AND(CZ180=0,CY180=0),0,IF(AND(CZ180=0,CY180&gt;0),NORD,IF(AND(CZ180&gt;0,CY180=0),EST,IF(AND(CZ180=0,CY180&lt;0),SUD,IF(AND(CZ180&lt;0,CY180=0),OUEST,"")))))</f>
        <v/>
      </c>
      <c r="DG180" s="345" t="str">
        <f t="shared" ref="DG180" si="2263">IF(CY180="","",IF(DF180="",MOD(DEGREES(ATAN(ABS(CZ180)/(ABS(CY180))))/24,CERCLE),DF180))</f>
        <v/>
      </c>
      <c r="DH180" s="345" t="str">
        <f t="shared" ref="DH180" si="2264">IF(DG180="","",MOD(IF(AND(CZ180&gt;0,CY180&gt;0),DG180,IF(AND(CZ180&gt;0,CY180&lt;0),SUD-DG180,IF(AND(CZ180&lt;0,CY180&lt;0),SUD+DG180,IF(AND(CZ180&lt;0,CY180&gt;0),NORD-DG180,DG180)))),CERCLE))</f>
        <v/>
      </c>
      <c r="DI180" s="322" t="str">
        <f t="shared" ref="DI180" si="2265">IF(CG180="","",MOD(CG180-DH180,CERCLE))</f>
        <v/>
      </c>
      <c r="DJ180" s="322" t="str">
        <f t="shared" si="2048"/>
        <v/>
      </c>
      <c r="DK180" s="322" t="str">
        <f>IF(XYZ!$F$15=OUI,'CALCUL-XYZ'!DJ180,'CALCUL-XYZ'!DH180)</f>
        <v/>
      </c>
      <c r="DL180" s="345" t="str">
        <f t="shared" si="2063"/>
        <v/>
      </c>
      <c r="DN180" s="320" t="str">
        <f t="shared" si="1643"/>
        <v/>
      </c>
      <c r="DO180" s="320" t="str">
        <f t="shared" si="1644"/>
        <v/>
      </c>
      <c r="DP180" s="320" t="str">
        <f t="shared" si="2242"/>
        <v/>
      </c>
      <c r="DQ180" s="320" t="str">
        <f t="shared" si="2242"/>
        <v/>
      </c>
      <c r="DS180" s="320" t="str">
        <f t="shared" si="1645"/>
        <v/>
      </c>
      <c r="DT180" s="320" t="str">
        <f>IF(XYZ!AJ204="","",IF(XYZ!$AO$23='CALCUL-XY'!$E$56," "&amp;SUBSTITUTE(XYZ!AJ204,",","."),","&amp;SUBSTITUTE(XYZ!AJ204,",",".")))</f>
        <v/>
      </c>
      <c r="DU180" s="320" t="str">
        <f>IF(XYZ!AK204="","",IF(XYZ!$AO$23='CALCUL-XY'!$E$56," "&amp;SUBSTITUTE(XYZ!AK204,",","."),","&amp;SUBSTITUTE(XYZ!AK204,",",".")))</f>
        <v/>
      </c>
      <c r="DV180" s="320" t="str">
        <f>IF(DD180="","",IF(XYZ!$AO$23='CALCUL-XY'!$E$56," "&amp;SUBSTITUTE(DD180,",","."),","&amp;SUBSTITUTE(DD180,",",".")))</f>
        <v/>
      </c>
      <c r="DW180" s="320" t="str">
        <f>IF(DS180="","",IF(XYZ!$AO$23='CALCUL-XY'!$E$56,IF(XYZ!AM204=""," ST"," "&amp;XYZ!AM204),IF(XYZ!AM204="",",ST",","&amp;XYZ!AM204)))</f>
        <v/>
      </c>
      <c r="DY180" s="319">
        <f t="shared" si="1646"/>
        <v>180</v>
      </c>
      <c r="DZ180" s="320" t="str">
        <f t="shared" si="1647"/>
        <v/>
      </c>
      <c r="EA180" s="322" t="str">
        <f t="shared" si="1648"/>
        <v/>
      </c>
      <c r="EB180" s="345" t="str">
        <f t="shared" si="1679"/>
        <v/>
      </c>
      <c r="EC180" s="320" t="str">
        <f t="shared" si="1649"/>
        <v/>
      </c>
      <c r="ED180" s="320" t="str">
        <f t="shared" si="1692"/>
        <v/>
      </c>
      <c r="EE180" s="320" t="str">
        <f t="shared" si="1693"/>
        <v/>
      </c>
      <c r="EF180" s="320" t="str">
        <f ca="1">IF(EA180="","",IF(NC&lt;DY180,"",SUM(ED180:OFFSET(ED180,(NC-1),0))))</f>
        <v/>
      </c>
      <c r="EG180" s="320" t="str">
        <f ca="1">IF(EA180="","",IF(NC&lt;DY180,"",SUM(EE180:OFFSET(EE180,(NC-1),0))))</f>
        <v/>
      </c>
      <c r="EH180" s="320" t="str">
        <f t="shared" si="1650"/>
        <v/>
      </c>
      <c r="EI180" s="320" t="str">
        <f>IF(EH180="","",'RAPPORT-XYZ'!$E$9/'CALCUL-XYZ'!EH180)</f>
        <v/>
      </c>
    </row>
    <row r="181" spans="1:139" x14ac:dyDescent="0.15">
      <c r="A181" s="320" t="str">
        <f>IF(XYZ!C205="","",XYZ!C205)</f>
        <v/>
      </c>
      <c r="B181" s="320" t="str">
        <f>IF(XYZ!C205="","",IF(XYZ!C205='RAPPORT-XYZ'!$A$6,'RAPPORT-XYZ'!$A$6,IF(OR(XYZ!C205='RAPPORT-XYZ'!$A$7,XYZ!C205='RAPPORT-XYZ'!$B$7),'RAPPORT-XYZ'!$A$7)))</f>
        <v/>
      </c>
      <c r="C181" s="320" t="str">
        <f>IF(XYZ!E205="","",XYZ!E205)</f>
        <v/>
      </c>
      <c r="D181" s="320" t="str">
        <f>IF(XYZ!F205="","",XYZ!F205)</f>
        <v/>
      </c>
      <c r="E181" s="320" t="str">
        <f>IF(XYZ!G205="","",XYZ!G205)</f>
        <v/>
      </c>
      <c r="F181" s="322" t="str">
        <f>IF(XYZ!H205="","",MOD(XYZ!H205,CERCLE))</f>
        <v/>
      </c>
      <c r="G181" s="322" t="str">
        <f>IF(XYZ!I205="","",MOD(XYZ!I205,CERCLE))</f>
        <v/>
      </c>
      <c r="H181" s="320">
        <f>IFERROR(IF(ECHELLE3="",XYZ!I205*1,XYZ!I205*ECHELLE3),"")</f>
        <v>0</v>
      </c>
      <c r="I181" s="320" t="str">
        <f>IF(XYZ!J205="","",XYZ!J205)</f>
        <v/>
      </c>
      <c r="K181" s="320" t="str">
        <f t="shared" si="1651"/>
        <v/>
      </c>
      <c r="L181" s="320" t="str">
        <f>IF(K181="","",COUNT($K$1:K181))</f>
        <v/>
      </c>
      <c r="M181" s="320" t="str">
        <f t="shared" si="2015"/>
        <v/>
      </c>
      <c r="N181" s="320" t="str">
        <f t="shared" si="2016"/>
        <v/>
      </c>
      <c r="O181" s="320" t="str">
        <f t="shared" si="2017"/>
        <v/>
      </c>
      <c r="P181" s="320" t="str">
        <f t="shared" si="2018"/>
        <v/>
      </c>
      <c r="Q181" s="322" t="str">
        <f t="shared" si="2019"/>
        <v/>
      </c>
      <c r="R181" s="322" t="str">
        <f t="shared" si="2020"/>
        <v/>
      </c>
      <c r="S181" s="320" t="str">
        <f t="shared" si="2021"/>
        <v/>
      </c>
      <c r="T181" s="320" t="str">
        <f t="shared" si="2022"/>
        <v/>
      </c>
      <c r="V181" s="322" t="str">
        <f t="shared" ref="V181" si="2266">IF(Q181="","",IF(M181="R",MOD(Q181-SUD,CERCLE),Q181))</f>
        <v/>
      </c>
      <c r="W181" s="331" t="str">
        <f t="shared" si="1653"/>
        <v/>
      </c>
      <c r="X181" s="331" t="str">
        <f t="shared" si="1654"/>
        <v/>
      </c>
      <c r="Y181" s="352"/>
      <c r="Z181" s="322" t="str">
        <f t="shared" ref="Z181" si="2267">IF(R181="","",IF(M181="R",MOD(CERCLE-R181,CERCLE),R181))</f>
        <v/>
      </c>
      <c r="AA181" s="320" t="str">
        <f t="shared" ref="AA181" si="2268">IF(S181="","",ABS(COS(RADIANS(Z181-EST)*24))*S181)</f>
        <v/>
      </c>
      <c r="AC181" s="320" t="str">
        <f t="shared" ref="AC181" si="2269">IF(S181="","",SIN(RADIANS(Z181-EST)*24)*S181)</f>
        <v/>
      </c>
      <c r="AD181" s="320" t="str">
        <f t="shared" si="1610"/>
        <v/>
      </c>
      <c r="AF181" s="320" t="str">
        <f t="shared" si="2027"/>
        <v/>
      </c>
      <c r="AG181" s="320" t="str">
        <f t="shared" si="2027"/>
        <v/>
      </c>
      <c r="AH181" s="320" t="str">
        <f t="shared" si="1612"/>
        <v/>
      </c>
      <c r="AI181" s="320" t="str">
        <f t="shared" si="1613"/>
        <v/>
      </c>
      <c r="AJ181" s="320" t="str">
        <f>IF(AH181="","",IF(ISNA(MATCH(AH181,$AH$1:AH180,0)),"N","Y"))</f>
        <v/>
      </c>
      <c r="AK181" s="320" t="str">
        <f t="shared" si="1614"/>
        <v/>
      </c>
      <c r="AL181" s="320" t="str">
        <f t="shared" si="1615"/>
        <v/>
      </c>
      <c r="AM181" s="320" t="str">
        <f t="shared" si="1616"/>
        <v/>
      </c>
      <c r="AN181" s="320" t="str">
        <f t="shared" si="1617"/>
        <v/>
      </c>
      <c r="AO181" s="334" t="str">
        <f t="array" ref="AO181">IF(AM181="","",AVERAGE(IF(AH$1:AH$200=AM181,W$1:W$200)))</f>
        <v/>
      </c>
      <c r="AP181" s="334" t="str">
        <f t="array" ref="AP181">IF(AM181="","",AVERAGE(IF(AH$1:AH$200=AM181,X$1:X$200)))</f>
        <v/>
      </c>
      <c r="AQ181" s="334" t="str">
        <f t="shared" si="1658"/>
        <v/>
      </c>
      <c r="AR181" s="335" t="str">
        <f t="array" ref="AR181">IF(AQ181="","",MOD(DEGREES(AQ181/24),CERCLE))</f>
        <v/>
      </c>
      <c r="AS181" s="336" t="str">
        <f t="array" ref="AS181">IF(AM181="","",AVERAGE(IF(AH$1:AH$200=AM181,AA$1:AA$200)))</f>
        <v/>
      </c>
      <c r="AT181" s="336" t="str">
        <f t="shared" si="2028"/>
        <v/>
      </c>
      <c r="AU181" s="336" t="str">
        <f t="shared" si="1659"/>
        <v/>
      </c>
      <c r="AV181" s="337" t="str">
        <f t="array" ref="AV181">IF(AM181="","",AVERAGE(IF(AH$1:AH$200=AM181,AD$1:AD$200)))</f>
        <v/>
      </c>
      <c r="AW181" s="337" t="str">
        <f t="array" ref="AW181">IF(AN181="","",AVERAGE(IF(AH$1:AH$200=AN181,AD$1:AD$200)))</f>
        <v/>
      </c>
      <c r="AX181" s="337" t="str">
        <f t="shared" si="1660"/>
        <v/>
      </c>
      <c r="AY181" s="320" t="str">
        <f t="shared" si="1619"/>
        <v/>
      </c>
      <c r="AZ181" s="320" t="str">
        <f>IF(AY181="","",COUNT(AY$1:AY181))</f>
        <v/>
      </c>
      <c r="BB181" s="339" t="str">
        <f>IF(AF181="","",IF(ISNA(MATCH(AF181,$AF$1:AF180,0)),"N","Y"))</f>
        <v/>
      </c>
      <c r="BC181" s="339" t="str">
        <f t="shared" si="20"/>
        <v/>
      </c>
      <c r="BD181" s="339" t="str">
        <f>IF(BC181="","",COUNT($BC$1:BC181))</f>
        <v/>
      </c>
      <c r="BE181" s="339" t="str">
        <f t="shared" si="2029"/>
        <v/>
      </c>
      <c r="BF181" s="340" t="str">
        <f>IF(AR181="","",IF(ISNA(MATCH(AF181,$AF$1:AF180,0)),-AR181,AR181))</f>
        <v/>
      </c>
      <c r="BG181" s="341" t="str">
        <f t="array" ref="BG181">IF(BE181="","",SUM(IF(AK$1:AK$200=BE181,BF$1:BF$200)))</f>
        <v/>
      </c>
      <c r="BH181" s="341" t="str">
        <f t="shared" ref="BH181" si="2270">IF(BG181="","",MOD(BG181,CERCLE))</f>
        <v/>
      </c>
      <c r="BI181" s="342"/>
      <c r="BJ181" s="322"/>
      <c r="BK181" s="322"/>
      <c r="BL181" s="322"/>
      <c r="BM181" s="339" t="str">
        <f t="shared" si="1662"/>
        <v/>
      </c>
      <c r="BN181" s="343" t="str">
        <f t="shared" si="2031"/>
        <v/>
      </c>
      <c r="BO181" s="341" t="str">
        <f t="shared" ref="BO181" si="2271">IF(BN181="","",CERCLE-BN181)</f>
        <v/>
      </c>
      <c r="BP181" s="341"/>
      <c r="BQ181" s="339" t="str">
        <f t="shared" si="2033"/>
        <v/>
      </c>
      <c r="BR181" s="341" t="str">
        <f t="shared" si="1664"/>
        <v/>
      </c>
      <c r="BS181" s="341" t="str">
        <f t="shared" si="1665"/>
        <v/>
      </c>
      <c r="BT181" s="343" t="str">
        <f t="shared" si="2034"/>
        <v/>
      </c>
      <c r="BU181" s="342"/>
      <c r="BV181" s="341" t="str">
        <f t="shared" si="2055"/>
        <v/>
      </c>
      <c r="BW181" s="345" t="str">
        <f t="shared" si="2056"/>
        <v/>
      </c>
      <c r="BX181" s="345" t="str">
        <f t="shared" si="2035"/>
        <v/>
      </c>
      <c r="BY181" s="346" t="str">
        <f t="shared" si="2036"/>
        <v/>
      </c>
      <c r="BZ181" s="346" t="str">
        <f t="shared" si="2037"/>
        <v/>
      </c>
      <c r="CA181" s="339" t="str">
        <f t="shared" si="1668"/>
        <v/>
      </c>
      <c r="CE181" s="320" t="str">
        <f t="shared" si="2038"/>
        <v/>
      </c>
      <c r="CF181" s="320" t="str">
        <f t="shared" si="2039"/>
        <v/>
      </c>
      <c r="CG181" s="322" t="str">
        <f t="shared" si="2040"/>
        <v/>
      </c>
      <c r="CH181" s="322" t="str">
        <f t="shared" ref="CH181" si="2272">IF(CG181="","",MOD(CG181-BX181,CERCLE))</f>
        <v/>
      </c>
      <c r="CI181" s="322" t="str">
        <f t="shared" si="2042"/>
        <v/>
      </c>
      <c r="CJ181" s="349"/>
      <c r="CK181" s="350" t="str">
        <f t="shared" si="1634"/>
        <v/>
      </c>
      <c r="CL181" s="350" t="str">
        <f t="shared" si="1635"/>
        <v/>
      </c>
      <c r="CM181" s="320" t="str">
        <f t="shared" si="2250"/>
        <v/>
      </c>
      <c r="CN181" s="320" t="str">
        <f t="shared" si="2250"/>
        <v/>
      </c>
      <c r="CP181" s="322" t="str">
        <f>IF(BN181="","",MOD(BN181+'RAPPORT-XYZ'!$E$12,CERCLE))</f>
        <v/>
      </c>
      <c r="CQ181" s="345" t="str">
        <f t="shared" si="2058"/>
        <v/>
      </c>
      <c r="CR181" s="320" t="str">
        <f t="shared" si="1671"/>
        <v/>
      </c>
      <c r="CS181" s="320" t="str">
        <f t="shared" si="1636"/>
        <v/>
      </c>
      <c r="CU181" s="320" t="str">
        <f>IF(CR181="","",BY181/'RAPPORT-XYZ'!$E$9)</f>
        <v/>
      </c>
      <c r="CV181" s="320" t="str">
        <f>IF(CU181="","",-'RAPPORT-XYZ'!$E$27*CU181)</f>
        <v/>
      </c>
      <c r="CW181" s="320" t="str">
        <f>IF(CV181="","",-'RAPPORT-XYZ'!$E$29*CU181)</f>
        <v/>
      </c>
      <c r="CY181" s="320" t="str">
        <f t="shared" si="2043"/>
        <v/>
      </c>
      <c r="CZ181" s="320" t="str">
        <f t="shared" si="2043"/>
        <v/>
      </c>
      <c r="DB181" s="320" t="str">
        <f t="shared" si="1672"/>
        <v/>
      </c>
      <c r="DD181" s="320" t="str">
        <f>IF(CA181="","",CA181+('RAPPORT-XYZ'!$E$37*ROW(181:181)))</f>
        <v/>
      </c>
      <c r="DF181" s="345" t="str">
        <f t="shared" ref="DF181" si="2273">IF(AND(CZ181=0,CY181=0),0,IF(AND(CZ181=0,CY181&gt;0),NORD,IF(AND(CZ181&gt;0,CY181=0),EST,IF(AND(CZ181=0,CY181&lt;0),SUD,IF(AND(CZ181&lt;0,CY181=0),OUEST,"")))))</f>
        <v/>
      </c>
      <c r="DG181" s="345" t="str">
        <f t="shared" ref="DG181" si="2274">IF(CY181="","",IF(DF181="",MOD(DEGREES(ATAN(ABS(CZ181)/(ABS(CY181))))/24,CERCLE),DF181))</f>
        <v/>
      </c>
      <c r="DH181" s="345" t="str">
        <f t="shared" ref="DH181" si="2275">IF(DG181="","",MOD(IF(AND(CZ181&gt;0,CY181&gt;0),DG181,IF(AND(CZ181&gt;0,CY181&lt;0),SUD-DG181,IF(AND(CZ181&lt;0,CY181&lt;0),SUD+DG181,IF(AND(CZ181&lt;0,CY181&gt;0),NORD-DG181,DG181)))),CERCLE))</f>
        <v/>
      </c>
      <c r="DI181" s="322" t="str">
        <f t="shared" ref="DI181" si="2276">IF(CG181="","",MOD(CG181-DH181,CERCLE))</f>
        <v/>
      </c>
      <c r="DJ181" s="322" t="str">
        <f t="shared" si="2048"/>
        <v/>
      </c>
      <c r="DK181" s="322" t="str">
        <f>IF(XYZ!$F$15=OUI,'CALCUL-XYZ'!DJ181,'CALCUL-XYZ'!DH181)</f>
        <v/>
      </c>
      <c r="DL181" s="345" t="str">
        <f t="shared" si="2063"/>
        <v/>
      </c>
      <c r="DN181" s="320" t="str">
        <f t="shared" si="1643"/>
        <v/>
      </c>
      <c r="DO181" s="320" t="str">
        <f t="shared" si="1644"/>
        <v/>
      </c>
      <c r="DP181" s="320" t="str">
        <f t="shared" si="2242"/>
        <v/>
      </c>
      <c r="DQ181" s="320" t="str">
        <f t="shared" si="2242"/>
        <v/>
      </c>
      <c r="DS181" s="320" t="str">
        <f t="shared" si="1645"/>
        <v/>
      </c>
      <c r="DT181" s="320" t="str">
        <f>IF(XYZ!AJ205="","",IF(XYZ!$AO$23='CALCUL-XY'!$E$56," "&amp;SUBSTITUTE(XYZ!AJ205,",","."),","&amp;SUBSTITUTE(XYZ!AJ205,",",".")))</f>
        <v/>
      </c>
      <c r="DU181" s="320" t="str">
        <f>IF(XYZ!AK205="","",IF(XYZ!$AO$23='CALCUL-XY'!$E$56," "&amp;SUBSTITUTE(XYZ!AK205,",","."),","&amp;SUBSTITUTE(XYZ!AK205,",",".")))</f>
        <v/>
      </c>
      <c r="DV181" s="320" t="str">
        <f>IF(DD181="","",IF(XYZ!$AO$23='CALCUL-XY'!$E$56," "&amp;SUBSTITUTE(DD181,",","."),","&amp;SUBSTITUTE(DD181,",",".")))</f>
        <v/>
      </c>
      <c r="DW181" s="320" t="str">
        <f>IF(DS181="","",IF(XYZ!$AO$23='CALCUL-XY'!$E$56,IF(XYZ!AM205=""," ST"," "&amp;XYZ!AM205),IF(XYZ!AM205="",",ST",","&amp;XYZ!AM205)))</f>
        <v/>
      </c>
      <c r="DY181" s="319">
        <f t="shared" si="1646"/>
        <v>181</v>
      </c>
      <c r="DZ181" s="320" t="str">
        <f t="shared" si="1647"/>
        <v/>
      </c>
      <c r="EA181" s="322" t="str">
        <f t="shared" si="1648"/>
        <v/>
      </c>
      <c r="EB181" s="345" t="str">
        <f t="shared" si="1679"/>
        <v/>
      </c>
      <c r="EC181" s="320" t="str">
        <f t="shared" si="1649"/>
        <v/>
      </c>
      <c r="ED181" s="320" t="str">
        <f t="shared" si="1692"/>
        <v/>
      </c>
      <c r="EE181" s="320" t="str">
        <f t="shared" si="1693"/>
        <v/>
      </c>
      <c r="EF181" s="320" t="str">
        <f ca="1">IF(EA181="","",IF(NC&lt;DY181,"",SUM(ED181:OFFSET(ED181,(NC-1),0))))</f>
        <v/>
      </c>
      <c r="EG181" s="320" t="str">
        <f ca="1">IF(EA181="","",IF(NC&lt;DY181,"",SUM(EE181:OFFSET(EE181,(NC-1),0))))</f>
        <v/>
      </c>
      <c r="EH181" s="320" t="str">
        <f t="shared" si="1650"/>
        <v/>
      </c>
      <c r="EI181" s="320" t="str">
        <f>IF(EH181="","",'RAPPORT-XYZ'!$E$9/'CALCUL-XYZ'!EH181)</f>
        <v/>
      </c>
    </row>
    <row r="182" spans="1:139" x14ac:dyDescent="0.15">
      <c r="A182" s="320" t="str">
        <f>IF(XYZ!C206="","",XYZ!C206)</f>
        <v/>
      </c>
      <c r="B182" s="320" t="str">
        <f>IF(XYZ!C206="","",IF(XYZ!C206='RAPPORT-XYZ'!$A$6,'RAPPORT-XYZ'!$A$6,IF(OR(XYZ!C206='RAPPORT-XYZ'!$A$7,XYZ!C206='RAPPORT-XYZ'!$B$7),'RAPPORT-XYZ'!$A$7)))</f>
        <v/>
      </c>
      <c r="C182" s="320" t="str">
        <f>IF(XYZ!E206="","",XYZ!E206)</f>
        <v/>
      </c>
      <c r="D182" s="320" t="str">
        <f>IF(XYZ!F206="","",XYZ!F206)</f>
        <v/>
      </c>
      <c r="E182" s="320" t="str">
        <f>IF(XYZ!G206="","",XYZ!G206)</f>
        <v/>
      </c>
      <c r="F182" s="322" t="str">
        <f>IF(XYZ!H206="","",MOD(XYZ!H206,CERCLE))</f>
        <v/>
      </c>
      <c r="G182" s="322" t="str">
        <f>IF(XYZ!I206="","",MOD(XYZ!I206,CERCLE))</f>
        <v/>
      </c>
      <c r="H182" s="320">
        <f>IFERROR(IF(ECHELLE3="",XYZ!I206*1,XYZ!I206*ECHELLE3),"")</f>
        <v>0</v>
      </c>
      <c r="I182" s="320" t="str">
        <f>IF(XYZ!J206="","",XYZ!J206)</f>
        <v/>
      </c>
      <c r="K182" s="320" t="str">
        <f t="shared" si="1651"/>
        <v/>
      </c>
      <c r="L182" s="320" t="str">
        <f>IF(K182="","",COUNT($K$1:K182))</f>
        <v/>
      </c>
      <c r="M182" s="320" t="str">
        <f t="shared" si="2015"/>
        <v/>
      </c>
      <c r="N182" s="320" t="str">
        <f t="shared" si="2016"/>
        <v/>
      </c>
      <c r="O182" s="320" t="str">
        <f t="shared" si="2017"/>
        <v/>
      </c>
      <c r="P182" s="320" t="str">
        <f t="shared" si="2018"/>
        <v/>
      </c>
      <c r="Q182" s="322" t="str">
        <f t="shared" si="2019"/>
        <v/>
      </c>
      <c r="R182" s="322" t="str">
        <f t="shared" si="2020"/>
        <v/>
      </c>
      <c r="S182" s="320" t="str">
        <f t="shared" si="2021"/>
        <v/>
      </c>
      <c r="T182" s="320" t="str">
        <f t="shared" si="2022"/>
        <v/>
      </c>
      <c r="V182" s="322" t="str">
        <f t="shared" ref="V182" si="2277">IF(Q182="","",IF(M182="R",MOD(Q182-SUD,CERCLE),Q182))</f>
        <v/>
      </c>
      <c r="W182" s="331" t="str">
        <f t="shared" si="1653"/>
        <v/>
      </c>
      <c r="X182" s="331" t="str">
        <f t="shared" si="1654"/>
        <v/>
      </c>
      <c r="Y182" s="352"/>
      <c r="Z182" s="322" t="str">
        <f t="shared" ref="Z182" si="2278">IF(R182="","",IF(M182="R",MOD(CERCLE-R182,CERCLE),R182))</f>
        <v/>
      </c>
      <c r="AA182" s="320" t="str">
        <f t="shared" ref="AA182" si="2279">IF(S182="","",ABS(COS(RADIANS(Z182-EST)*24))*S182)</f>
        <v/>
      </c>
      <c r="AC182" s="320" t="str">
        <f t="shared" ref="AC182" si="2280">IF(S182="","",SIN(RADIANS(Z182-EST)*24)*S182)</f>
        <v/>
      </c>
      <c r="AD182" s="320" t="str">
        <f t="shared" si="1610"/>
        <v/>
      </c>
      <c r="AF182" s="320" t="str">
        <f t="shared" si="2027"/>
        <v/>
      </c>
      <c r="AG182" s="320" t="str">
        <f t="shared" si="2027"/>
        <v/>
      </c>
      <c r="AH182" s="320" t="str">
        <f t="shared" si="1612"/>
        <v/>
      </c>
      <c r="AI182" s="320" t="str">
        <f t="shared" si="1613"/>
        <v/>
      </c>
      <c r="AJ182" s="320" t="str">
        <f>IF(AH182="","",IF(ISNA(MATCH(AH182,$AH$1:AH181,0)),"N","Y"))</f>
        <v/>
      </c>
      <c r="AK182" s="320" t="str">
        <f t="shared" si="1614"/>
        <v/>
      </c>
      <c r="AL182" s="320" t="str">
        <f t="shared" si="1615"/>
        <v/>
      </c>
      <c r="AM182" s="320" t="str">
        <f t="shared" si="1616"/>
        <v/>
      </c>
      <c r="AN182" s="320" t="str">
        <f t="shared" si="1617"/>
        <v/>
      </c>
      <c r="AO182" s="334" t="str">
        <f t="array" ref="AO182">IF(AM182="","",AVERAGE(IF(AH$1:AH$200=AM182,W$1:W$200)))</f>
        <v/>
      </c>
      <c r="AP182" s="334" t="str">
        <f t="array" ref="AP182">IF(AM182="","",AVERAGE(IF(AH$1:AH$200=AM182,X$1:X$200)))</f>
        <v/>
      </c>
      <c r="AQ182" s="334" t="str">
        <f t="shared" si="1658"/>
        <v/>
      </c>
      <c r="AR182" s="335" t="str">
        <f t="array" ref="AR182">IF(AQ182="","",MOD(DEGREES(AQ182/24),CERCLE))</f>
        <v/>
      </c>
      <c r="AS182" s="336" t="str">
        <f t="array" ref="AS182">IF(AM182="","",AVERAGE(IF(AH$1:AH$200=AM182,AA$1:AA$200)))</f>
        <v/>
      </c>
      <c r="AT182" s="336" t="str">
        <f t="shared" si="2028"/>
        <v/>
      </c>
      <c r="AU182" s="336" t="str">
        <f t="shared" si="1659"/>
        <v/>
      </c>
      <c r="AV182" s="337" t="str">
        <f t="array" ref="AV182">IF(AM182="","",AVERAGE(IF(AH$1:AH$200=AM182,AD$1:AD$200)))</f>
        <v/>
      </c>
      <c r="AW182" s="337" t="str">
        <f t="array" ref="AW182">IF(AN182="","",AVERAGE(IF(AH$1:AH$200=AN182,AD$1:AD$200)))</f>
        <v/>
      </c>
      <c r="AX182" s="337" t="str">
        <f t="shared" si="1660"/>
        <v/>
      </c>
      <c r="AY182" s="320" t="str">
        <f t="shared" si="1619"/>
        <v/>
      </c>
      <c r="AZ182" s="320" t="str">
        <f>IF(AY182="","",COUNT(AY$1:AY182))</f>
        <v/>
      </c>
      <c r="BB182" s="339" t="str">
        <f>IF(AF182="","",IF(ISNA(MATCH(AF182,$AF$1:AF181,0)),"N","Y"))</f>
        <v/>
      </c>
      <c r="BC182" s="339" t="str">
        <f t="shared" si="20"/>
        <v/>
      </c>
      <c r="BD182" s="339" t="str">
        <f>IF(BC182="","",COUNT($BC$1:BC182))</f>
        <v/>
      </c>
      <c r="BE182" s="339" t="str">
        <f t="shared" si="2029"/>
        <v/>
      </c>
      <c r="BF182" s="340" t="str">
        <f>IF(AR182="","",IF(ISNA(MATCH(AF182,$AF$1:AF181,0)),-AR182,AR182))</f>
        <v/>
      </c>
      <c r="BG182" s="341" t="str">
        <f t="array" ref="BG182">IF(BE182="","",SUM(IF(AK$1:AK$200=BE182,BF$1:BF$200)))</f>
        <v/>
      </c>
      <c r="BH182" s="341" t="str">
        <f t="shared" ref="BH182" si="2281">IF(BG182="","",MOD(BG182,CERCLE))</f>
        <v/>
      </c>
      <c r="BI182" s="342"/>
      <c r="BJ182" s="322"/>
      <c r="BK182" s="322"/>
      <c r="BL182" s="322"/>
      <c r="BM182" s="339" t="str">
        <f t="shared" si="1662"/>
        <v/>
      </c>
      <c r="BN182" s="343" t="str">
        <f t="shared" si="2031"/>
        <v/>
      </c>
      <c r="BO182" s="341" t="str">
        <f t="shared" ref="BO182" si="2282">IF(BN182="","",CERCLE-BN182)</f>
        <v/>
      </c>
      <c r="BP182" s="341"/>
      <c r="BQ182" s="339" t="str">
        <f t="shared" si="2033"/>
        <v/>
      </c>
      <c r="BR182" s="341" t="str">
        <f t="shared" si="1664"/>
        <v/>
      </c>
      <c r="BS182" s="341" t="str">
        <f t="shared" si="1665"/>
        <v/>
      </c>
      <c r="BT182" s="343" t="str">
        <f t="shared" si="2034"/>
        <v/>
      </c>
      <c r="BU182" s="342"/>
      <c r="BV182" s="341" t="str">
        <f t="shared" si="2055"/>
        <v/>
      </c>
      <c r="BW182" s="345" t="str">
        <f t="shared" si="2056"/>
        <v/>
      </c>
      <c r="BX182" s="345" t="str">
        <f t="shared" si="2035"/>
        <v/>
      </c>
      <c r="BY182" s="346" t="str">
        <f t="shared" si="2036"/>
        <v/>
      </c>
      <c r="BZ182" s="346" t="str">
        <f t="shared" si="2037"/>
        <v/>
      </c>
      <c r="CA182" s="339" t="str">
        <f t="shared" si="1668"/>
        <v/>
      </c>
      <c r="CE182" s="320" t="str">
        <f t="shared" si="2038"/>
        <v/>
      </c>
      <c r="CF182" s="320" t="str">
        <f t="shared" si="2039"/>
        <v/>
      </c>
      <c r="CG182" s="322" t="str">
        <f t="shared" si="2040"/>
        <v/>
      </c>
      <c r="CH182" s="322" t="str">
        <f t="shared" ref="CH182" si="2283">IF(CG182="","",MOD(CG182-BX182,CERCLE))</f>
        <v/>
      </c>
      <c r="CI182" s="322" t="str">
        <f t="shared" si="2042"/>
        <v/>
      </c>
      <c r="CJ182" s="349"/>
      <c r="CK182" s="350" t="str">
        <f t="shared" si="1634"/>
        <v/>
      </c>
      <c r="CL182" s="350" t="str">
        <f t="shared" si="1635"/>
        <v/>
      </c>
      <c r="CM182" s="320" t="str">
        <f t="shared" si="2250"/>
        <v/>
      </c>
      <c r="CN182" s="320" t="str">
        <f t="shared" si="2250"/>
        <v/>
      </c>
      <c r="CP182" s="322" t="str">
        <f>IF(BN182="","",MOD(BN182+'RAPPORT-XYZ'!$E$12,CERCLE))</f>
        <v/>
      </c>
      <c r="CQ182" s="345" t="str">
        <f t="shared" si="2058"/>
        <v/>
      </c>
      <c r="CR182" s="320" t="str">
        <f t="shared" si="1671"/>
        <v/>
      </c>
      <c r="CS182" s="320" t="str">
        <f t="shared" si="1636"/>
        <v/>
      </c>
      <c r="CU182" s="320" t="str">
        <f>IF(CR182="","",BY182/'RAPPORT-XYZ'!$E$9)</f>
        <v/>
      </c>
      <c r="CV182" s="320" t="str">
        <f>IF(CU182="","",-'RAPPORT-XYZ'!$E$27*CU182)</f>
        <v/>
      </c>
      <c r="CW182" s="320" t="str">
        <f>IF(CV182="","",-'RAPPORT-XYZ'!$E$29*CU182)</f>
        <v/>
      </c>
      <c r="CY182" s="320" t="str">
        <f t="shared" si="2043"/>
        <v/>
      </c>
      <c r="CZ182" s="320" t="str">
        <f t="shared" si="2043"/>
        <v/>
      </c>
      <c r="DB182" s="320" t="str">
        <f t="shared" si="1672"/>
        <v/>
      </c>
      <c r="DD182" s="320" t="str">
        <f>IF(CA182="","",CA182+('RAPPORT-XYZ'!$E$37*ROW(182:182)))</f>
        <v/>
      </c>
      <c r="DF182" s="345" t="str">
        <f t="shared" ref="DF182" si="2284">IF(AND(CZ182=0,CY182=0),0,IF(AND(CZ182=0,CY182&gt;0),NORD,IF(AND(CZ182&gt;0,CY182=0),EST,IF(AND(CZ182=0,CY182&lt;0),SUD,IF(AND(CZ182&lt;0,CY182=0),OUEST,"")))))</f>
        <v/>
      </c>
      <c r="DG182" s="345" t="str">
        <f t="shared" ref="DG182" si="2285">IF(CY182="","",IF(DF182="",MOD(DEGREES(ATAN(ABS(CZ182)/(ABS(CY182))))/24,CERCLE),DF182))</f>
        <v/>
      </c>
      <c r="DH182" s="345" t="str">
        <f t="shared" ref="DH182" si="2286">IF(DG182="","",MOD(IF(AND(CZ182&gt;0,CY182&gt;0),DG182,IF(AND(CZ182&gt;0,CY182&lt;0),SUD-DG182,IF(AND(CZ182&lt;0,CY182&lt;0),SUD+DG182,IF(AND(CZ182&lt;0,CY182&gt;0),NORD-DG182,DG182)))),CERCLE))</f>
        <v/>
      </c>
      <c r="DI182" s="322" t="str">
        <f t="shared" ref="DI182" si="2287">IF(CG182="","",MOD(CG182-DH182,CERCLE))</f>
        <v/>
      </c>
      <c r="DJ182" s="322" t="str">
        <f t="shared" si="2048"/>
        <v/>
      </c>
      <c r="DK182" s="322" t="str">
        <f>IF(XYZ!$F$15=OUI,'CALCUL-XYZ'!DJ182,'CALCUL-XYZ'!DH182)</f>
        <v/>
      </c>
      <c r="DL182" s="345" t="str">
        <f t="shared" si="2063"/>
        <v/>
      </c>
      <c r="DN182" s="320" t="str">
        <f t="shared" si="1643"/>
        <v/>
      </c>
      <c r="DO182" s="320" t="str">
        <f t="shared" si="1644"/>
        <v/>
      </c>
      <c r="DP182" s="320" t="str">
        <f t="shared" si="2242"/>
        <v/>
      </c>
      <c r="DQ182" s="320" t="str">
        <f t="shared" si="2242"/>
        <v/>
      </c>
      <c r="DS182" s="320" t="str">
        <f t="shared" si="1645"/>
        <v/>
      </c>
      <c r="DT182" s="320" t="str">
        <f>IF(XYZ!AJ206="","",IF(XYZ!$AO$23='CALCUL-XY'!$E$56," "&amp;SUBSTITUTE(XYZ!AJ206,",","."),","&amp;SUBSTITUTE(XYZ!AJ206,",",".")))</f>
        <v/>
      </c>
      <c r="DU182" s="320" t="str">
        <f>IF(XYZ!AK206="","",IF(XYZ!$AO$23='CALCUL-XY'!$E$56," "&amp;SUBSTITUTE(XYZ!AK206,",","."),","&amp;SUBSTITUTE(XYZ!AK206,",",".")))</f>
        <v/>
      </c>
      <c r="DV182" s="320" t="str">
        <f>IF(DD182="","",IF(XYZ!$AO$23='CALCUL-XY'!$E$56," "&amp;SUBSTITUTE(DD182,",","."),","&amp;SUBSTITUTE(DD182,",",".")))</f>
        <v/>
      </c>
      <c r="DW182" s="320" t="str">
        <f>IF(DS182="","",IF(XYZ!$AO$23='CALCUL-XY'!$E$56,IF(XYZ!AM206=""," ST"," "&amp;XYZ!AM206),IF(XYZ!AM206="",",ST",","&amp;XYZ!AM206)))</f>
        <v/>
      </c>
      <c r="DY182" s="319">
        <f t="shared" si="1646"/>
        <v>182</v>
      </c>
      <c r="DZ182" s="320" t="str">
        <f t="shared" si="1647"/>
        <v/>
      </c>
      <c r="EA182" s="322" t="str">
        <f t="shared" si="1648"/>
        <v/>
      </c>
      <c r="EB182" s="345" t="str">
        <f t="shared" si="1679"/>
        <v/>
      </c>
      <c r="EC182" s="320" t="str">
        <f t="shared" si="1649"/>
        <v/>
      </c>
      <c r="ED182" s="320" t="str">
        <f t="shared" si="1692"/>
        <v/>
      </c>
      <c r="EE182" s="320" t="str">
        <f t="shared" si="1693"/>
        <v/>
      </c>
      <c r="EF182" s="320" t="str">
        <f ca="1">IF(EA182="","",IF(NC&lt;DY182,"",SUM(ED182:OFFSET(ED182,(NC-1),0))))</f>
        <v/>
      </c>
      <c r="EG182" s="320" t="str">
        <f ca="1">IF(EA182="","",IF(NC&lt;DY182,"",SUM(EE182:OFFSET(EE182,(NC-1),0))))</f>
        <v/>
      </c>
      <c r="EH182" s="320" t="str">
        <f t="shared" si="1650"/>
        <v/>
      </c>
      <c r="EI182" s="320" t="str">
        <f>IF(EH182="","",'RAPPORT-XYZ'!$E$9/'CALCUL-XYZ'!EH182)</f>
        <v/>
      </c>
    </row>
    <row r="183" spans="1:139" x14ac:dyDescent="0.15">
      <c r="A183" s="320" t="str">
        <f>IF(XYZ!C207="","",XYZ!C207)</f>
        <v/>
      </c>
      <c r="B183" s="320" t="str">
        <f>IF(XYZ!C207="","",IF(XYZ!C207='RAPPORT-XYZ'!$A$6,'RAPPORT-XYZ'!$A$6,IF(OR(XYZ!C207='RAPPORT-XYZ'!$A$7,XYZ!C207='RAPPORT-XYZ'!$B$7),'RAPPORT-XYZ'!$A$7)))</f>
        <v/>
      </c>
      <c r="C183" s="320" t="str">
        <f>IF(XYZ!E207="","",XYZ!E207)</f>
        <v/>
      </c>
      <c r="D183" s="320" t="str">
        <f>IF(XYZ!F207="","",XYZ!F207)</f>
        <v/>
      </c>
      <c r="E183" s="320" t="str">
        <f>IF(XYZ!G207="","",XYZ!G207)</f>
        <v/>
      </c>
      <c r="F183" s="322" t="str">
        <f>IF(XYZ!H207="","",MOD(XYZ!H207,CERCLE))</f>
        <v/>
      </c>
      <c r="G183" s="322" t="str">
        <f>IF(XYZ!I207="","",MOD(XYZ!I207,CERCLE))</f>
        <v/>
      </c>
      <c r="H183" s="320">
        <f>IFERROR(IF(ECHELLE3="",XYZ!I207*1,XYZ!I207*ECHELLE3),"")</f>
        <v>0</v>
      </c>
      <c r="I183" s="320" t="str">
        <f>IF(XYZ!J207="","",XYZ!J207)</f>
        <v/>
      </c>
      <c r="K183" s="320" t="str">
        <f t="shared" si="1651"/>
        <v/>
      </c>
      <c r="L183" s="320" t="str">
        <f>IF(K183="","",COUNT($K$1:K183))</f>
        <v/>
      </c>
      <c r="M183" s="320" t="str">
        <f t="shared" si="2015"/>
        <v/>
      </c>
      <c r="N183" s="320" t="str">
        <f t="shared" si="2016"/>
        <v/>
      </c>
      <c r="O183" s="320" t="str">
        <f t="shared" si="2017"/>
        <v/>
      </c>
      <c r="P183" s="320" t="str">
        <f t="shared" si="2018"/>
        <v/>
      </c>
      <c r="Q183" s="322" t="str">
        <f t="shared" si="2019"/>
        <v/>
      </c>
      <c r="R183" s="322" t="str">
        <f t="shared" si="2020"/>
        <v/>
      </c>
      <c r="S183" s="320" t="str">
        <f t="shared" si="2021"/>
        <v/>
      </c>
      <c r="T183" s="320" t="str">
        <f t="shared" si="2022"/>
        <v/>
      </c>
      <c r="V183" s="322" t="str">
        <f t="shared" ref="V183" si="2288">IF(Q183="","",IF(M183="R",MOD(Q183-SUD,CERCLE),Q183))</f>
        <v/>
      </c>
      <c r="W183" s="331" t="str">
        <f t="shared" si="1653"/>
        <v/>
      </c>
      <c r="X183" s="331" t="str">
        <f t="shared" si="1654"/>
        <v/>
      </c>
      <c r="Y183" s="352"/>
      <c r="Z183" s="322" t="str">
        <f t="shared" ref="Z183" si="2289">IF(R183="","",IF(M183="R",MOD(CERCLE-R183,CERCLE),R183))</f>
        <v/>
      </c>
      <c r="AA183" s="320" t="str">
        <f t="shared" ref="AA183" si="2290">IF(S183="","",ABS(COS(RADIANS(Z183-EST)*24))*S183)</f>
        <v/>
      </c>
      <c r="AC183" s="320" t="str">
        <f t="shared" ref="AC183" si="2291">IF(S183="","",SIN(RADIANS(Z183-EST)*24)*S183)</f>
        <v/>
      </c>
      <c r="AD183" s="320" t="str">
        <f t="shared" si="1610"/>
        <v/>
      </c>
      <c r="AF183" s="320" t="str">
        <f t="shared" si="2027"/>
        <v/>
      </c>
      <c r="AG183" s="320" t="str">
        <f t="shared" si="2027"/>
        <v/>
      </c>
      <c r="AH183" s="320" t="str">
        <f t="shared" si="1612"/>
        <v/>
      </c>
      <c r="AI183" s="320" t="str">
        <f t="shared" si="1613"/>
        <v/>
      </c>
      <c r="AJ183" s="320" t="str">
        <f>IF(AH183="","",IF(ISNA(MATCH(AH183,$AH$1:AH182,0)),"N","Y"))</f>
        <v/>
      </c>
      <c r="AK183" s="320" t="str">
        <f t="shared" si="1614"/>
        <v/>
      </c>
      <c r="AL183" s="320" t="str">
        <f t="shared" si="1615"/>
        <v/>
      </c>
      <c r="AM183" s="320" t="str">
        <f t="shared" si="1616"/>
        <v/>
      </c>
      <c r="AN183" s="320" t="str">
        <f t="shared" si="1617"/>
        <v/>
      </c>
      <c r="AO183" s="334" t="str">
        <f t="array" ref="AO183">IF(AM183="","",AVERAGE(IF(AH$1:AH$200=AM183,W$1:W$200)))</f>
        <v/>
      </c>
      <c r="AP183" s="334" t="str">
        <f t="array" ref="AP183">IF(AM183="","",AVERAGE(IF(AH$1:AH$200=AM183,X$1:X$200)))</f>
        <v/>
      </c>
      <c r="AQ183" s="334" t="str">
        <f t="shared" si="1658"/>
        <v/>
      </c>
      <c r="AR183" s="335" t="str">
        <f t="array" ref="AR183">IF(AQ183="","",MOD(DEGREES(AQ183/24),CERCLE))</f>
        <v/>
      </c>
      <c r="AS183" s="336" t="str">
        <f t="array" ref="AS183">IF(AM183="","",AVERAGE(IF(AH$1:AH$200=AM183,AA$1:AA$200)))</f>
        <v/>
      </c>
      <c r="AT183" s="336" t="str">
        <f t="shared" si="2028"/>
        <v/>
      </c>
      <c r="AU183" s="336" t="str">
        <f t="shared" si="1659"/>
        <v/>
      </c>
      <c r="AV183" s="337" t="str">
        <f t="array" ref="AV183">IF(AM183="","",AVERAGE(IF(AH$1:AH$200=AM183,AD$1:AD$200)))</f>
        <v/>
      </c>
      <c r="AW183" s="337" t="str">
        <f t="array" ref="AW183">IF(AN183="","",AVERAGE(IF(AH$1:AH$200=AN183,AD$1:AD$200)))</f>
        <v/>
      </c>
      <c r="AX183" s="337" t="str">
        <f t="shared" si="1660"/>
        <v/>
      </c>
      <c r="AY183" s="320" t="str">
        <f t="shared" si="1619"/>
        <v/>
      </c>
      <c r="AZ183" s="320" t="str">
        <f>IF(AY183="","",COUNT(AY$1:AY183))</f>
        <v/>
      </c>
      <c r="BB183" s="339" t="str">
        <f>IF(AF183="","",IF(ISNA(MATCH(AF183,$AF$1:AF182,0)),"N","Y"))</f>
        <v/>
      </c>
      <c r="BC183" s="339" t="str">
        <f t="shared" si="20"/>
        <v/>
      </c>
      <c r="BD183" s="339" t="str">
        <f>IF(BC183="","",COUNT($BC$1:BC183))</f>
        <v/>
      </c>
      <c r="BE183" s="339" t="str">
        <f t="shared" si="2029"/>
        <v/>
      </c>
      <c r="BF183" s="340" t="str">
        <f>IF(AR183="","",IF(ISNA(MATCH(AF183,$AF$1:AF182,0)),-AR183,AR183))</f>
        <v/>
      </c>
      <c r="BG183" s="341" t="str">
        <f t="array" ref="BG183">IF(BE183="","",SUM(IF(AK$1:AK$200=BE183,BF$1:BF$200)))</f>
        <v/>
      </c>
      <c r="BH183" s="341" t="str">
        <f t="shared" ref="BH183" si="2292">IF(BG183="","",MOD(BG183,CERCLE))</f>
        <v/>
      </c>
      <c r="BI183" s="342"/>
      <c r="BJ183" s="322"/>
      <c r="BK183" s="322"/>
      <c r="BL183" s="322"/>
      <c r="BM183" s="339" t="str">
        <f t="shared" si="1662"/>
        <v/>
      </c>
      <c r="BN183" s="343" t="str">
        <f t="shared" si="2031"/>
        <v/>
      </c>
      <c r="BO183" s="341" t="str">
        <f t="shared" ref="BO183" si="2293">IF(BN183="","",CERCLE-BN183)</f>
        <v/>
      </c>
      <c r="BP183" s="341"/>
      <c r="BQ183" s="339" t="str">
        <f t="shared" si="2033"/>
        <v/>
      </c>
      <c r="BR183" s="341" t="str">
        <f t="shared" si="1664"/>
        <v/>
      </c>
      <c r="BS183" s="341" t="str">
        <f t="shared" si="1665"/>
        <v/>
      </c>
      <c r="BT183" s="343" t="str">
        <f t="shared" si="2034"/>
        <v/>
      </c>
      <c r="BU183" s="342"/>
      <c r="BV183" s="341" t="str">
        <f t="shared" si="2055"/>
        <v/>
      </c>
      <c r="BW183" s="345" t="str">
        <f t="shared" si="2056"/>
        <v/>
      </c>
      <c r="BX183" s="345" t="str">
        <f t="shared" si="2035"/>
        <v/>
      </c>
      <c r="BY183" s="346" t="str">
        <f t="shared" si="2036"/>
        <v/>
      </c>
      <c r="BZ183" s="346" t="str">
        <f t="shared" si="2037"/>
        <v/>
      </c>
      <c r="CA183" s="339" t="str">
        <f t="shared" si="1668"/>
        <v/>
      </c>
      <c r="CE183" s="320" t="str">
        <f t="shared" si="2038"/>
        <v/>
      </c>
      <c r="CF183" s="320" t="str">
        <f t="shared" si="2039"/>
        <v/>
      </c>
      <c r="CG183" s="322" t="str">
        <f t="shared" si="2040"/>
        <v/>
      </c>
      <c r="CH183" s="322" t="str">
        <f t="shared" ref="CH183" si="2294">IF(CG183="","",MOD(CG183-BX183,CERCLE))</f>
        <v/>
      </c>
      <c r="CI183" s="322" t="str">
        <f t="shared" si="2042"/>
        <v/>
      </c>
      <c r="CJ183" s="349"/>
      <c r="CK183" s="350" t="str">
        <f t="shared" si="1634"/>
        <v/>
      </c>
      <c r="CL183" s="350" t="str">
        <f t="shared" si="1635"/>
        <v/>
      </c>
      <c r="CM183" s="320" t="str">
        <f t="shared" si="2250"/>
        <v/>
      </c>
      <c r="CN183" s="320" t="str">
        <f t="shared" si="2250"/>
        <v/>
      </c>
      <c r="CP183" s="322" t="str">
        <f>IF(BN183="","",MOD(BN183+'RAPPORT-XYZ'!$E$12,CERCLE))</f>
        <v/>
      </c>
      <c r="CQ183" s="345" t="str">
        <f t="shared" si="2058"/>
        <v/>
      </c>
      <c r="CR183" s="320" t="str">
        <f t="shared" si="1671"/>
        <v/>
      </c>
      <c r="CS183" s="320" t="str">
        <f t="shared" si="1636"/>
        <v/>
      </c>
      <c r="CU183" s="320" t="str">
        <f>IF(CR183="","",BY183/'RAPPORT-XYZ'!$E$9)</f>
        <v/>
      </c>
      <c r="CV183" s="320" t="str">
        <f>IF(CU183="","",-'RAPPORT-XYZ'!$E$27*CU183)</f>
        <v/>
      </c>
      <c r="CW183" s="320" t="str">
        <f>IF(CV183="","",-'RAPPORT-XYZ'!$E$29*CU183)</f>
        <v/>
      </c>
      <c r="CY183" s="320" t="str">
        <f t="shared" si="2043"/>
        <v/>
      </c>
      <c r="CZ183" s="320" t="str">
        <f t="shared" si="2043"/>
        <v/>
      </c>
      <c r="DB183" s="320" t="str">
        <f t="shared" si="1672"/>
        <v/>
      </c>
      <c r="DD183" s="320" t="str">
        <f>IF(CA183="","",CA183+('RAPPORT-XYZ'!$E$37*ROW(183:183)))</f>
        <v/>
      </c>
      <c r="DF183" s="345" t="str">
        <f t="shared" ref="DF183" si="2295">IF(AND(CZ183=0,CY183=0),0,IF(AND(CZ183=0,CY183&gt;0),NORD,IF(AND(CZ183&gt;0,CY183=0),EST,IF(AND(CZ183=0,CY183&lt;0),SUD,IF(AND(CZ183&lt;0,CY183=0),OUEST,"")))))</f>
        <v/>
      </c>
      <c r="DG183" s="345" t="str">
        <f t="shared" ref="DG183" si="2296">IF(CY183="","",IF(DF183="",MOD(DEGREES(ATAN(ABS(CZ183)/(ABS(CY183))))/24,CERCLE),DF183))</f>
        <v/>
      </c>
      <c r="DH183" s="345" t="str">
        <f t="shared" ref="DH183" si="2297">IF(DG183="","",MOD(IF(AND(CZ183&gt;0,CY183&gt;0),DG183,IF(AND(CZ183&gt;0,CY183&lt;0),SUD-DG183,IF(AND(CZ183&lt;0,CY183&lt;0),SUD+DG183,IF(AND(CZ183&lt;0,CY183&gt;0),NORD-DG183,DG183)))),CERCLE))</f>
        <v/>
      </c>
      <c r="DI183" s="322" t="str">
        <f t="shared" ref="DI183" si="2298">IF(CG183="","",MOD(CG183-DH183,CERCLE))</f>
        <v/>
      </c>
      <c r="DJ183" s="322" t="str">
        <f t="shared" si="2048"/>
        <v/>
      </c>
      <c r="DK183" s="322" t="str">
        <f>IF(XYZ!$F$15=OUI,'CALCUL-XYZ'!DJ183,'CALCUL-XYZ'!DH183)</f>
        <v/>
      </c>
      <c r="DL183" s="345" t="str">
        <f t="shared" si="2063"/>
        <v/>
      </c>
      <c r="DN183" s="320" t="str">
        <f t="shared" si="1643"/>
        <v/>
      </c>
      <c r="DO183" s="320" t="str">
        <f t="shared" si="1644"/>
        <v/>
      </c>
      <c r="DP183" s="320" t="str">
        <f t="shared" si="2242"/>
        <v/>
      </c>
      <c r="DQ183" s="320" t="str">
        <f t="shared" si="2242"/>
        <v/>
      </c>
      <c r="DS183" s="320" t="str">
        <f t="shared" si="1645"/>
        <v/>
      </c>
      <c r="DT183" s="320" t="str">
        <f>IF(XYZ!AJ207="","",IF(XYZ!$AO$23='CALCUL-XY'!$E$56," "&amp;SUBSTITUTE(XYZ!AJ207,",","."),","&amp;SUBSTITUTE(XYZ!AJ207,",",".")))</f>
        <v/>
      </c>
      <c r="DU183" s="320" t="str">
        <f>IF(XYZ!AK207="","",IF(XYZ!$AO$23='CALCUL-XY'!$E$56," "&amp;SUBSTITUTE(XYZ!AK207,",","."),","&amp;SUBSTITUTE(XYZ!AK207,",",".")))</f>
        <v/>
      </c>
      <c r="DV183" s="320" t="str">
        <f>IF(DD183="","",IF(XYZ!$AO$23='CALCUL-XY'!$E$56," "&amp;SUBSTITUTE(DD183,",","."),","&amp;SUBSTITUTE(DD183,",",".")))</f>
        <v/>
      </c>
      <c r="DW183" s="320" t="str">
        <f>IF(DS183="","",IF(XYZ!$AO$23='CALCUL-XY'!$E$56,IF(XYZ!AM207=""," ST"," "&amp;XYZ!AM207),IF(XYZ!AM207="",",ST",","&amp;XYZ!AM207)))</f>
        <v/>
      </c>
      <c r="DY183" s="319">
        <f t="shared" si="1646"/>
        <v>183</v>
      </c>
      <c r="DZ183" s="320" t="str">
        <f t="shared" si="1647"/>
        <v/>
      </c>
      <c r="EA183" s="322" t="str">
        <f t="shared" si="1648"/>
        <v/>
      </c>
      <c r="EB183" s="345" t="str">
        <f t="shared" si="1679"/>
        <v/>
      </c>
      <c r="EC183" s="320" t="str">
        <f t="shared" si="1649"/>
        <v/>
      </c>
      <c r="ED183" s="320" t="str">
        <f t="shared" si="1692"/>
        <v/>
      </c>
      <c r="EE183" s="320" t="str">
        <f t="shared" si="1693"/>
        <v/>
      </c>
      <c r="EF183" s="320" t="str">
        <f ca="1">IF(EA183="","",IF(NC&lt;DY183,"",SUM(ED183:OFFSET(ED183,(NC-1),0))))</f>
        <v/>
      </c>
      <c r="EG183" s="320" t="str">
        <f ca="1">IF(EA183="","",IF(NC&lt;DY183,"",SUM(EE183:OFFSET(EE183,(NC-1),0))))</f>
        <v/>
      </c>
      <c r="EH183" s="320" t="str">
        <f t="shared" si="1650"/>
        <v/>
      </c>
      <c r="EI183" s="320" t="str">
        <f>IF(EH183="","",'RAPPORT-XYZ'!$E$9/'CALCUL-XYZ'!EH183)</f>
        <v/>
      </c>
    </row>
    <row r="184" spans="1:139" x14ac:dyDescent="0.15">
      <c r="A184" s="320" t="str">
        <f>IF(XYZ!C208="","",XYZ!C208)</f>
        <v/>
      </c>
      <c r="B184" s="320" t="str">
        <f>IF(XYZ!C208="","",IF(XYZ!C208='RAPPORT-XYZ'!$A$6,'RAPPORT-XYZ'!$A$6,IF(OR(XYZ!C208='RAPPORT-XYZ'!$A$7,XYZ!C208='RAPPORT-XYZ'!$B$7),'RAPPORT-XYZ'!$A$7)))</f>
        <v/>
      </c>
      <c r="C184" s="320" t="str">
        <f>IF(XYZ!E208="","",XYZ!E208)</f>
        <v/>
      </c>
      <c r="D184" s="320" t="str">
        <f>IF(XYZ!F208="","",XYZ!F208)</f>
        <v/>
      </c>
      <c r="E184" s="320" t="str">
        <f>IF(XYZ!G208="","",XYZ!G208)</f>
        <v/>
      </c>
      <c r="F184" s="322" t="str">
        <f>IF(XYZ!H208="","",MOD(XYZ!H208,CERCLE))</f>
        <v/>
      </c>
      <c r="G184" s="322" t="str">
        <f>IF(XYZ!I208="","",MOD(XYZ!I208,CERCLE))</f>
        <v/>
      </c>
      <c r="H184" s="320">
        <f>IFERROR(IF(ECHELLE3="",XYZ!I208*1,XYZ!I208*ECHELLE3),"")</f>
        <v>0</v>
      </c>
      <c r="I184" s="320" t="str">
        <f>IF(XYZ!J208="","",XYZ!J208)</f>
        <v/>
      </c>
      <c r="K184" s="320" t="str">
        <f t="shared" si="1651"/>
        <v/>
      </c>
      <c r="L184" s="320" t="str">
        <f>IF(K184="","",COUNT($K$1:K184))</f>
        <v/>
      </c>
      <c r="M184" s="320" t="str">
        <f t="shared" si="2015"/>
        <v/>
      </c>
      <c r="N184" s="320" t="str">
        <f t="shared" si="2016"/>
        <v/>
      </c>
      <c r="O184" s="320" t="str">
        <f t="shared" si="2017"/>
        <v/>
      </c>
      <c r="P184" s="320" t="str">
        <f t="shared" si="2018"/>
        <v/>
      </c>
      <c r="Q184" s="322" t="str">
        <f t="shared" si="2019"/>
        <v/>
      </c>
      <c r="R184" s="322" t="str">
        <f t="shared" si="2020"/>
        <v/>
      </c>
      <c r="S184" s="320" t="str">
        <f t="shared" si="2021"/>
        <v/>
      </c>
      <c r="T184" s="320" t="str">
        <f t="shared" si="2022"/>
        <v/>
      </c>
      <c r="V184" s="322" t="str">
        <f t="shared" ref="V184" si="2299">IF(Q184="","",IF(M184="R",MOD(Q184-SUD,CERCLE),Q184))</f>
        <v/>
      </c>
      <c r="W184" s="331" t="str">
        <f t="shared" si="1653"/>
        <v/>
      </c>
      <c r="X184" s="331" t="str">
        <f t="shared" si="1654"/>
        <v/>
      </c>
      <c r="Y184" s="352"/>
      <c r="Z184" s="322" t="str">
        <f t="shared" ref="Z184" si="2300">IF(R184="","",IF(M184="R",MOD(CERCLE-R184,CERCLE),R184))</f>
        <v/>
      </c>
      <c r="AA184" s="320" t="str">
        <f t="shared" ref="AA184" si="2301">IF(S184="","",ABS(COS(RADIANS(Z184-EST)*24))*S184)</f>
        <v/>
      </c>
      <c r="AC184" s="320" t="str">
        <f t="shared" ref="AC184" si="2302">IF(S184="","",SIN(RADIANS(Z184-EST)*24)*S184)</f>
        <v/>
      </c>
      <c r="AD184" s="320" t="str">
        <f t="shared" si="1610"/>
        <v/>
      </c>
      <c r="AF184" s="320" t="str">
        <f t="shared" si="2027"/>
        <v/>
      </c>
      <c r="AG184" s="320" t="str">
        <f t="shared" si="2027"/>
        <v/>
      </c>
      <c r="AH184" s="320" t="str">
        <f t="shared" si="1612"/>
        <v/>
      </c>
      <c r="AI184" s="320" t="str">
        <f t="shared" si="1613"/>
        <v/>
      </c>
      <c r="AJ184" s="320" t="str">
        <f>IF(AH184="","",IF(ISNA(MATCH(AH184,$AH$1:AH183,0)),"N","Y"))</f>
        <v/>
      </c>
      <c r="AK184" s="320" t="str">
        <f t="shared" si="1614"/>
        <v/>
      </c>
      <c r="AL184" s="320" t="str">
        <f t="shared" si="1615"/>
        <v/>
      </c>
      <c r="AM184" s="320" t="str">
        <f t="shared" si="1616"/>
        <v/>
      </c>
      <c r="AN184" s="320" t="str">
        <f t="shared" si="1617"/>
        <v/>
      </c>
      <c r="AO184" s="334" t="str">
        <f t="array" ref="AO184">IF(AM184="","",AVERAGE(IF(AH$1:AH$200=AM184,W$1:W$200)))</f>
        <v/>
      </c>
      <c r="AP184" s="334" t="str">
        <f t="array" ref="AP184">IF(AM184="","",AVERAGE(IF(AH$1:AH$200=AM184,X$1:X$200)))</f>
        <v/>
      </c>
      <c r="AQ184" s="334" t="str">
        <f t="shared" si="1658"/>
        <v/>
      </c>
      <c r="AR184" s="335" t="str">
        <f t="array" ref="AR184">IF(AQ184="","",MOD(DEGREES(AQ184/24),CERCLE))</f>
        <v/>
      </c>
      <c r="AS184" s="336" t="str">
        <f t="array" ref="AS184">IF(AM184="","",AVERAGE(IF(AH$1:AH$200=AM184,AA$1:AA$200)))</f>
        <v/>
      </c>
      <c r="AT184" s="336" t="str">
        <f t="shared" si="2028"/>
        <v/>
      </c>
      <c r="AU184" s="336" t="str">
        <f t="shared" si="1659"/>
        <v/>
      </c>
      <c r="AV184" s="337" t="str">
        <f t="array" ref="AV184">IF(AM184="","",AVERAGE(IF(AH$1:AH$200=AM184,AD$1:AD$200)))</f>
        <v/>
      </c>
      <c r="AW184" s="337" t="str">
        <f t="array" ref="AW184">IF(AN184="","",AVERAGE(IF(AH$1:AH$200=AN184,AD$1:AD$200)))</f>
        <v/>
      </c>
      <c r="AX184" s="337" t="str">
        <f t="shared" si="1660"/>
        <v/>
      </c>
      <c r="AY184" s="320" t="str">
        <f t="shared" si="1619"/>
        <v/>
      </c>
      <c r="AZ184" s="320" t="str">
        <f>IF(AY184="","",COUNT(AY$1:AY184))</f>
        <v/>
      </c>
      <c r="BB184" s="339" t="str">
        <f>IF(AF184="","",IF(ISNA(MATCH(AF184,$AF$1:AF183,0)),"N","Y"))</f>
        <v/>
      </c>
      <c r="BC184" s="339" t="str">
        <f t="shared" si="20"/>
        <v/>
      </c>
      <c r="BD184" s="339" t="str">
        <f>IF(BC184="","",COUNT($BC$1:BC184))</f>
        <v/>
      </c>
      <c r="BE184" s="339" t="str">
        <f t="shared" si="2029"/>
        <v/>
      </c>
      <c r="BF184" s="340" t="str">
        <f>IF(AR184="","",IF(ISNA(MATCH(AF184,$AF$1:AF183,0)),-AR184,AR184))</f>
        <v/>
      </c>
      <c r="BG184" s="341" t="str">
        <f t="array" ref="BG184">IF(BE184="","",SUM(IF(AK$1:AK$200=BE184,BF$1:BF$200)))</f>
        <v/>
      </c>
      <c r="BH184" s="341" t="str">
        <f t="shared" ref="BH184" si="2303">IF(BG184="","",MOD(BG184,CERCLE))</f>
        <v/>
      </c>
      <c r="BI184" s="342"/>
      <c r="BJ184" s="322"/>
      <c r="BK184" s="322"/>
      <c r="BL184" s="322"/>
      <c r="BM184" s="339" t="str">
        <f t="shared" si="1662"/>
        <v/>
      </c>
      <c r="BN184" s="343" t="str">
        <f t="shared" si="2031"/>
        <v/>
      </c>
      <c r="BO184" s="341" t="str">
        <f t="shared" ref="BO184" si="2304">IF(BN184="","",CERCLE-BN184)</f>
        <v/>
      </c>
      <c r="BP184" s="341"/>
      <c r="BQ184" s="339" t="str">
        <f t="shared" si="2033"/>
        <v/>
      </c>
      <c r="BR184" s="341" t="str">
        <f t="shared" si="1664"/>
        <v/>
      </c>
      <c r="BS184" s="341" t="str">
        <f t="shared" si="1665"/>
        <v/>
      </c>
      <c r="BT184" s="343" t="str">
        <f t="shared" si="2034"/>
        <v/>
      </c>
      <c r="BU184" s="342"/>
      <c r="BV184" s="341" t="str">
        <f t="shared" si="2055"/>
        <v/>
      </c>
      <c r="BW184" s="345" t="str">
        <f t="shared" si="2056"/>
        <v/>
      </c>
      <c r="BX184" s="345" t="str">
        <f t="shared" si="2035"/>
        <v/>
      </c>
      <c r="BY184" s="346" t="str">
        <f t="shared" si="2036"/>
        <v/>
      </c>
      <c r="BZ184" s="346" t="str">
        <f t="shared" si="2037"/>
        <v/>
      </c>
      <c r="CA184" s="339" t="str">
        <f t="shared" si="1668"/>
        <v/>
      </c>
      <c r="CE184" s="320" t="str">
        <f t="shared" si="2038"/>
        <v/>
      </c>
      <c r="CF184" s="320" t="str">
        <f t="shared" si="2039"/>
        <v/>
      </c>
      <c r="CG184" s="322" t="str">
        <f t="shared" si="2040"/>
        <v/>
      </c>
      <c r="CH184" s="322" t="str">
        <f t="shared" ref="CH184" si="2305">IF(CG184="","",MOD(CG184-BX184,CERCLE))</f>
        <v/>
      </c>
      <c r="CI184" s="322" t="str">
        <f t="shared" si="2042"/>
        <v/>
      </c>
      <c r="CJ184" s="349"/>
      <c r="CK184" s="350" t="str">
        <f t="shared" si="1634"/>
        <v/>
      </c>
      <c r="CL184" s="350" t="str">
        <f t="shared" si="1635"/>
        <v/>
      </c>
      <c r="CM184" s="320" t="str">
        <f t="shared" si="2250"/>
        <v/>
      </c>
      <c r="CN184" s="320" t="str">
        <f t="shared" si="2250"/>
        <v/>
      </c>
      <c r="CP184" s="322" t="str">
        <f>IF(BN184="","",MOD(BN184+'RAPPORT-XYZ'!$E$12,CERCLE))</f>
        <v/>
      </c>
      <c r="CQ184" s="345" t="str">
        <f t="shared" si="2058"/>
        <v/>
      </c>
      <c r="CR184" s="320" t="str">
        <f t="shared" si="1671"/>
        <v/>
      </c>
      <c r="CS184" s="320" t="str">
        <f t="shared" si="1636"/>
        <v/>
      </c>
      <c r="CU184" s="320" t="str">
        <f>IF(CR184="","",BY184/'RAPPORT-XYZ'!$E$9)</f>
        <v/>
      </c>
      <c r="CV184" s="320" t="str">
        <f>IF(CU184="","",-'RAPPORT-XYZ'!$E$27*CU184)</f>
        <v/>
      </c>
      <c r="CW184" s="320" t="str">
        <f>IF(CV184="","",-'RAPPORT-XYZ'!$E$29*CU184)</f>
        <v/>
      </c>
      <c r="CY184" s="320" t="str">
        <f t="shared" si="2043"/>
        <v/>
      </c>
      <c r="CZ184" s="320" t="str">
        <f t="shared" si="2043"/>
        <v/>
      </c>
      <c r="DB184" s="320" t="str">
        <f t="shared" si="1672"/>
        <v/>
      </c>
      <c r="DD184" s="320" t="str">
        <f>IF(CA184="","",CA184+('RAPPORT-XYZ'!$E$37*ROW(184:184)))</f>
        <v/>
      </c>
      <c r="DF184" s="345" t="str">
        <f t="shared" ref="DF184" si="2306">IF(AND(CZ184=0,CY184=0),0,IF(AND(CZ184=0,CY184&gt;0),NORD,IF(AND(CZ184&gt;0,CY184=0),EST,IF(AND(CZ184=0,CY184&lt;0),SUD,IF(AND(CZ184&lt;0,CY184=0),OUEST,"")))))</f>
        <v/>
      </c>
      <c r="DG184" s="345" t="str">
        <f t="shared" ref="DG184" si="2307">IF(CY184="","",IF(DF184="",MOD(DEGREES(ATAN(ABS(CZ184)/(ABS(CY184))))/24,CERCLE),DF184))</f>
        <v/>
      </c>
      <c r="DH184" s="345" t="str">
        <f t="shared" ref="DH184" si="2308">IF(DG184="","",MOD(IF(AND(CZ184&gt;0,CY184&gt;0),DG184,IF(AND(CZ184&gt;0,CY184&lt;0),SUD-DG184,IF(AND(CZ184&lt;0,CY184&lt;0),SUD+DG184,IF(AND(CZ184&lt;0,CY184&gt;0),NORD-DG184,DG184)))),CERCLE))</f>
        <v/>
      </c>
      <c r="DI184" s="322" t="str">
        <f t="shared" ref="DI184" si="2309">IF(CG184="","",MOD(CG184-DH184,CERCLE))</f>
        <v/>
      </c>
      <c r="DJ184" s="322" t="str">
        <f t="shared" si="2048"/>
        <v/>
      </c>
      <c r="DK184" s="322" t="str">
        <f>IF(XYZ!$F$15=OUI,'CALCUL-XYZ'!DJ184,'CALCUL-XYZ'!DH184)</f>
        <v/>
      </c>
      <c r="DL184" s="345" t="str">
        <f t="shared" si="2063"/>
        <v/>
      </c>
      <c r="DN184" s="320" t="str">
        <f t="shared" si="1643"/>
        <v/>
      </c>
      <c r="DO184" s="320" t="str">
        <f t="shared" si="1644"/>
        <v/>
      </c>
      <c r="DP184" s="320" t="str">
        <f t="shared" si="2242"/>
        <v/>
      </c>
      <c r="DQ184" s="320" t="str">
        <f t="shared" si="2242"/>
        <v/>
      </c>
      <c r="DS184" s="320" t="str">
        <f t="shared" si="1645"/>
        <v/>
      </c>
      <c r="DT184" s="320" t="str">
        <f>IF(XYZ!AJ208="","",IF(XYZ!$AO$23='CALCUL-XY'!$E$56," "&amp;SUBSTITUTE(XYZ!AJ208,",","."),","&amp;SUBSTITUTE(XYZ!AJ208,",",".")))</f>
        <v/>
      </c>
      <c r="DU184" s="320" t="str">
        <f>IF(XYZ!AK208="","",IF(XYZ!$AO$23='CALCUL-XY'!$E$56," "&amp;SUBSTITUTE(XYZ!AK208,",","."),","&amp;SUBSTITUTE(XYZ!AK208,",",".")))</f>
        <v/>
      </c>
      <c r="DV184" s="320" t="str">
        <f>IF(DD184="","",IF(XYZ!$AO$23='CALCUL-XY'!$E$56," "&amp;SUBSTITUTE(DD184,",","."),","&amp;SUBSTITUTE(DD184,",",".")))</f>
        <v/>
      </c>
      <c r="DW184" s="320" t="str">
        <f>IF(DS184="","",IF(XYZ!$AO$23='CALCUL-XY'!$E$56,IF(XYZ!AM208=""," ST"," "&amp;XYZ!AM208),IF(XYZ!AM208="",",ST",","&amp;XYZ!AM208)))</f>
        <v/>
      </c>
      <c r="DY184" s="319">
        <f t="shared" si="1646"/>
        <v>184</v>
      </c>
      <c r="DZ184" s="320" t="str">
        <f t="shared" si="1647"/>
        <v/>
      </c>
      <c r="EA184" s="322" t="str">
        <f t="shared" si="1648"/>
        <v/>
      </c>
      <c r="EB184" s="345" t="str">
        <f t="shared" si="1679"/>
        <v/>
      </c>
      <c r="EC184" s="320" t="str">
        <f t="shared" si="1649"/>
        <v/>
      </c>
      <c r="ED184" s="320" t="str">
        <f t="shared" si="1692"/>
        <v/>
      </c>
      <c r="EE184" s="320" t="str">
        <f t="shared" si="1693"/>
        <v/>
      </c>
      <c r="EF184" s="320" t="str">
        <f ca="1">IF(EA184="","",IF(NC&lt;DY184,"",SUM(ED184:OFFSET(ED184,(NC-1),0))))</f>
        <v/>
      </c>
      <c r="EG184" s="320" t="str">
        <f ca="1">IF(EA184="","",IF(NC&lt;DY184,"",SUM(EE184:OFFSET(EE184,(NC-1),0))))</f>
        <v/>
      </c>
      <c r="EH184" s="320" t="str">
        <f t="shared" si="1650"/>
        <v/>
      </c>
      <c r="EI184" s="320" t="str">
        <f>IF(EH184="","",'RAPPORT-XYZ'!$E$9/'CALCUL-XYZ'!EH184)</f>
        <v/>
      </c>
    </row>
    <row r="185" spans="1:139" x14ac:dyDescent="0.15">
      <c r="A185" s="320" t="str">
        <f>IF(XYZ!C209="","",XYZ!C209)</f>
        <v/>
      </c>
      <c r="B185" s="320" t="str">
        <f>IF(XYZ!C209="","",IF(XYZ!C209='RAPPORT-XYZ'!$A$6,'RAPPORT-XYZ'!$A$6,IF(OR(XYZ!C209='RAPPORT-XYZ'!$A$7,XYZ!C209='RAPPORT-XYZ'!$B$7),'RAPPORT-XYZ'!$A$7)))</f>
        <v/>
      </c>
      <c r="C185" s="320" t="str">
        <f>IF(XYZ!E209="","",XYZ!E209)</f>
        <v/>
      </c>
      <c r="D185" s="320" t="str">
        <f>IF(XYZ!F209="","",XYZ!F209)</f>
        <v/>
      </c>
      <c r="E185" s="320" t="str">
        <f>IF(XYZ!G209="","",XYZ!G209)</f>
        <v/>
      </c>
      <c r="F185" s="322" t="str">
        <f>IF(XYZ!H209="","",MOD(XYZ!H209,CERCLE))</f>
        <v/>
      </c>
      <c r="G185" s="322" t="str">
        <f>IF(XYZ!I209="","",MOD(XYZ!I209,CERCLE))</f>
        <v/>
      </c>
      <c r="H185" s="320">
        <f>IFERROR(IF(ECHELLE3="",XYZ!I209*1,XYZ!I209*ECHELLE3),"")</f>
        <v>0</v>
      </c>
      <c r="I185" s="320" t="str">
        <f>IF(XYZ!J209="","",XYZ!J209)</f>
        <v/>
      </c>
      <c r="K185" s="320" t="str">
        <f t="shared" si="1651"/>
        <v/>
      </c>
      <c r="L185" s="320" t="str">
        <f>IF(K185="","",COUNT($K$1:K185))</f>
        <v/>
      </c>
      <c r="M185" s="320" t="str">
        <f t="shared" si="2015"/>
        <v/>
      </c>
      <c r="N185" s="320" t="str">
        <f t="shared" si="2016"/>
        <v/>
      </c>
      <c r="O185" s="320" t="str">
        <f t="shared" si="2017"/>
        <v/>
      </c>
      <c r="P185" s="320" t="str">
        <f t="shared" si="2018"/>
        <v/>
      </c>
      <c r="Q185" s="322" t="str">
        <f t="shared" si="2019"/>
        <v/>
      </c>
      <c r="R185" s="322" t="str">
        <f t="shared" si="2020"/>
        <v/>
      </c>
      <c r="S185" s="320" t="str">
        <f t="shared" si="2021"/>
        <v/>
      </c>
      <c r="T185" s="320" t="str">
        <f t="shared" si="2022"/>
        <v/>
      </c>
      <c r="V185" s="322" t="str">
        <f t="shared" ref="V185" si="2310">IF(Q185="","",IF(M185="R",MOD(Q185-SUD,CERCLE),Q185))</f>
        <v/>
      </c>
      <c r="W185" s="331" t="str">
        <f t="shared" si="1653"/>
        <v/>
      </c>
      <c r="X185" s="331" t="str">
        <f t="shared" si="1654"/>
        <v/>
      </c>
      <c r="Y185" s="352"/>
      <c r="Z185" s="322" t="str">
        <f t="shared" ref="Z185" si="2311">IF(R185="","",IF(M185="R",MOD(CERCLE-R185,CERCLE),R185))</f>
        <v/>
      </c>
      <c r="AA185" s="320" t="str">
        <f t="shared" ref="AA185" si="2312">IF(S185="","",ABS(COS(RADIANS(Z185-EST)*24))*S185)</f>
        <v/>
      </c>
      <c r="AC185" s="320" t="str">
        <f t="shared" ref="AC185" si="2313">IF(S185="","",SIN(RADIANS(Z185-EST)*24)*S185)</f>
        <v/>
      </c>
      <c r="AD185" s="320" t="str">
        <f t="shared" si="1610"/>
        <v/>
      </c>
      <c r="AF185" s="320" t="str">
        <f t="shared" si="2027"/>
        <v/>
      </c>
      <c r="AG185" s="320" t="str">
        <f t="shared" si="2027"/>
        <v/>
      </c>
      <c r="AH185" s="320" t="str">
        <f t="shared" si="1612"/>
        <v/>
      </c>
      <c r="AI185" s="320" t="str">
        <f t="shared" si="1613"/>
        <v/>
      </c>
      <c r="AJ185" s="320" t="str">
        <f>IF(AH185="","",IF(ISNA(MATCH(AH185,$AH$1:AH184,0)),"N","Y"))</f>
        <v/>
      </c>
      <c r="AK185" s="320" t="str">
        <f t="shared" si="1614"/>
        <v/>
      </c>
      <c r="AL185" s="320" t="str">
        <f t="shared" si="1615"/>
        <v/>
      </c>
      <c r="AM185" s="320" t="str">
        <f t="shared" si="1616"/>
        <v/>
      </c>
      <c r="AN185" s="320" t="str">
        <f t="shared" si="1617"/>
        <v/>
      </c>
      <c r="AO185" s="334" t="str">
        <f t="array" ref="AO185">IF(AM185="","",AVERAGE(IF(AH$1:AH$200=AM185,W$1:W$200)))</f>
        <v/>
      </c>
      <c r="AP185" s="334" t="str">
        <f t="array" ref="AP185">IF(AM185="","",AVERAGE(IF(AH$1:AH$200=AM185,X$1:X$200)))</f>
        <v/>
      </c>
      <c r="AQ185" s="334" t="str">
        <f t="shared" si="1658"/>
        <v/>
      </c>
      <c r="AR185" s="335" t="str">
        <f t="array" ref="AR185">IF(AQ185="","",MOD(DEGREES(AQ185/24),CERCLE))</f>
        <v/>
      </c>
      <c r="AS185" s="336" t="str">
        <f t="array" ref="AS185">IF(AM185="","",AVERAGE(IF(AH$1:AH$200=AM185,AA$1:AA$200)))</f>
        <v/>
      </c>
      <c r="AT185" s="336" t="str">
        <f t="shared" si="2028"/>
        <v/>
      </c>
      <c r="AU185" s="336" t="str">
        <f t="shared" si="1659"/>
        <v/>
      </c>
      <c r="AV185" s="337" t="str">
        <f t="array" ref="AV185">IF(AM185="","",AVERAGE(IF(AH$1:AH$200=AM185,AD$1:AD$200)))</f>
        <v/>
      </c>
      <c r="AW185" s="337" t="str">
        <f t="array" ref="AW185">IF(AN185="","",AVERAGE(IF(AH$1:AH$200=AN185,AD$1:AD$200)))</f>
        <v/>
      </c>
      <c r="AX185" s="337" t="str">
        <f t="shared" si="1660"/>
        <v/>
      </c>
      <c r="AY185" s="320" t="str">
        <f t="shared" si="1619"/>
        <v/>
      </c>
      <c r="AZ185" s="320" t="str">
        <f>IF(AY185="","",COUNT(AY$1:AY185))</f>
        <v/>
      </c>
      <c r="BB185" s="339" t="str">
        <f>IF(AF185="","",IF(ISNA(MATCH(AF185,$AF$1:AF184,0)),"N","Y"))</f>
        <v/>
      </c>
      <c r="BC185" s="339" t="str">
        <f t="shared" si="20"/>
        <v/>
      </c>
      <c r="BD185" s="339" t="str">
        <f>IF(BC185="","",COUNT($BC$1:BC185))</f>
        <v/>
      </c>
      <c r="BE185" s="339" t="str">
        <f t="shared" si="2029"/>
        <v/>
      </c>
      <c r="BF185" s="340" t="str">
        <f>IF(AR185="","",IF(ISNA(MATCH(AF185,$AF$1:AF184,0)),-AR185,AR185))</f>
        <v/>
      </c>
      <c r="BG185" s="341" t="str">
        <f t="array" ref="BG185">IF(BE185="","",SUM(IF(AK$1:AK$200=BE185,BF$1:BF$200)))</f>
        <v/>
      </c>
      <c r="BH185" s="341" t="str">
        <f t="shared" ref="BH185" si="2314">IF(BG185="","",MOD(BG185,CERCLE))</f>
        <v/>
      </c>
      <c r="BI185" s="342"/>
      <c r="BJ185" s="322"/>
      <c r="BK185" s="322"/>
      <c r="BL185" s="322"/>
      <c r="BM185" s="339" t="str">
        <f t="shared" si="1662"/>
        <v/>
      </c>
      <c r="BN185" s="343" t="str">
        <f t="shared" si="2031"/>
        <v/>
      </c>
      <c r="BO185" s="341" t="str">
        <f t="shared" ref="BO185" si="2315">IF(BN185="","",CERCLE-BN185)</f>
        <v/>
      </c>
      <c r="BP185" s="341"/>
      <c r="BQ185" s="339" t="str">
        <f t="shared" si="2033"/>
        <v/>
      </c>
      <c r="BR185" s="341" t="str">
        <f t="shared" si="1664"/>
        <v/>
      </c>
      <c r="BS185" s="341" t="str">
        <f t="shared" si="1665"/>
        <v/>
      </c>
      <c r="BT185" s="343" t="str">
        <f t="shared" si="2034"/>
        <v/>
      </c>
      <c r="BU185" s="342"/>
      <c r="BV185" s="341" t="str">
        <f t="shared" si="2055"/>
        <v/>
      </c>
      <c r="BW185" s="345" t="str">
        <f t="shared" si="2056"/>
        <v/>
      </c>
      <c r="BX185" s="345" t="str">
        <f t="shared" si="2035"/>
        <v/>
      </c>
      <c r="BY185" s="346" t="str">
        <f t="shared" si="2036"/>
        <v/>
      </c>
      <c r="BZ185" s="346" t="str">
        <f t="shared" si="2037"/>
        <v/>
      </c>
      <c r="CA185" s="339" t="str">
        <f t="shared" si="1668"/>
        <v/>
      </c>
      <c r="CE185" s="320" t="str">
        <f t="shared" si="2038"/>
        <v/>
      </c>
      <c r="CF185" s="320" t="str">
        <f t="shared" si="2039"/>
        <v/>
      </c>
      <c r="CG185" s="322" t="str">
        <f t="shared" si="2040"/>
        <v/>
      </c>
      <c r="CH185" s="322" t="str">
        <f t="shared" ref="CH185" si="2316">IF(CG185="","",MOD(CG185-BX185,CERCLE))</f>
        <v/>
      </c>
      <c r="CI185" s="322" t="str">
        <f t="shared" si="2042"/>
        <v/>
      </c>
      <c r="CJ185" s="349"/>
      <c r="CK185" s="350" t="str">
        <f t="shared" si="1634"/>
        <v/>
      </c>
      <c r="CL185" s="350" t="str">
        <f t="shared" si="1635"/>
        <v/>
      </c>
      <c r="CM185" s="320" t="str">
        <f t="shared" si="2250"/>
        <v/>
      </c>
      <c r="CN185" s="320" t="str">
        <f t="shared" si="2250"/>
        <v/>
      </c>
      <c r="CP185" s="322" t="str">
        <f>IF(BN185="","",MOD(BN185+'RAPPORT-XYZ'!$E$12,CERCLE))</f>
        <v/>
      </c>
      <c r="CQ185" s="345" t="str">
        <f t="shared" si="2058"/>
        <v/>
      </c>
      <c r="CR185" s="320" t="str">
        <f t="shared" si="1671"/>
        <v/>
      </c>
      <c r="CS185" s="320" t="str">
        <f t="shared" si="1636"/>
        <v/>
      </c>
      <c r="CU185" s="320" t="str">
        <f>IF(CR185="","",BY185/'RAPPORT-XYZ'!$E$9)</f>
        <v/>
      </c>
      <c r="CV185" s="320" t="str">
        <f>IF(CU185="","",-'RAPPORT-XYZ'!$E$27*CU185)</f>
        <v/>
      </c>
      <c r="CW185" s="320" t="str">
        <f>IF(CV185="","",-'RAPPORT-XYZ'!$E$29*CU185)</f>
        <v/>
      </c>
      <c r="CY185" s="320" t="str">
        <f t="shared" si="2043"/>
        <v/>
      </c>
      <c r="CZ185" s="320" t="str">
        <f t="shared" si="2043"/>
        <v/>
      </c>
      <c r="DB185" s="320" t="str">
        <f t="shared" si="1672"/>
        <v/>
      </c>
      <c r="DD185" s="320" t="str">
        <f>IF(CA185="","",CA185+('RAPPORT-XYZ'!$E$37*ROW(185:185)))</f>
        <v/>
      </c>
      <c r="DF185" s="345" t="str">
        <f t="shared" ref="DF185" si="2317">IF(AND(CZ185=0,CY185=0),0,IF(AND(CZ185=0,CY185&gt;0),NORD,IF(AND(CZ185&gt;0,CY185=0),EST,IF(AND(CZ185=0,CY185&lt;0),SUD,IF(AND(CZ185&lt;0,CY185=0),OUEST,"")))))</f>
        <v/>
      </c>
      <c r="DG185" s="345" t="str">
        <f t="shared" ref="DG185" si="2318">IF(CY185="","",IF(DF185="",MOD(DEGREES(ATAN(ABS(CZ185)/(ABS(CY185))))/24,CERCLE),DF185))</f>
        <v/>
      </c>
      <c r="DH185" s="345" t="str">
        <f t="shared" ref="DH185" si="2319">IF(DG185="","",MOD(IF(AND(CZ185&gt;0,CY185&gt;0),DG185,IF(AND(CZ185&gt;0,CY185&lt;0),SUD-DG185,IF(AND(CZ185&lt;0,CY185&lt;0),SUD+DG185,IF(AND(CZ185&lt;0,CY185&gt;0),NORD-DG185,DG185)))),CERCLE))</f>
        <v/>
      </c>
      <c r="DI185" s="322" t="str">
        <f t="shared" ref="DI185" si="2320">IF(CG185="","",MOD(CG185-DH185,CERCLE))</f>
        <v/>
      </c>
      <c r="DJ185" s="322" t="str">
        <f t="shared" si="2048"/>
        <v/>
      </c>
      <c r="DK185" s="322" t="str">
        <f>IF(XYZ!$F$15=OUI,'CALCUL-XYZ'!DJ185,'CALCUL-XYZ'!DH185)</f>
        <v/>
      </c>
      <c r="DL185" s="345" t="str">
        <f t="shared" si="2063"/>
        <v/>
      </c>
      <c r="DN185" s="320" t="str">
        <f t="shared" si="1643"/>
        <v/>
      </c>
      <c r="DO185" s="320" t="str">
        <f t="shared" si="1644"/>
        <v/>
      </c>
      <c r="DP185" s="320" t="str">
        <f t="shared" si="2242"/>
        <v/>
      </c>
      <c r="DQ185" s="320" t="str">
        <f t="shared" si="2242"/>
        <v/>
      </c>
      <c r="DS185" s="320" t="str">
        <f t="shared" si="1645"/>
        <v/>
      </c>
      <c r="DT185" s="320" t="str">
        <f>IF(XYZ!AJ209="","",IF(XYZ!$AO$23='CALCUL-XY'!$E$56," "&amp;SUBSTITUTE(XYZ!AJ209,",","."),","&amp;SUBSTITUTE(XYZ!AJ209,",",".")))</f>
        <v/>
      </c>
      <c r="DU185" s="320" t="str">
        <f>IF(XYZ!AK209="","",IF(XYZ!$AO$23='CALCUL-XY'!$E$56," "&amp;SUBSTITUTE(XYZ!AK209,",","."),","&amp;SUBSTITUTE(XYZ!AK209,",",".")))</f>
        <v/>
      </c>
      <c r="DV185" s="320" t="str">
        <f>IF(DD185="","",IF(XYZ!$AO$23='CALCUL-XY'!$E$56," "&amp;SUBSTITUTE(DD185,",","."),","&amp;SUBSTITUTE(DD185,",",".")))</f>
        <v/>
      </c>
      <c r="DW185" s="320" t="str">
        <f>IF(DS185="","",IF(XYZ!$AO$23='CALCUL-XY'!$E$56,IF(XYZ!AM209=""," ST"," "&amp;XYZ!AM209),IF(XYZ!AM209="",",ST",","&amp;XYZ!AM209)))</f>
        <v/>
      </c>
      <c r="DY185" s="319">
        <f t="shared" si="1646"/>
        <v>185</v>
      </c>
      <c r="DZ185" s="320" t="str">
        <f t="shared" si="1647"/>
        <v/>
      </c>
      <c r="EA185" s="322" t="str">
        <f t="shared" si="1648"/>
        <v/>
      </c>
      <c r="EB185" s="345" t="str">
        <f t="shared" si="1679"/>
        <v/>
      </c>
      <c r="EC185" s="320" t="str">
        <f t="shared" si="1649"/>
        <v/>
      </c>
      <c r="ED185" s="320" t="str">
        <f t="shared" si="1692"/>
        <v/>
      </c>
      <c r="EE185" s="320" t="str">
        <f t="shared" si="1693"/>
        <v/>
      </c>
      <c r="EF185" s="320" t="str">
        <f ca="1">IF(EA185="","",IF(NC&lt;DY185,"",SUM(ED185:OFFSET(ED185,(NC-1),0))))</f>
        <v/>
      </c>
      <c r="EG185" s="320" t="str">
        <f ca="1">IF(EA185="","",IF(NC&lt;DY185,"",SUM(EE185:OFFSET(EE185,(NC-1),0))))</f>
        <v/>
      </c>
      <c r="EH185" s="320" t="str">
        <f t="shared" si="1650"/>
        <v/>
      </c>
      <c r="EI185" s="320" t="str">
        <f>IF(EH185="","",'RAPPORT-XYZ'!$E$9/'CALCUL-XYZ'!EH185)</f>
        <v/>
      </c>
    </row>
    <row r="186" spans="1:139" x14ac:dyDescent="0.15">
      <c r="A186" s="320" t="str">
        <f>IF(XYZ!C210="","",XYZ!C210)</f>
        <v/>
      </c>
      <c r="B186" s="320" t="str">
        <f>IF(XYZ!C210="","",IF(XYZ!C210='RAPPORT-XYZ'!$A$6,'RAPPORT-XYZ'!$A$6,IF(OR(XYZ!C210='RAPPORT-XYZ'!$A$7,XYZ!C210='RAPPORT-XYZ'!$B$7),'RAPPORT-XYZ'!$A$7)))</f>
        <v/>
      </c>
      <c r="C186" s="320" t="str">
        <f>IF(XYZ!E210="","",XYZ!E210)</f>
        <v/>
      </c>
      <c r="D186" s="320" t="str">
        <f>IF(XYZ!F210="","",XYZ!F210)</f>
        <v/>
      </c>
      <c r="E186" s="320" t="str">
        <f>IF(XYZ!G210="","",XYZ!G210)</f>
        <v/>
      </c>
      <c r="F186" s="322" t="str">
        <f>IF(XYZ!H210="","",MOD(XYZ!H210,CERCLE))</f>
        <v/>
      </c>
      <c r="G186" s="322" t="str">
        <f>IF(XYZ!I210="","",MOD(XYZ!I210,CERCLE))</f>
        <v/>
      </c>
      <c r="H186" s="320">
        <f>IFERROR(IF(ECHELLE3="",XYZ!I210*1,XYZ!I210*ECHELLE3),"")</f>
        <v>0</v>
      </c>
      <c r="I186" s="320" t="str">
        <f>IF(XYZ!J210="","",XYZ!J210)</f>
        <v/>
      </c>
      <c r="K186" s="320" t="str">
        <f t="shared" si="1651"/>
        <v/>
      </c>
      <c r="L186" s="320" t="str">
        <f>IF(K186="","",COUNT($K$1:K186))</f>
        <v/>
      </c>
      <c r="M186" s="320" t="str">
        <f t="shared" si="2015"/>
        <v/>
      </c>
      <c r="N186" s="320" t="str">
        <f t="shared" si="2016"/>
        <v/>
      </c>
      <c r="O186" s="320" t="str">
        <f t="shared" si="2017"/>
        <v/>
      </c>
      <c r="P186" s="320" t="str">
        <f t="shared" si="2018"/>
        <v/>
      </c>
      <c r="Q186" s="322" t="str">
        <f t="shared" si="2019"/>
        <v/>
      </c>
      <c r="R186" s="322" t="str">
        <f t="shared" si="2020"/>
        <v/>
      </c>
      <c r="S186" s="320" t="str">
        <f t="shared" si="2021"/>
        <v/>
      </c>
      <c r="T186" s="320" t="str">
        <f t="shared" si="2022"/>
        <v/>
      </c>
      <c r="V186" s="322" t="str">
        <f t="shared" ref="V186" si="2321">IF(Q186="","",IF(M186="R",MOD(Q186-SUD,CERCLE),Q186))</f>
        <v/>
      </c>
      <c r="W186" s="331" t="str">
        <f t="shared" si="1653"/>
        <v/>
      </c>
      <c r="X186" s="331" t="str">
        <f t="shared" si="1654"/>
        <v/>
      </c>
      <c r="Y186" s="352"/>
      <c r="Z186" s="322" t="str">
        <f t="shared" ref="Z186" si="2322">IF(R186="","",IF(M186="R",MOD(CERCLE-R186,CERCLE),R186))</f>
        <v/>
      </c>
      <c r="AA186" s="320" t="str">
        <f t="shared" ref="AA186" si="2323">IF(S186="","",ABS(COS(RADIANS(Z186-EST)*24))*S186)</f>
        <v/>
      </c>
      <c r="AC186" s="320" t="str">
        <f t="shared" ref="AC186" si="2324">IF(S186="","",SIN(RADIANS(Z186-EST)*24)*S186)</f>
        <v/>
      </c>
      <c r="AD186" s="320" t="str">
        <f t="shared" si="1610"/>
        <v/>
      </c>
      <c r="AF186" s="320" t="str">
        <f t="shared" si="2027"/>
        <v/>
      </c>
      <c r="AG186" s="320" t="str">
        <f t="shared" si="2027"/>
        <v/>
      </c>
      <c r="AH186" s="320" t="str">
        <f t="shared" si="1612"/>
        <v/>
      </c>
      <c r="AI186" s="320" t="str">
        <f t="shared" si="1613"/>
        <v/>
      </c>
      <c r="AJ186" s="320" t="str">
        <f>IF(AH186="","",IF(ISNA(MATCH(AH186,$AH$1:AH185,0)),"N","Y"))</f>
        <v/>
      </c>
      <c r="AK186" s="320" t="str">
        <f t="shared" si="1614"/>
        <v/>
      </c>
      <c r="AL186" s="320" t="str">
        <f t="shared" si="1615"/>
        <v/>
      </c>
      <c r="AM186" s="320" t="str">
        <f t="shared" si="1616"/>
        <v/>
      </c>
      <c r="AN186" s="320" t="str">
        <f t="shared" si="1617"/>
        <v/>
      </c>
      <c r="AO186" s="334" t="str">
        <f t="array" ref="AO186">IF(AM186="","",AVERAGE(IF(AH$1:AH$200=AM186,W$1:W$200)))</f>
        <v/>
      </c>
      <c r="AP186" s="334" t="str">
        <f t="array" ref="AP186">IF(AM186="","",AVERAGE(IF(AH$1:AH$200=AM186,X$1:X$200)))</f>
        <v/>
      </c>
      <c r="AQ186" s="334" t="str">
        <f t="shared" si="1658"/>
        <v/>
      </c>
      <c r="AR186" s="335" t="str">
        <f t="array" ref="AR186">IF(AQ186="","",MOD(DEGREES(AQ186/24),CERCLE))</f>
        <v/>
      </c>
      <c r="AS186" s="336" t="str">
        <f t="array" ref="AS186">IF(AM186="","",AVERAGE(IF(AH$1:AH$200=AM186,AA$1:AA$200)))</f>
        <v/>
      </c>
      <c r="AT186" s="336" t="str">
        <f t="shared" si="2028"/>
        <v/>
      </c>
      <c r="AU186" s="336" t="str">
        <f t="shared" si="1659"/>
        <v/>
      </c>
      <c r="AV186" s="337" t="str">
        <f t="array" ref="AV186">IF(AM186="","",AVERAGE(IF(AH$1:AH$200=AM186,AD$1:AD$200)))</f>
        <v/>
      </c>
      <c r="AW186" s="337" t="str">
        <f t="array" ref="AW186">IF(AN186="","",AVERAGE(IF(AH$1:AH$200=AN186,AD$1:AD$200)))</f>
        <v/>
      </c>
      <c r="AX186" s="337" t="str">
        <f t="shared" si="1660"/>
        <v/>
      </c>
      <c r="AY186" s="320" t="str">
        <f t="shared" si="1619"/>
        <v/>
      </c>
      <c r="AZ186" s="320" t="str">
        <f>IF(AY186="","",COUNT(AY$1:AY186))</f>
        <v/>
      </c>
      <c r="BB186" s="339" t="str">
        <f>IF(AF186="","",IF(ISNA(MATCH(AF186,$AF$1:AF185,0)),"N","Y"))</f>
        <v/>
      </c>
      <c r="BC186" s="339" t="str">
        <f t="shared" si="20"/>
        <v/>
      </c>
      <c r="BD186" s="339" t="str">
        <f>IF(BC186="","",COUNT($BC$1:BC186))</f>
        <v/>
      </c>
      <c r="BE186" s="339" t="str">
        <f t="shared" si="2029"/>
        <v/>
      </c>
      <c r="BF186" s="340" t="str">
        <f>IF(AR186="","",IF(ISNA(MATCH(AF186,$AF$1:AF185,0)),-AR186,AR186))</f>
        <v/>
      </c>
      <c r="BG186" s="341" t="str">
        <f t="array" ref="BG186">IF(BE186="","",SUM(IF(AK$1:AK$200=BE186,BF$1:BF$200)))</f>
        <v/>
      </c>
      <c r="BH186" s="341" t="str">
        <f t="shared" ref="BH186" si="2325">IF(BG186="","",MOD(BG186,CERCLE))</f>
        <v/>
      </c>
      <c r="BI186" s="342"/>
      <c r="BJ186" s="322"/>
      <c r="BK186" s="322"/>
      <c r="BL186" s="322"/>
      <c r="BM186" s="339" t="str">
        <f t="shared" si="1662"/>
        <v/>
      </c>
      <c r="BN186" s="343" t="str">
        <f t="shared" si="2031"/>
        <v/>
      </c>
      <c r="BO186" s="341" t="str">
        <f t="shared" ref="BO186" si="2326">IF(BN186="","",CERCLE-BN186)</f>
        <v/>
      </c>
      <c r="BP186" s="341"/>
      <c r="BQ186" s="339" t="str">
        <f t="shared" si="2033"/>
        <v/>
      </c>
      <c r="BR186" s="341" t="str">
        <f t="shared" si="1664"/>
        <v/>
      </c>
      <c r="BS186" s="341" t="str">
        <f t="shared" si="1665"/>
        <v/>
      </c>
      <c r="BT186" s="343" t="str">
        <f t="shared" si="2034"/>
        <v/>
      </c>
      <c r="BU186" s="342"/>
      <c r="BV186" s="341" t="str">
        <f t="shared" si="2055"/>
        <v/>
      </c>
      <c r="BW186" s="345" t="str">
        <f t="shared" si="2056"/>
        <v/>
      </c>
      <c r="BX186" s="345" t="str">
        <f t="shared" si="2035"/>
        <v/>
      </c>
      <c r="BY186" s="346" t="str">
        <f t="shared" si="2036"/>
        <v/>
      </c>
      <c r="BZ186" s="346" t="str">
        <f t="shared" si="2037"/>
        <v/>
      </c>
      <c r="CA186" s="339" t="str">
        <f t="shared" si="1668"/>
        <v/>
      </c>
      <c r="CE186" s="320" t="str">
        <f t="shared" si="2038"/>
        <v/>
      </c>
      <c r="CF186" s="320" t="str">
        <f t="shared" si="2039"/>
        <v/>
      </c>
      <c r="CG186" s="322" t="str">
        <f t="shared" si="2040"/>
        <v/>
      </c>
      <c r="CH186" s="322" t="str">
        <f t="shared" ref="CH186" si="2327">IF(CG186="","",MOD(CG186-BX186,CERCLE))</f>
        <v/>
      </c>
      <c r="CI186" s="322" t="str">
        <f t="shared" si="2042"/>
        <v/>
      </c>
      <c r="CJ186" s="349"/>
      <c r="CK186" s="350" t="str">
        <f t="shared" si="1634"/>
        <v/>
      </c>
      <c r="CL186" s="350" t="str">
        <f t="shared" si="1635"/>
        <v/>
      </c>
      <c r="CM186" s="320" t="str">
        <f t="shared" si="2250"/>
        <v/>
      </c>
      <c r="CN186" s="320" t="str">
        <f t="shared" si="2250"/>
        <v/>
      </c>
      <c r="CP186" s="322" t="str">
        <f>IF(BN186="","",MOD(BN186+'RAPPORT-XYZ'!$E$12,CERCLE))</f>
        <v/>
      </c>
      <c r="CQ186" s="345" t="str">
        <f t="shared" si="2058"/>
        <v/>
      </c>
      <c r="CR186" s="320" t="str">
        <f t="shared" si="1671"/>
        <v/>
      </c>
      <c r="CS186" s="320" t="str">
        <f t="shared" si="1636"/>
        <v/>
      </c>
      <c r="CU186" s="320" t="str">
        <f>IF(CR186="","",BY186/'RAPPORT-XYZ'!$E$9)</f>
        <v/>
      </c>
      <c r="CV186" s="320" t="str">
        <f>IF(CU186="","",-'RAPPORT-XYZ'!$E$27*CU186)</f>
        <v/>
      </c>
      <c r="CW186" s="320" t="str">
        <f>IF(CV186="","",-'RAPPORT-XYZ'!$E$29*CU186)</f>
        <v/>
      </c>
      <c r="CY186" s="320" t="str">
        <f t="shared" si="2043"/>
        <v/>
      </c>
      <c r="CZ186" s="320" t="str">
        <f t="shared" si="2043"/>
        <v/>
      </c>
      <c r="DB186" s="320" t="str">
        <f t="shared" si="1672"/>
        <v/>
      </c>
      <c r="DD186" s="320" t="str">
        <f>IF(CA186="","",CA186+('RAPPORT-XYZ'!$E$37*ROW(186:186)))</f>
        <v/>
      </c>
      <c r="DF186" s="345" t="str">
        <f t="shared" ref="DF186" si="2328">IF(AND(CZ186=0,CY186=0),0,IF(AND(CZ186=0,CY186&gt;0),NORD,IF(AND(CZ186&gt;0,CY186=0),EST,IF(AND(CZ186=0,CY186&lt;0),SUD,IF(AND(CZ186&lt;0,CY186=0),OUEST,"")))))</f>
        <v/>
      </c>
      <c r="DG186" s="345" t="str">
        <f t="shared" ref="DG186" si="2329">IF(CY186="","",IF(DF186="",MOD(DEGREES(ATAN(ABS(CZ186)/(ABS(CY186))))/24,CERCLE),DF186))</f>
        <v/>
      </c>
      <c r="DH186" s="345" t="str">
        <f t="shared" ref="DH186" si="2330">IF(DG186="","",MOD(IF(AND(CZ186&gt;0,CY186&gt;0),DG186,IF(AND(CZ186&gt;0,CY186&lt;0),SUD-DG186,IF(AND(CZ186&lt;0,CY186&lt;0),SUD+DG186,IF(AND(CZ186&lt;0,CY186&gt;0),NORD-DG186,DG186)))),CERCLE))</f>
        <v/>
      </c>
      <c r="DI186" s="322" t="str">
        <f t="shared" ref="DI186" si="2331">IF(CG186="","",MOD(CG186-DH186,CERCLE))</f>
        <v/>
      </c>
      <c r="DJ186" s="322" t="str">
        <f t="shared" si="2048"/>
        <v/>
      </c>
      <c r="DK186" s="322" t="str">
        <f>IF(XYZ!$F$15=OUI,'CALCUL-XYZ'!DJ186,'CALCUL-XYZ'!DH186)</f>
        <v/>
      </c>
      <c r="DL186" s="345" t="str">
        <f t="shared" si="2063"/>
        <v/>
      </c>
      <c r="DN186" s="320" t="str">
        <f t="shared" si="1643"/>
        <v/>
      </c>
      <c r="DO186" s="320" t="str">
        <f t="shared" si="1644"/>
        <v/>
      </c>
      <c r="DP186" s="320" t="str">
        <f t="shared" si="2242"/>
        <v/>
      </c>
      <c r="DQ186" s="320" t="str">
        <f t="shared" si="2242"/>
        <v/>
      </c>
      <c r="DS186" s="320" t="str">
        <f t="shared" si="1645"/>
        <v/>
      </c>
      <c r="DT186" s="320" t="str">
        <f>IF(XYZ!AJ210="","",IF(XYZ!$AO$23='CALCUL-XY'!$E$56," "&amp;SUBSTITUTE(XYZ!AJ210,",","."),","&amp;SUBSTITUTE(XYZ!AJ210,",",".")))</f>
        <v/>
      </c>
      <c r="DU186" s="320" t="str">
        <f>IF(XYZ!AK210="","",IF(XYZ!$AO$23='CALCUL-XY'!$E$56," "&amp;SUBSTITUTE(XYZ!AK210,",","."),","&amp;SUBSTITUTE(XYZ!AK210,",",".")))</f>
        <v/>
      </c>
      <c r="DV186" s="320" t="str">
        <f>IF(DD186="","",IF(XYZ!$AO$23='CALCUL-XY'!$E$56," "&amp;SUBSTITUTE(DD186,",","."),","&amp;SUBSTITUTE(DD186,",",".")))</f>
        <v/>
      </c>
      <c r="DW186" s="320" t="str">
        <f>IF(DS186="","",IF(XYZ!$AO$23='CALCUL-XY'!$E$56,IF(XYZ!AM210=""," ST"," "&amp;XYZ!AM210),IF(XYZ!AM210="",",ST",","&amp;XYZ!AM210)))</f>
        <v/>
      </c>
      <c r="DY186" s="319">
        <f t="shared" si="1646"/>
        <v>186</v>
      </c>
      <c r="DZ186" s="320" t="str">
        <f t="shared" si="1647"/>
        <v/>
      </c>
      <c r="EA186" s="322" t="str">
        <f t="shared" si="1648"/>
        <v/>
      </c>
      <c r="EB186" s="345" t="str">
        <f t="shared" si="1679"/>
        <v/>
      </c>
      <c r="EC186" s="320" t="str">
        <f t="shared" si="1649"/>
        <v/>
      </c>
      <c r="ED186" s="320" t="str">
        <f t="shared" si="1692"/>
        <v/>
      </c>
      <c r="EE186" s="320" t="str">
        <f t="shared" si="1693"/>
        <v/>
      </c>
      <c r="EF186" s="320" t="str">
        <f ca="1">IF(EA186="","",IF(NC&lt;DY186,"",SUM(ED186:OFFSET(ED186,(NC-1),0))))</f>
        <v/>
      </c>
      <c r="EG186" s="320" t="str">
        <f ca="1">IF(EA186="","",IF(NC&lt;DY186,"",SUM(EE186:OFFSET(EE186,(NC-1),0))))</f>
        <v/>
      </c>
      <c r="EH186" s="320" t="str">
        <f t="shared" si="1650"/>
        <v/>
      </c>
      <c r="EI186" s="320" t="str">
        <f>IF(EH186="","",'RAPPORT-XYZ'!$E$9/'CALCUL-XYZ'!EH186)</f>
        <v/>
      </c>
    </row>
    <row r="187" spans="1:139" x14ac:dyDescent="0.15">
      <c r="A187" s="320" t="str">
        <f>IF(XYZ!C211="","",XYZ!C211)</f>
        <v/>
      </c>
      <c r="B187" s="320" t="str">
        <f>IF(XYZ!C211="","",IF(XYZ!C211='RAPPORT-XYZ'!$A$6,'RAPPORT-XYZ'!$A$6,IF(OR(XYZ!C211='RAPPORT-XYZ'!$A$7,XYZ!C211='RAPPORT-XYZ'!$B$7),'RAPPORT-XYZ'!$A$7)))</f>
        <v/>
      </c>
      <c r="C187" s="320" t="str">
        <f>IF(XYZ!E211="","",XYZ!E211)</f>
        <v/>
      </c>
      <c r="D187" s="320" t="str">
        <f>IF(XYZ!F211="","",XYZ!F211)</f>
        <v/>
      </c>
      <c r="E187" s="320" t="str">
        <f>IF(XYZ!G211="","",XYZ!G211)</f>
        <v/>
      </c>
      <c r="F187" s="322" t="str">
        <f>IF(XYZ!H211="","",MOD(XYZ!H211,CERCLE))</f>
        <v/>
      </c>
      <c r="G187" s="322" t="str">
        <f>IF(XYZ!I211="","",MOD(XYZ!I211,CERCLE))</f>
        <v/>
      </c>
      <c r="H187" s="320">
        <f>IFERROR(IF(ECHELLE3="",XYZ!I211*1,XYZ!I211*ECHELLE3),"")</f>
        <v>0</v>
      </c>
      <c r="I187" s="320" t="str">
        <f>IF(XYZ!J211="","",XYZ!J211)</f>
        <v/>
      </c>
      <c r="K187" s="320" t="str">
        <f t="shared" si="1651"/>
        <v/>
      </c>
      <c r="L187" s="320" t="str">
        <f>IF(K187="","",COUNT($K$1:K187))</f>
        <v/>
      </c>
      <c r="M187" s="320" t="str">
        <f t="shared" si="2015"/>
        <v/>
      </c>
      <c r="N187" s="320" t="str">
        <f t="shared" si="2016"/>
        <v/>
      </c>
      <c r="O187" s="320" t="str">
        <f t="shared" si="2017"/>
        <v/>
      </c>
      <c r="P187" s="320" t="str">
        <f t="shared" si="2018"/>
        <v/>
      </c>
      <c r="Q187" s="322" t="str">
        <f t="shared" si="2019"/>
        <v/>
      </c>
      <c r="R187" s="322" t="str">
        <f t="shared" si="2020"/>
        <v/>
      </c>
      <c r="S187" s="320" t="str">
        <f t="shared" si="2021"/>
        <v/>
      </c>
      <c r="T187" s="320" t="str">
        <f t="shared" si="2022"/>
        <v/>
      </c>
      <c r="V187" s="322" t="str">
        <f t="shared" ref="V187" si="2332">IF(Q187="","",IF(M187="R",MOD(Q187-SUD,CERCLE),Q187))</f>
        <v/>
      </c>
      <c r="W187" s="331" t="str">
        <f t="shared" si="1653"/>
        <v/>
      </c>
      <c r="X187" s="331" t="str">
        <f t="shared" si="1654"/>
        <v/>
      </c>
      <c r="Y187" s="352"/>
      <c r="Z187" s="322" t="str">
        <f t="shared" ref="Z187" si="2333">IF(R187="","",IF(M187="R",MOD(CERCLE-R187,CERCLE),R187))</f>
        <v/>
      </c>
      <c r="AA187" s="320" t="str">
        <f t="shared" ref="AA187" si="2334">IF(S187="","",ABS(COS(RADIANS(Z187-EST)*24))*S187)</f>
        <v/>
      </c>
      <c r="AC187" s="320" t="str">
        <f t="shared" ref="AC187" si="2335">IF(S187="","",SIN(RADIANS(Z187-EST)*24)*S187)</f>
        <v/>
      </c>
      <c r="AD187" s="320" t="str">
        <f t="shared" si="1610"/>
        <v/>
      </c>
      <c r="AF187" s="320" t="str">
        <f t="shared" si="2027"/>
        <v/>
      </c>
      <c r="AG187" s="320" t="str">
        <f t="shared" si="2027"/>
        <v/>
      </c>
      <c r="AH187" s="320" t="str">
        <f t="shared" si="1612"/>
        <v/>
      </c>
      <c r="AI187" s="320" t="str">
        <f t="shared" si="1613"/>
        <v/>
      </c>
      <c r="AJ187" s="320" t="str">
        <f>IF(AH187="","",IF(ISNA(MATCH(AH187,$AH$1:AH186,0)),"N","Y"))</f>
        <v/>
      </c>
      <c r="AK187" s="320" t="str">
        <f t="shared" si="1614"/>
        <v/>
      </c>
      <c r="AL187" s="320" t="str">
        <f t="shared" si="1615"/>
        <v/>
      </c>
      <c r="AM187" s="320" t="str">
        <f t="shared" si="1616"/>
        <v/>
      </c>
      <c r="AN187" s="320" t="str">
        <f t="shared" si="1617"/>
        <v/>
      </c>
      <c r="AO187" s="334" t="str">
        <f t="array" ref="AO187">IF(AM187="","",AVERAGE(IF(AH$1:AH$200=AM187,W$1:W$200)))</f>
        <v/>
      </c>
      <c r="AP187" s="334" t="str">
        <f t="array" ref="AP187">IF(AM187="","",AVERAGE(IF(AH$1:AH$200=AM187,X$1:X$200)))</f>
        <v/>
      </c>
      <c r="AQ187" s="334" t="str">
        <f t="shared" si="1658"/>
        <v/>
      </c>
      <c r="AR187" s="335" t="str">
        <f t="array" ref="AR187">IF(AQ187="","",MOD(DEGREES(AQ187/24),CERCLE))</f>
        <v/>
      </c>
      <c r="AS187" s="336" t="str">
        <f t="array" ref="AS187">IF(AM187="","",AVERAGE(IF(AH$1:AH$200=AM187,AA$1:AA$200)))</f>
        <v/>
      </c>
      <c r="AT187" s="336" t="str">
        <f t="shared" si="2028"/>
        <v/>
      </c>
      <c r="AU187" s="336" t="str">
        <f t="shared" si="1659"/>
        <v/>
      </c>
      <c r="AV187" s="337" t="str">
        <f t="array" ref="AV187">IF(AM187="","",AVERAGE(IF(AH$1:AH$200=AM187,AD$1:AD$200)))</f>
        <v/>
      </c>
      <c r="AW187" s="337" t="str">
        <f t="array" ref="AW187">IF(AN187="","",AVERAGE(IF(AH$1:AH$200=AN187,AD$1:AD$200)))</f>
        <v/>
      </c>
      <c r="AX187" s="337" t="str">
        <f t="shared" si="1660"/>
        <v/>
      </c>
      <c r="AY187" s="320" t="str">
        <f t="shared" si="1619"/>
        <v/>
      </c>
      <c r="AZ187" s="320" t="str">
        <f>IF(AY187="","",COUNT(AY$1:AY187))</f>
        <v/>
      </c>
      <c r="BB187" s="339" t="str">
        <f>IF(AF187="","",IF(ISNA(MATCH(AF187,$AF$1:AF186,0)),"N","Y"))</f>
        <v/>
      </c>
      <c r="BC187" s="339" t="str">
        <f t="shared" si="20"/>
        <v/>
      </c>
      <c r="BD187" s="339" t="str">
        <f>IF(BC187="","",COUNT($BC$1:BC187))</f>
        <v/>
      </c>
      <c r="BE187" s="339" t="str">
        <f t="shared" si="2029"/>
        <v/>
      </c>
      <c r="BF187" s="340" t="str">
        <f>IF(AR187="","",IF(ISNA(MATCH(AF187,$AF$1:AF186,0)),-AR187,AR187))</f>
        <v/>
      </c>
      <c r="BG187" s="341" t="str">
        <f t="array" ref="BG187">IF(BE187="","",SUM(IF(AK$1:AK$200=BE187,BF$1:BF$200)))</f>
        <v/>
      </c>
      <c r="BH187" s="341" t="str">
        <f t="shared" ref="BH187" si="2336">IF(BG187="","",MOD(BG187,CERCLE))</f>
        <v/>
      </c>
      <c r="BI187" s="342"/>
      <c r="BJ187" s="322"/>
      <c r="BK187" s="322"/>
      <c r="BL187" s="322"/>
      <c r="BM187" s="339" t="str">
        <f t="shared" si="1662"/>
        <v/>
      </c>
      <c r="BN187" s="343" t="str">
        <f t="shared" si="2031"/>
        <v/>
      </c>
      <c r="BO187" s="341" t="str">
        <f t="shared" ref="BO187" si="2337">IF(BN187="","",CERCLE-BN187)</f>
        <v/>
      </c>
      <c r="BP187" s="341"/>
      <c r="BQ187" s="339" t="str">
        <f t="shared" si="2033"/>
        <v/>
      </c>
      <c r="BR187" s="341" t="str">
        <f t="shared" si="1664"/>
        <v/>
      </c>
      <c r="BS187" s="341" t="str">
        <f t="shared" si="1665"/>
        <v/>
      </c>
      <c r="BT187" s="343" t="str">
        <f t="shared" si="2034"/>
        <v/>
      </c>
      <c r="BU187" s="342"/>
      <c r="BV187" s="341" t="str">
        <f t="shared" si="2055"/>
        <v/>
      </c>
      <c r="BW187" s="345" t="str">
        <f t="shared" si="2056"/>
        <v/>
      </c>
      <c r="BX187" s="345" t="str">
        <f t="shared" si="2035"/>
        <v/>
      </c>
      <c r="BY187" s="346" t="str">
        <f t="shared" si="2036"/>
        <v/>
      </c>
      <c r="BZ187" s="346" t="str">
        <f t="shared" si="2037"/>
        <v/>
      </c>
      <c r="CA187" s="339" t="str">
        <f t="shared" si="1668"/>
        <v/>
      </c>
      <c r="CE187" s="320" t="str">
        <f t="shared" si="2038"/>
        <v/>
      </c>
      <c r="CF187" s="320" t="str">
        <f t="shared" si="2039"/>
        <v/>
      </c>
      <c r="CG187" s="322" t="str">
        <f t="shared" si="2040"/>
        <v/>
      </c>
      <c r="CH187" s="322" t="str">
        <f t="shared" ref="CH187" si="2338">IF(CG187="","",MOD(CG187-BX187,CERCLE))</f>
        <v/>
      </c>
      <c r="CI187" s="322" t="str">
        <f t="shared" si="2042"/>
        <v/>
      </c>
      <c r="CJ187" s="349"/>
      <c r="CK187" s="350" t="str">
        <f t="shared" si="1634"/>
        <v/>
      </c>
      <c r="CL187" s="350" t="str">
        <f t="shared" si="1635"/>
        <v/>
      </c>
      <c r="CM187" s="320" t="str">
        <f t="shared" si="2250"/>
        <v/>
      </c>
      <c r="CN187" s="320" t="str">
        <f t="shared" si="2250"/>
        <v/>
      </c>
      <c r="CP187" s="322" t="str">
        <f>IF(BN187="","",MOD(BN187+'RAPPORT-XYZ'!$E$12,CERCLE))</f>
        <v/>
      </c>
      <c r="CQ187" s="345" t="str">
        <f t="shared" si="2058"/>
        <v/>
      </c>
      <c r="CR187" s="320" t="str">
        <f t="shared" si="1671"/>
        <v/>
      </c>
      <c r="CS187" s="320" t="str">
        <f t="shared" si="1636"/>
        <v/>
      </c>
      <c r="CU187" s="320" t="str">
        <f>IF(CR187="","",BY187/'RAPPORT-XYZ'!$E$9)</f>
        <v/>
      </c>
      <c r="CV187" s="320" t="str">
        <f>IF(CU187="","",-'RAPPORT-XYZ'!$E$27*CU187)</f>
        <v/>
      </c>
      <c r="CW187" s="320" t="str">
        <f>IF(CV187="","",-'RAPPORT-XYZ'!$E$29*CU187)</f>
        <v/>
      </c>
      <c r="CY187" s="320" t="str">
        <f t="shared" si="2043"/>
        <v/>
      </c>
      <c r="CZ187" s="320" t="str">
        <f t="shared" si="2043"/>
        <v/>
      </c>
      <c r="DB187" s="320" t="str">
        <f t="shared" si="1672"/>
        <v/>
      </c>
      <c r="DD187" s="320" t="str">
        <f>IF(CA187="","",CA187+('RAPPORT-XYZ'!$E$37*ROW(187:187)))</f>
        <v/>
      </c>
      <c r="DF187" s="345" t="str">
        <f t="shared" ref="DF187" si="2339">IF(AND(CZ187=0,CY187=0),0,IF(AND(CZ187=0,CY187&gt;0),NORD,IF(AND(CZ187&gt;0,CY187=0),EST,IF(AND(CZ187=0,CY187&lt;0),SUD,IF(AND(CZ187&lt;0,CY187=0),OUEST,"")))))</f>
        <v/>
      </c>
      <c r="DG187" s="345" t="str">
        <f t="shared" ref="DG187" si="2340">IF(CY187="","",IF(DF187="",MOD(DEGREES(ATAN(ABS(CZ187)/(ABS(CY187))))/24,CERCLE),DF187))</f>
        <v/>
      </c>
      <c r="DH187" s="345" t="str">
        <f t="shared" ref="DH187" si="2341">IF(DG187="","",MOD(IF(AND(CZ187&gt;0,CY187&gt;0),DG187,IF(AND(CZ187&gt;0,CY187&lt;0),SUD-DG187,IF(AND(CZ187&lt;0,CY187&lt;0),SUD+DG187,IF(AND(CZ187&lt;0,CY187&gt;0),NORD-DG187,DG187)))),CERCLE))</f>
        <v/>
      </c>
      <c r="DI187" s="322" t="str">
        <f t="shared" ref="DI187" si="2342">IF(CG187="","",MOD(CG187-DH187,CERCLE))</f>
        <v/>
      </c>
      <c r="DJ187" s="322" t="str">
        <f t="shared" si="2048"/>
        <v/>
      </c>
      <c r="DK187" s="322" t="str">
        <f>IF(XYZ!$F$15=OUI,'CALCUL-XYZ'!DJ187,'CALCUL-XYZ'!DH187)</f>
        <v/>
      </c>
      <c r="DL187" s="345" t="str">
        <f t="shared" si="2063"/>
        <v/>
      </c>
      <c r="DN187" s="320" t="str">
        <f t="shared" si="1643"/>
        <v/>
      </c>
      <c r="DO187" s="320" t="str">
        <f t="shared" si="1644"/>
        <v/>
      </c>
      <c r="DP187" s="320" t="str">
        <f t="shared" si="2242"/>
        <v/>
      </c>
      <c r="DQ187" s="320" t="str">
        <f t="shared" si="2242"/>
        <v/>
      </c>
      <c r="DS187" s="320" t="str">
        <f t="shared" si="1645"/>
        <v/>
      </c>
      <c r="DT187" s="320" t="str">
        <f>IF(XYZ!AJ211="","",IF(XYZ!$AO$23='CALCUL-XY'!$E$56," "&amp;SUBSTITUTE(XYZ!AJ211,",","."),","&amp;SUBSTITUTE(XYZ!AJ211,",",".")))</f>
        <v/>
      </c>
      <c r="DU187" s="320" t="str">
        <f>IF(XYZ!AK211="","",IF(XYZ!$AO$23='CALCUL-XY'!$E$56," "&amp;SUBSTITUTE(XYZ!AK211,",","."),","&amp;SUBSTITUTE(XYZ!AK211,",",".")))</f>
        <v/>
      </c>
      <c r="DV187" s="320" t="str">
        <f>IF(DD187="","",IF(XYZ!$AO$23='CALCUL-XY'!$E$56," "&amp;SUBSTITUTE(DD187,",","."),","&amp;SUBSTITUTE(DD187,",",".")))</f>
        <v/>
      </c>
      <c r="DW187" s="320" t="str">
        <f>IF(DS187="","",IF(XYZ!$AO$23='CALCUL-XY'!$E$56,IF(XYZ!AM211=""," ST"," "&amp;XYZ!AM211),IF(XYZ!AM211="",",ST",","&amp;XYZ!AM211)))</f>
        <v/>
      </c>
      <c r="DY187" s="319">
        <f t="shared" si="1646"/>
        <v>187</v>
      </c>
      <c r="DZ187" s="320" t="str">
        <f t="shared" si="1647"/>
        <v/>
      </c>
      <c r="EA187" s="322" t="str">
        <f t="shared" si="1648"/>
        <v/>
      </c>
      <c r="EB187" s="345" t="str">
        <f t="shared" si="1679"/>
        <v/>
      </c>
      <c r="EC187" s="320" t="str">
        <f t="shared" si="1649"/>
        <v/>
      </c>
      <c r="ED187" s="320" t="str">
        <f t="shared" si="1692"/>
        <v/>
      </c>
      <c r="EE187" s="320" t="str">
        <f t="shared" si="1693"/>
        <v/>
      </c>
      <c r="EF187" s="320" t="str">
        <f ca="1">IF(EA187="","",IF(NC&lt;DY187,"",SUM(ED187:OFFSET(ED187,(NC-1),0))))</f>
        <v/>
      </c>
      <c r="EG187" s="320" t="str">
        <f ca="1">IF(EA187="","",IF(NC&lt;DY187,"",SUM(EE187:OFFSET(EE187,(NC-1),0))))</f>
        <v/>
      </c>
      <c r="EH187" s="320" t="str">
        <f t="shared" si="1650"/>
        <v/>
      </c>
      <c r="EI187" s="320" t="str">
        <f>IF(EH187="","",'RAPPORT-XYZ'!$E$9/'CALCUL-XYZ'!EH187)</f>
        <v/>
      </c>
    </row>
    <row r="188" spans="1:139" x14ac:dyDescent="0.15">
      <c r="A188" s="320" t="str">
        <f>IF(XYZ!C212="","",XYZ!C212)</f>
        <v/>
      </c>
      <c r="B188" s="320" t="str">
        <f>IF(XYZ!C212="","",IF(XYZ!C212='RAPPORT-XYZ'!$A$6,'RAPPORT-XYZ'!$A$6,IF(OR(XYZ!C212='RAPPORT-XYZ'!$A$7,XYZ!C212='RAPPORT-XYZ'!$B$7),'RAPPORT-XYZ'!$A$7)))</f>
        <v/>
      </c>
      <c r="C188" s="320" t="str">
        <f>IF(XYZ!E212="","",XYZ!E212)</f>
        <v/>
      </c>
      <c r="D188" s="320" t="str">
        <f>IF(XYZ!F212="","",XYZ!F212)</f>
        <v/>
      </c>
      <c r="E188" s="320" t="str">
        <f>IF(XYZ!G212="","",XYZ!G212)</f>
        <v/>
      </c>
      <c r="F188" s="322" t="str">
        <f>IF(XYZ!H212="","",MOD(XYZ!H212,CERCLE))</f>
        <v/>
      </c>
      <c r="G188" s="322" t="str">
        <f>IF(XYZ!I212="","",MOD(XYZ!I212,CERCLE))</f>
        <v/>
      </c>
      <c r="H188" s="320">
        <f>IFERROR(IF(ECHELLE3="",XYZ!I212*1,XYZ!I212*ECHELLE3),"")</f>
        <v>0</v>
      </c>
      <c r="I188" s="320" t="str">
        <f>IF(XYZ!J212="","",XYZ!J212)</f>
        <v/>
      </c>
      <c r="K188" s="320" t="str">
        <f t="shared" si="1651"/>
        <v/>
      </c>
      <c r="L188" s="320" t="str">
        <f>IF(K188="","",COUNT($K$1:K188))</f>
        <v/>
      </c>
      <c r="M188" s="320" t="str">
        <f t="shared" si="2015"/>
        <v/>
      </c>
      <c r="N188" s="320" t="str">
        <f t="shared" si="2016"/>
        <v/>
      </c>
      <c r="O188" s="320" t="str">
        <f t="shared" si="2017"/>
        <v/>
      </c>
      <c r="P188" s="320" t="str">
        <f t="shared" si="2018"/>
        <v/>
      </c>
      <c r="Q188" s="322" t="str">
        <f t="shared" si="2019"/>
        <v/>
      </c>
      <c r="R188" s="322" t="str">
        <f t="shared" si="2020"/>
        <v/>
      </c>
      <c r="S188" s="320" t="str">
        <f t="shared" si="2021"/>
        <v/>
      </c>
      <c r="T188" s="320" t="str">
        <f t="shared" si="2022"/>
        <v/>
      </c>
      <c r="V188" s="322" t="str">
        <f t="shared" ref="V188" si="2343">IF(Q188="","",IF(M188="R",MOD(Q188-SUD,CERCLE),Q188))</f>
        <v/>
      </c>
      <c r="W188" s="331" t="str">
        <f t="shared" si="1653"/>
        <v/>
      </c>
      <c r="X188" s="331" t="str">
        <f t="shared" si="1654"/>
        <v/>
      </c>
      <c r="Y188" s="352"/>
      <c r="Z188" s="322" t="str">
        <f t="shared" ref="Z188" si="2344">IF(R188="","",IF(M188="R",MOD(CERCLE-R188,CERCLE),R188))</f>
        <v/>
      </c>
      <c r="AA188" s="320" t="str">
        <f t="shared" ref="AA188" si="2345">IF(S188="","",ABS(COS(RADIANS(Z188-EST)*24))*S188)</f>
        <v/>
      </c>
      <c r="AC188" s="320" t="str">
        <f t="shared" ref="AC188" si="2346">IF(S188="","",SIN(RADIANS(Z188-EST)*24)*S188)</f>
        <v/>
      </c>
      <c r="AD188" s="320" t="str">
        <f t="shared" si="1610"/>
        <v/>
      </c>
      <c r="AF188" s="320" t="str">
        <f t="shared" si="2027"/>
        <v/>
      </c>
      <c r="AG188" s="320" t="str">
        <f t="shared" si="2027"/>
        <v/>
      </c>
      <c r="AH188" s="320" t="str">
        <f t="shared" si="1612"/>
        <v/>
      </c>
      <c r="AI188" s="320" t="str">
        <f t="shared" si="1613"/>
        <v/>
      </c>
      <c r="AJ188" s="320" t="str">
        <f>IF(AH188="","",IF(ISNA(MATCH(AH188,$AH$1:AH187,0)),"N","Y"))</f>
        <v/>
      </c>
      <c r="AK188" s="320" t="str">
        <f t="shared" si="1614"/>
        <v/>
      </c>
      <c r="AL188" s="320" t="str">
        <f t="shared" si="1615"/>
        <v/>
      </c>
      <c r="AM188" s="320" t="str">
        <f t="shared" si="1616"/>
        <v/>
      </c>
      <c r="AN188" s="320" t="str">
        <f t="shared" si="1617"/>
        <v/>
      </c>
      <c r="AO188" s="334" t="str">
        <f t="array" ref="AO188">IF(AM188="","",AVERAGE(IF(AH$1:AH$200=AM188,W$1:W$200)))</f>
        <v/>
      </c>
      <c r="AP188" s="334" t="str">
        <f t="array" ref="AP188">IF(AM188="","",AVERAGE(IF(AH$1:AH$200=AM188,X$1:X$200)))</f>
        <v/>
      </c>
      <c r="AQ188" s="334" t="str">
        <f t="shared" si="1658"/>
        <v/>
      </c>
      <c r="AR188" s="335" t="str">
        <f t="array" ref="AR188">IF(AQ188="","",MOD(DEGREES(AQ188/24),CERCLE))</f>
        <v/>
      </c>
      <c r="AS188" s="336" t="str">
        <f t="array" ref="AS188">IF(AM188="","",AVERAGE(IF(AH$1:AH$200=AM188,AA$1:AA$200)))</f>
        <v/>
      </c>
      <c r="AT188" s="336" t="str">
        <f t="shared" si="2028"/>
        <v/>
      </c>
      <c r="AU188" s="336" t="str">
        <f t="shared" si="1659"/>
        <v/>
      </c>
      <c r="AV188" s="337" t="str">
        <f t="array" ref="AV188">IF(AM188="","",AVERAGE(IF(AH$1:AH$200=AM188,AD$1:AD$200)))</f>
        <v/>
      </c>
      <c r="AW188" s="337" t="str">
        <f t="array" ref="AW188">IF(AN188="","",AVERAGE(IF(AH$1:AH$200=AN188,AD$1:AD$200)))</f>
        <v/>
      </c>
      <c r="AX188" s="337" t="str">
        <f t="shared" si="1660"/>
        <v/>
      </c>
      <c r="AY188" s="320" t="str">
        <f t="shared" si="1619"/>
        <v/>
      </c>
      <c r="AZ188" s="320" t="str">
        <f>IF(AY188="","",COUNT(AY$1:AY188))</f>
        <v/>
      </c>
      <c r="BB188" s="339" t="str">
        <f>IF(AF188="","",IF(ISNA(MATCH(AF188,$AF$1:AF187,0)),"N","Y"))</f>
        <v/>
      </c>
      <c r="BC188" s="339" t="str">
        <f t="shared" si="20"/>
        <v/>
      </c>
      <c r="BD188" s="339" t="str">
        <f>IF(BC188="","",COUNT($BC$1:BC188))</f>
        <v/>
      </c>
      <c r="BE188" s="339" t="str">
        <f t="shared" si="2029"/>
        <v/>
      </c>
      <c r="BF188" s="340" t="str">
        <f>IF(AR188="","",IF(ISNA(MATCH(AF188,$AF$1:AF187,0)),-AR188,AR188))</f>
        <v/>
      </c>
      <c r="BG188" s="341" t="str">
        <f t="array" ref="BG188">IF(BE188="","",SUM(IF(AK$1:AK$200=BE188,BF$1:BF$200)))</f>
        <v/>
      </c>
      <c r="BH188" s="341" t="str">
        <f t="shared" ref="BH188" si="2347">IF(BG188="","",MOD(BG188,CERCLE))</f>
        <v/>
      </c>
      <c r="BI188" s="342"/>
      <c r="BJ188" s="322"/>
      <c r="BK188" s="322"/>
      <c r="BL188" s="322"/>
      <c r="BM188" s="339" t="str">
        <f t="shared" si="1662"/>
        <v/>
      </c>
      <c r="BN188" s="343" t="str">
        <f t="shared" si="2031"/>
        <v/>
      </c>
      <c r="BO188" s="341" t="str">
        <f t="shared" ref="BO188" si="2348">IF(BN188="","",CERCLE-BN188)</f>
        <v/>
      </c>
      <c r="BP188" s="341"/>
      <c r="BQ188" s="339" t="str">
        <f t="shared" si="2033"/>
        <v/>
      </c>
      <c r="BR188" s="341" t="str">
        <f t="shared" si="1664"/>
        <v/>
      </c>
      <c r="BS188" s="341" t="str">
        <f t="shared" si="1665"/>
        <v/>
      </c>
      <c r="BT188" s="343" t="str">
        <f t="shared" si="2034"/>
        <v/>
      </c>
      <c r="BU188" s="342"/>
      <c r="BV188" s="341" t="str">
        <f t="shared" si="2055"/>
        <v/>
      </c>
      <c r="BW188" s="345" t="str">
        <f t="shared" si="2056"/>
        <v/>
      </c>
      <c r="BX188" s="345" t="str">
        <f t="shared" si="2035"/>
        <v/>
      </c>
      <c r="BY188" s="346" t="str">
        <f t="shared" si="2036"/>
        <v/>
      </c>
      <c r="BZ188" s="346" t="str">
        <f t="shared" si="2037"/>
        <v/>
      </c>
      <c r="CA188" s="339" t="str">
        <f t="shared" si="1668"/>
        <v/>
      </c>
      <c r="CE188" s="320" t="str">
        <f t="shared" si="2038"/>
        <v/>
      </c>
      <c r="CF188" s="320" t="str">
        <f t="shared" si="2039"/>
        <v/>
      </c>
      <c r="CG188" s="322" t="str">
        <f t="shared" si="2040"/>
        <v/>
      </c>
      <c r="CH188" s="322" t="str">
        <f t="shared" ref="CH188" si="2349">IF(CG188="","",MOD(CG188-BX188,CERCLE))</f>
        <v/>
      </c>
      <c r="CI188" s="322" t="str">
        <f t="shared" si="2042"/>
        <v/>
      </c>
      <c r="CJ188" s="349"/>
      <c r="CK188" s="350" t="str">
        <f t="shared" si="1634"/>
        <v/>
      </c>
      <c r="CL188" s="350" t="str">
        <f t="shared" si="1635"/>
        <v/>
      </c>
      <c r="CM188" s="320" t="str">
        <f t="shared" si="2250"/>
        <v/>
      </c>
      <c r="CN188" s="320" t="str">
        <f t="shared" si="2250"/>
        <v/>
      </c>
      <c r="CP188" s="322" t="str">
        <f>IF(BN188="","",MOD(BN188+'RAPPORT-XYZ'!$E$12,CERCLE))</f>
        <v/>
      </c>
      <c r="CQ188" s="345" t="str">
        <f t="shared" si="2058"/>
        <v/>
      </c>
      <c r="CR188" s="320" t="str">
        <f t="shared" si="1671"/>
        <v/>
      </c>
      <c r="CS188" s="320" t="str">
        <f t="shared" si="1636"/>
        <v/>
      </c>
      <c r="CU188" s="320" t="str">
        <f>IF(CR188="","",BY188/'RAPPORT-XYZ'!$E$9)</f>
        <v/>
      </c>
      <c r="CV188" s="320" t="str">
        <f>IF(CU188="","",-'RAPPORT-XYZ'!$E$27*CU188)</f>
        <v/>
      </c>
      <c r="CW188" s="320" t="str">
        <f>IF(CV188="","",-'RAPPORT-XYZ'!$E$29*CU188)</f>
        <v/>
      </c>
      <c r="CY188" s="320" t="str">
        <f t="shared" si="2043"/>
        <v/>
      </c>
      <c r="CZ188" s="320" t="str">
        <f t="shared" si="2043"/>
        <v/>
      </c>
      <c r="DB188" s="320" t="str">
        <f t="shared" si="1672"/>
        <v/>
      </c>
      <c r="DD188" s="320" t="str">
        <f>IF(CA188="","",CA188+('RAPPORT-XYZ'!$E$37*ROW(188:188)))</f>
        <v/>
      </c>
      <c r="DF188" s="345" t="str">
        <f t="shared" ref="DF188" si="2350">IF(AND(CZ188=0,CY188=0),0,IF(AND(CZ188=0,CY188&gt;0),NORD,IF(AND(CZ188&gt;0,CY188=0),EST,IF(AND(CZ188=0,CY188&lt;0),SUD,IF(AND(CZ188&lt;0,CY188=0),OUEST,"")))))</f>
        <v/>
      </c>
      <c r="DG188" s="345" t="str">
        <f t="shared" ref="DG188" si="2351">IF(CY188="","",IF(DF188="",MOD(DEGREES(ATAN(ABS(CZ188)/(ABS(CY188))))/24,CERCLE),DF188))</f>
        <v/>
      </c>
      <c r="DH188" s="345" t="str">
        <f t="shared" ref="DH188" si="2352">IF(DG188="","",MOD(IF(AND(CZ188&gt;0,CY188&gt;0),DG188,IF(AND(CZ188&gt;0,CY188&lt;0),SUD-DG188,IF(AND(CZ188&lt;0,CY188&lt;0),SUD+DG188,IF(AND(CZ188&lt;0,CY188&gt;0),NORD-DG188,DG188)))),CERCLE))</f>
        <v/>
      </c>
      <c r="DI188" s="322" t="str">
        <f t="shared" ref="DI188" si="2353">IF(CG188="","",MOD(CG188-DH188,CERCLE))</f>
        <v/>
      </c>
      <c r="DJ188" s="322" t="str">
        <f t="shared" si="2048"/>
        <v/>
      </c>
      <c r="DK188" s="322" t="str">
        <f>IF(XYZ!$F$15=OUI,'CALCUL-XYZ'!DJ188,'CALCUL-XYZ'!DH188)</f>
        <v/>
      </c>
      <c r="DL188" s="345" t="str">
        <f t="shared" si="2063"/>
        <v/>
      </c>
      <c r="DN188" s="320" t="str">
        <f t="shared" si="1643"/>
        <v/>
      </c>
      <c r="DO188" s="320" t="str">
        <f t="shared" si="1644"/>
        <v/>
      </c>
      <c r="DP188" s="320" t="str">
        <f t="shared" si="2242"/>
        <v/>
      </c>
      <c r="DQ188" s="320" t="str">
        <f t="shared" si="2242"/>
        <v/>
      </c>
      <c r="DS188" s="320" t="str">
        <f t="shared" si="1645"/>
        <v/>
      </c>
      <c r="DT188" s="320" t="str">
        <f>IF(XYZ!AJ212="","",IF(XYZ!$AO$23='CALCUL-XY'!$E$56," "&amp;SUBSTITUTE(XYZ!AJ212,",","."),","&amp;SUBSTITUTE(XYZ!AJ212,",",".")))</f>
        <v/>
      </c>
      <c r="DU188" s="320" t="str">
        <f>IF(XYZ!AK212="","",IF(XYZ!$AO$23='CALCUL-XY'!$E$56," "&amp;SUBSTITUTE(XYZ!AK212,",","."),","&amp;SUBSTITUTE(XYZ!AK212,",",".")))</f>
        <v/>
      </c>
      <c r="DV188" s="320" t="str">
        <f>IF(DD188="","",IF(XYZ!$AO$23='CALCUL-XY'!$E$56," "&amp;SUBSTITUTE(DD188,",","."),","&amp;SUBSTITUTE(DD188,",",".")))</f>
        <v/>
      </c>
      <c r="DW188" s="320" t="str">
        <f>IF(DS188="","",IF(XYZ!$AO$23='CALCUL-XY'!$E$56,IF(XYZ!AM212=""," ST"," "&amp;XYZ!AM212),IF(XYZ!AM212="",",ST",","&amp;XYZ!AM212)))</f>
        <v/>
      </c>
      <c r="DY188" s="319">
        <f t="shared" si="1646"/>
        <v>188</v>
      </c>
      <c r="DZ188" s="320" t="str">
        <f t="shared" si="1647"/>
        <v/>
      </c>
      <c r="EA188" s="322" t="str">
        <f t="shared" si="1648"/>
        <v/>
      </c>
      <c r="EB188" s="345" t="str">
        <f t="shared" si="1679"/>
        <v/>
      </c>
      <c r="EC188" s="320" t="str">
        <f t="shared" si="1649"/>
        <v/>
      </c>
      <c r="ED188" s="320" t="str">
        <f t="shared" si="1692"/>
        <v/>
      </c>
      <c r="EE188" s="320" t="str">
        <f t="shared" si="1693"/>
        <v/>
      </c>
      <c r="EF188" s="320" t="str">
        <f ca="1">IF(EA188="","",IF(NC&lt;DY188,"",SUM(ED188:OFFSET(ED188,(NC-1),0))))</f>
        <v/>
      </c>
      <c r="EG188" s="320" t="str">
        <f ca="1">IF(EA188="","",IF(NC&lt;DY188,"",SUM(EE188:OFFSET(EE188,(NC-1),0))))</f>
        <v/>
      </c>
      <c r="EH188" s="320" t="str">
        <f t="shared" si="1650"/>
        <v/>
      </c>
      <c r="EI188" s="320" t="str">
        <f>IF(EH188="","",'RAPPORT-XYZ'!$E$9/'CALCUL-XYZ'!EH188)</f>
        <v/>
      </c>
    </row>
    <row r="189" spans="1:139" x14ac:dyDescent="0.15">
      <c r="A189" s="320" t="str">
        <f>IF(XYZ!C213="","",XYZ!C213)</f>
        <v/>
      </c>
      <c r="B189" s="320" t="str">
        <f>IF(XYZ!C213="","",IF(XYZ!C213='RAPPORT-XYZ'!$A$6,'RAPPORT-XYZ'!$A$6,IF(OR(XYZ!C213='RAPPORT-XYZ'!$A$7,XYZ!C213='RAPPORT-XYZ'!$B$7),'RAPPORT-XYZ'!$A$7)))</f>
        <v/>
      </c>
      <c r="C189" s="320" t="str">
        <f>IF(XYZ!E213="","",XYZ!E213)</f>
        <v/>
      </c>
      <c r="D189" s="320" t="str">
        <f>IF(XYZ!F213="","",XYZ!F213)</f>
        <v/>
      </c>
      <c r="E189" s="320" t="str">
        <f>IF(XYZ!G213="","",XYZ!G213)</f>
        <v/>
      </c>
      <c r="F189" s="322" t="str">
        <f>IF(XYZ!H213="","",MOD(XYZ!H213,CERCLE))</f>
        <v/>
      </c>
      <c r="G189" s="322" t="str">
        <f>IF(XYZ!I213="","",MOD(XYZ!I213,CERCLE))</f>
        <v/>
      </c>
      <c r="H189" s="320">
        <f>IFERROR(IF(ECHELLE3="",XYZ!I213*1,XYZ!I213*ECHELLE3),"")</f>
        <v>0</v>
      </c>
      <c r="I189" s="320" t="str">
        <f>IF(XYZ!J213="","",XYZ!J213)</f>
        <v/>
      </c>
      <c r="K189" s="320" t="str">
        <f t="shared" si="1651"/>
        <v/>
      </c>
      <c r="L189" s="320" t="str">
        <f>IF(K189="","",COUNT($K$1:K189))</f>
        <v/>
      </c>
      <c r="M189" s="320" t="str">
        <f t="shared" si="2015"/>
        <v/>
      </c>
      <c r="N189" s="320" t="str">
        <f t="shared" si="2016"/>
        <v/>
      </c>
      <c r="O189" s="320" t="str">
        <f t="shared" si="2017"/>
        <v/>
      </c>
      <c r="P189" s="320" t="str">
        <f t="shared" si="2018"/>
        <v/>
      </c>
      <c r="Q189" s="322" t="str">
        <f t="shared" si="2019"/>
        <v/>
      </c>
      <c r="R189" s="322" t="str">
        <f t="shared" si="2020"/>
        <v/>
      </c>
      <c r="S189" s="320" t="str">
        <f t="shared" si="2021"/>
        <v/>
      </c>
      <c r="T189" s="320" t="str">
        <f t="shared" si="2022"/>
        <v/>
      </c>
      <c r="V189" s="322" t="str">
        <f t="shared" ref="V189" si="2354">IF(Q189="","",IF(M189="R",MOD(Q189-SUD,CERCLE),Q189))</f>
        <v/>
      </c>
      <c r="W189" s="331" t="str">
        <f t="shared" si="1653"/>
        <v/>
      </c>
      <c r="X189" s="331" t="str">
        <f t="shared" si="1654"/>
        <v/>
      </c>
      <c r="Y189" s="352"/>
      <c r="Z189" s="322" t="str">
        <f t="shared" ref="Z189" si="2355">IF(R189="","",IF(M189="R",MOD(CERCLE-R189,CERCLE),R189))</f>
        <v/>
      </c>
      <c r="AA189" s="320" t="str">
        <f t="shared" ref="AA189" si="2356">IF(S189="","",ABS(COS(RADIANS(Z189-EST)*24))*S189)</f>
        <v/>
      </c>
      <c r="AC189" s="320" t="str">
        <f t="shared" ref="AC189" si="2357">IF(S189="","",SIN(RADIANS(Z189-EST)*24)*S189)</f>
        <v/>
      </c>
      <c r="AD189" s="320" t="str">
        <f t="shared" si="1610"/>
        <v/>
      </c>
      <c r="AF189" s="320" t="str">
        <f t="shared" si="2027"/>
        <v/>
      </c>
      <c r="AG189" s="320" t="str">
        <f t="shared" si="2027"/>
        <v/>
      </c>
      <c r="AH189" s="320" t="str">
        <f t="shared" si="1612"/>
        <v/>
      </c>
      <c r="AI189" s="320" t="str">
        <f t="shared" si="1613"/>
        <v/>
      </c>
      <c r="AJ189" s="320" t="str">
        <f>IF(AH189="","",IF(ISNA(MATCH(AH189,$AH$1:AH188,0)),"N","Y"))</f>
        <v/>
      </c>
      <c r="AK189" s="320" t="str">
        <f t="shared" si="1614"/>
        <v/>
      </c>
      <c r="AL189" s="320" t="str">
        <f t="shared" si="1615"/>
        <v/>
      </c>
      <c r="AM189" s="320" t="str">
        <f t="shared" si="1616"/>
        <v/>
      </c>
      <c r="AN189" s="320" t="str">
        <f t="shared" si="1617"/>
        <v/>
      </c>
      <c r="AO189" s="334" t="str">
        <f t="array" ref="AO189">IF(AM189="","",AVERAGE(IF(AH$1:AH$200=AM189,W$1:W$200)))</f>
        <v/>
      </c>
      <c r="AP189" s="334" t="str">
        <f t="array" ref="AP189">IF(AM189="","",AVERAGE(IF(AH$1:AH$200=AM189,X$1:X$200)))</f>
        <v/>
      </c>
      <c r="AQ189" s="334" t="str">
        <f t="shared" si="1658"/>
        <v/>
      </c>
      <c r="AR189" s="335" t="str">
        <f t="array" ref="AR189">IF(AQ189="","",MOD(DEGREES(AQ189/24),CERCLE))</f>
        <v/>
      </c>
      <c r="AS189" s="336" t="str">
        <f t="array" ref="AS189">IF(AM189="","",AVERAGE(IF(AH$1:AH$200=AM189,AA$1:AA$200)))</f>
        <v/>
      </c>
      <c r="AT189" s="336" t="str">
        <f t="shared" si="2028"/>
        <v/>
      </c>
      <c r="AU189" s="336" t="str">
        <f t="shared" si="1659"/>
        <v/>
      </c>
      <c r="AV189" s="337" t="str">
        <f t="array" ref="AV189">IF(AM189="","",AVERAGE(IF(AH$1:AH$200=AM189,AD$1:AD$200)))</f>
        <v/>
      </c>
      <c r="AW189" s="337" t="str">
        <f t="array" ref="AW189">IF(AN189="","",AVERAGE(IF(AH$1:AH$200=AN189,AD$1:AD$200)))</f>
        <v/>
      </c>
      <c r="AX189" s="337" t="str">
        <f t="shared" si="1660"/>
        <v/>
      </c>
      <c r="AY189" s="320" t="str">
        <f t="shared" si="1619"/>
        <v/>
      </c>
      <c r="AZ189" s="320" t="str">
        <f>IF(AY189="","",COUNT(AY$1:AY189))</f>
        <v/>
      </c>
      <c r="BB189" s="339" t="str">
        <f>IF(AF189="","",IF(ISNA(MATCH(AF189,$AF$1:AF188,0)),"N","Y"))</f>
        <v/>
      </c>
      <c r="BC189" s="339" t="str">
        <f t="shared" si="20"/>
        <v/>
      </c>
      <c r="BD189" s="339" t="str">
        <f>IF(BC189="","",COUNT($BC$1:BC189))</f>
        <v/>
      </c>
      <c r="BE189" s="339" t="str">
        <f t="shared" si="2029"/>
        <v/>
      </c>
      <c r="BF189" s="340" t="str">
        <f>IF(AR189="","",IF(ISNA(MATCH(AF189,$AF$1:AF188,0)),-AR189,AR189))</f>
        <v/>
      </c>
      <c r="BG189" s="341" t="str">
        <f t="array" ref="BG189">IF(BE189="","",SUM(IF(AK$1:AK$200=BE189,BF$1:BF$200)))</f>
        <v/>
      </c>
      <c r="BH189" s="341" t="str">
        <f t="shared" ref="BH189" si="2358">IF(BG189="","",MOD(BG189,CERCLE))</f>
        <v/>
      </c>
      <c r="BI189" s="342"/>
      <c r="BJ189" s="322"/>
      <c r="BK189" s="322"/>
      <c r="BL189" s="322"/>
      <c r="BM189" s="339" t="str">
        <f t="shared" si="1662"/>
        <v/>
      </c>
      <c r="BN189" s="343" t="str">
        <f t="shared" si="2031"/>
        <v/>
      </c>
      <c r="BO189" s="341" t="str">
        <f t="shared" ref="BO189" si="2359">IF(BN189="","",CERCLE-BN189)</f>
        <v/>
      </c>
      <c r="BP189" s="341"/>
      <c r="BQ189" s="339" t="str">
        <f t="shared" si="2033"/>
        <v/>
      </c>
      <c r="BR189" s="341" t="str">
        <f t="shared" si="1664"/>
        <v/>
      </c>
      <c r="BS189" s="341" t="str">
        <f t="shared" si="1665"/>
        <v/>
      </c>
      <c r="BT189" s="343" t="str">
        <f t="shared" si="2034"/>
        <v/>
      </c>
      <c r="BU189" s="342"/>
      <c r="BV189" s="341" t="str">
        <f t="shared" si="2055"/>
        <v/>
      </c>
      <c r="BW189" s="345" t="str">
        <f t="shared" si="2056"/>
        <v/>
      </c>
      <c r="BX189" s="345" t="str">
        <f t="shared" si="2035"/>
        <v/>
      </c>
      <c r="BY189" s="346" t="str">
        <f t="shared" si="2036"/>
        <v/>
      </c>
      <c r="BZ189" s="346" t="str">
        <f t="shared" si="2037"/>
        <v/>
      </c>
      <c r="CA189" s="339" t="str">
        <f t="shared" si="1668"/>
        <v/>
      </c>
      <c r="CE189" s="320" t="str">
        <f t="shared" si="2038"/>
        <v/>
      </c>
      <c r="CF189" s="320" t="str">
        <f t="shared" si="2039"/>
        <v/>
      </c>
      <c r="CG189" s="322" t="str">
        <f t="shared" si="2040"/>
        <v/>
      </c>
      <c r="CH189" s="322" t="str">
        <f t="shared" ref="CH189" si="2360">IF(CG189="","",MOD(CG189-BX189,CERCLE))</f>
        <v/>
      </c>
      <c r="CI189" s="322" t="str">
        <f t="shared" si="2042"/>
        <v/>
      </c>
      <c r="CJ189" s="349"/>
      <c r="CK189" s="350" t="str">
        <f t="shared" si="1634"/>
        <v/>
      </c>
      <c r="CL189" s="350" t="str">
        <f t="shared" si="1635"/>
        <v/>
      </c>
      <c r="CM189" s="320" t="str">
        <f t="shared" si="2250"/>
        <v/>
      </c>
      <c r="CN189" s="320" t="str">
        <f t="shared" si="2250"/>
        <v/>
      </c>
      <c r="CP189" s="322" t="str">
        <f>IF(BN189="","",MOD(BN189+'RAPPORT-XYZ'!$E$12,CERCLE))</f>
        <v/>
      </c>
      <c r="CQ189" s="345" t="str">
        <f t="shared" si="2058"/>
        <v/>
      </c>
      <c r="CR189" s="320" t="str">
        <f t="shared" si="1671"/>
        <v/>
      </c>
      <c r="CS189" s="320" t="str">
        <f t="shared" si="1636"/>
        <v/>
      </c>
      <c r="CU189" s="320" t="str">
        <f>IF(CR189="","",BY189/'RAPPORT-XYZ'!$E$9)</f>
        <v/>
      </c>
      <c r="CV189" s="320" t="str">
        <f>IF(CU189="","",-'RAPPORT-XYZ'!$E$27*CU189)</f>
        <v/>
      </c>
      <c r="CW189" s="320" t="str">
        <f>IF(CV189="","",-'RAPPORT-XYZ'!$E$29*CU189)</f>
        <v/>
      </c>
      <c r="CY189" s="320" t="str">
        <f t="shared" si="2043"/>
        <v/>
      </c>
      <c r="CZ189" s="320" t="str">
        <f t="shared" si="2043"/>
        <v/>
      </c>
      <c r="DB189" s="320" t="str">
        <f t="shared" si="1672"/>
        <v/>
      </c>
      <c r="DD189" s="320" t="str">
        <f>IF(CA189="","",CA189+('RAPPORT-XYZ'!$E$37*ROW(189:189)))</f>
        <v/>
      </c>
      <c r="DF189" s="345" t="str">
        <f t="shared" ref="DF189" si="2361">IF(AND(CZ189=0,CY189=0),0,IF(AND(CZ189=0,CY189&gt;0),NORD,IF(AND(CZ189&gt;0,CY189=0),EST,IF(AND(CZ189=0,CY189&lt;0),SUD,IF(AND(CZ189&lt;0,CY189=0),OUEST,"")))))</f>
        <v/>
      </c>
      <c r="DG189" s="345" t="str">
        <f t="shared" ref="DG189" si="2362">IF(CY189="","",IF(DF189="",MOD(DEGREES(ATAN(ABS(CZ189)/(ABS(CY189))))/24,CERCLE),DF189))</f>
        <v/>
      </c>
      <c r="DH189" s="345" t="str">
        <f t="shared" ref="DH189" si="2363">IF(DG189="","",MOD(IF(AND(CZ189&gt;0,CY189&gt;0),DG189,IF(AND(CZ189&gt;0,CY189&lt;0),SUD-DG189,IF(AND(CZ189&lt;0,CY189&lt;0),SUD+DG189,IF(AND(CZ189&lt;0,CY189&gt;0),NORD-DG189,DG189)))),CERCLE))</f>
        <v/>
      </c>
      <c r="DI189" s="322" t="str">
        <f t="shared" ref="DI189" si="2364">IF(CG189="","",MOD(CG189-DH189,CERCLE))</f>
        <v/>
      </c>
      <c r="DJ189" s="322" t="str">
        <f t="shared" si="2048"/>
        <v/>
      </c>
      <c r="DK189" s="322" t="str">
        <f>IF(XYZ!$F$15=OUI,'CALCUL-XYZ'!DJ189,'CALCUL-XYZ'!DH189)</f>
        <v/>
      </c>
      <c r="DL189" s="345" t="str">
        <f t="shared" si="2063"/>
        <v/>
      </c>
      <c r="DN189" s="320" t="str">
        <f t="shared" si="1643"/>
        <v/>
      </c>
      <c r="DO189" s="320" t="str">
        <f t="shared" si="1644"/>
        <v/>
      </c>
      <c r="DP189" s="320" t="str">
        <f t="shared" si="2242"/>
        <v/>
      </c>
      <c r="DQ189" s="320" t="str">
        <f t="shared" si="2242"/>
        <v/>
      </c>
      <c r="DS189" s="320" t="str">
        <f t="shared" si="1645"/>
        <v/>
      </c>
      <c r="DT189" s="320" t="str">
        <f>IF(XYZ!AJ213="","",IF(XYZ!$AO$23='CALCUL-XY'!$E$56," "&amp;SUBSTITUTE(XYZ!AJ213,",","."),","&amp;SUBSTITUTE(XYZ!AJ213,",",".")))</f>
        <v/>
      </c>
      <c r="DU189" s="320" t="str">
        <f>IF(XYZ!AK213="","",IF(XYZ!$AO$23='CALCUL-XY'!$E$56," "&amp;SUBSTITUTE(XYZ!AK213,",","."),","&amp;SUBSTITUTE(XYZ!AK213,",",".")))</f>
        <v/>
      </c>
      <c r="DV189" s="320" t="str">
        <f>IF(DD189="","",IF(XYZ!$AO$23='CALCUL-XY'!$E$56," "&amp;SUBSTITUTE(DD189,",","."),","&amp;SUBSTITUTE(DD189,",",".")))</f>
        <v/>
      </c>
      <c r="DW189" s="320" t="str">
        <f>IF(DS189="","",IF(XYZ!$AO$23='CALCUL-XY'!$E$56,IF(XYZ!AM213=""," ST"," "&amp;XYZ!AM213),IF(XYZ!AM213="",",ST",","&amp;XYZ!AM213)))</f>
        <v/>
      </c>
      <c r="DY189" s="319">
        <f t="shared" si="1646"/>
        <v>189</v>
      </c>
      <c r="DZ189" s="320" t="str">
        <f t="shared" si="1647"/>
        <v/>
      </c>
      <c r="EA189" s="322" t="str">
        <f t="shared" si="1648"/>
        <v/>
      </c>
      <c r="EB189" s="345" t="str">
        <f t="shared" si="1679"/>
        <v/>
      </c>
      <c r="EC189" s="320" t="str">
        <f t="shared" si="1649"/>
        <v/>
      </c>
      <c r="ED189" s="320" t="str">
        <f t="shared" si="1692"/>
        <v/>
      </c>
      <c r="EE189" s="320" t="str">
        <f t="shared" si="1693"/>
        <v/>
      </c>
      <c r="EF189" s="320" t="str">
        <f ca="1">IF(EA189="","",IF(NC&lt;DY189,"",SUM(ED189:OFFSET(ED189,(NC-1),0))))</f>
        <v/>
      </c>
      <c r="EG189" s="320" t="str">
        <f ca="1">IF(EA189="","",IF(NC&lt;DY189,"",SUM(EE189:OFFSET(EE189,(NC-1),0))))</f>
        <v/>
      </c>
      <c r="EH189" s="320" t="str">
        <f t="shared" si="1650"/>
        <v/>
      </c>
      <c r="EI189" s="320" t="str">
        <f>IF(EH189="","",'RAPPORT-XYZ'!$E$9/'CALCUL-XYZ'!EH189)</f>
        <v/>
      </c>
    </row>
    <row r="190" spans="1:139" x14ac:dyDescent="0.15">
      <c r="A190" s="320" t="str">
        <f>IF(XYZ!C214="","",XYZ!C214)</f>
        <v/>
      </c>
      <c r="B190" s="320" t="str">
        <f>IF(XYZ!C214="","",IF(XYZ!C214='RAPPORT-XYZ'!$A$6,'RAPPORT-XYZ'!$A$6,IF(OR(XYZ!C214='RAPPORT-XYZ'!$A$7,XYZ!C214='RAPPORT-XYZ'!$B$7),'RAPPORT-XYZ'!$A$7)))</f>
        <v/>
      </c>
      <c r="C190" s="320" t="str">
        <f>IF(XYZ!E214="","",XYZ!E214)</f>
        <v/>
      </c>
      <c r="D190" s="320" t="str">
        <f>IF(XYZ!F214="","",XYZ!F214)</f>
        <v/>
      </c>
      <c r="E190" s="320" t="str">
        <f>IF(XYZ!G214="","",XYZ!G214)</f>
        <v/>
      </c>
      <c r="F190" s="322" t="str">
        <f>IF(XYZ!H214="","",MOD(XYZ!H214,CERCLE))</f>
        <v/>
      </c>
      <c r="G190" s="322" t="str">
        <f>IF(XYZ!I214="","",MOD(XYZ!I214,CERCLE))</f>
        <v/>
      </c>
      <c r="H190" s="320">
        <f>IFERROR(IF(ECHELLE3="",XYZ!I214*1,XYZ!I214*ECHELLE3),"")</f>
        <v>0</v>
      </c>
      <c r="I190" s="320" t="str">
        <f>IF(XYZ!J214="","",XYZ!J214)</f>
        <v/>
      </c>
      <c r="K190" s="320" t="str">
        <f t="shared" si="1651"/>
        <v/>
      </c>
      <c r="L190" s="320" t="str">
        <f>IF(K190="","",COUNT($K$1:K190))</f>
        <v/>
      </c>
      <c r="M190" s="320" t="str">
        <f t="shared" si="2015"/>
        <v/>
      </c>
      <c r="N190" s="320" t="str">
        <f t="shared" si="2016"/>
        <v/>
      </c>
      <c r="O190" s="320" t="str">
        <f t="shared" si="2017"/>
        <v/>
      </c>
      <c r="P190" s="320" t="str">
        <f t="shared" si="2018"/>
        <v/>
      </c>
      <c r="Q190" s="322" t="str">
        <f t="shared" si="2019"/>
        <v/>
      </c>
      <c r="R190" s="322" t="str">
        <f t="shared" si="2020"/>
        <v/>
      </c>
      <c r="S190" s="320" t="str">
        <f t="shared" si="2021"/>
        <v/>
      </c>
      <c r="T190" s="320" t="str">
        <f t="shared" si="2022"/>
        <v/>
      </c>
      <c r="V190" s="322" t="str">
        <f t="shared" ref="V190" si="2365">IF(Q190="","",IF(M190="R",MOD(Q190-SUD,CERCLE),Q190))</f>
        <v/>
      </c>
      <c r="W190" s="331" t="str">
        <f t="shared" si="1653"/>
        <v/>
      </c>
      <c r="X190" s="331" t="str">
        <f t="shared" si="1654"/>
        <v/>
      </c>
      <c r="Y190" s="352"/>
      <c r="Z190" s="322" t="str">
        <f t="shared" ref="Z190" si="2366">IF(R190="","",IF(M190="R",MOD(CERCLE-R190,CERCLE),R190))</f>
        <v/>
      </c>
      <c r="AA190" s="320" t="str">
        <f t="shared" ref="AA190" si="2367">IF(S190="","",ABS(COS(RADIANS(Z190-EST)*24))*S190)</f>
        <v/>
      </c>
      <c r="AC190" s="320" t="str">
        <f t="shared" ref="AC190" si="2368">IF(S190="","",SIN(RADIANS(Z190-EST)*24)*S190)</f>
        <v/>
      </c>
      <c r="AD190" s="320" t="str">
        <f t="shared" si="1610"/>
        <v/>
      </c>
      <c r="AF190" s="320" t="str">
        <f t="shared" si="2027"/>
        <v/>
      </c>
      <c r="AG190" s="320" t="str">
        <f t="shared" si="2027"/>
        <v/>
      </c>
      <c r="AH190" s="320" t="str">
        <f t="shared" si="1612"/>
        <v/>
      </c>
      <c r="AI190" s="320" t="str">
        <f t="shared" si="1613"/>
        <v/>
      </c>
      <c r="AJ190" s="320" t="str">
        <f>IF(AH190="","",IF(ISNA(MATCH(AH190,$AH$1:AH189,0)),"N","Y"))</f>
        <v/>
      </c>
      <c r="AK190" s="320" t="str">
        <f t="shared" si="1614"/>
        <v/>
      </c>
      <c r="AL190" s="320" t="str">
        <f t="shared" si="1615"/>
        <v/>
      </c>
      <c r="AM190" s="320" t="str">
        <f t="shared" si="1616"/>
        <v/>
      </c>
      <c r="AN190" s="320" t="str">
        <f t="shared" si="1617"/>
        <v/>
      </c>
      <c r="AO190" s="334" t="str">
        <f t="array" ref="AO190">IF(AM190="","",AVERAGE(IF(AH$1:AH$200=AM190,W$1:W$200)))</f>
        <v/>
      </c>
      <c r="AP190" s="334" t="str">
        <f t="array" ref="AP190">IF(AM190="","",AVERAGE(IF(AH$1:AH$200=AM190,X$1:X$200)))</f>
        <v/>
      </c>
      <c r="AQ190" s="334" t="str">
        <f t="shared" si="1658"/>
        <v/>
      </c>
      <c r="AR190" s="335" t="str">
        <f t="array" ref="AR190">IF(AQ190="","",MOD(DEGREES(AQ190/24),CERCLE))</f>
        <v/>
      </c>
      <c r="AS190" s="336" t="str">
        <f t="array" ref="AS190">IF(AM190="","",AVERAGE(IF(AH$1:AH$200=AM190,AA$1:AA$200)))</f>
        <v/>
      </c>
      <c r="AT190" s="336" t="str">
        <f t="shared" si="2028"/>
        <v/>
      </c>
      <c r="AU190" s="336" t="str">
        <f t="shared" si="1659"/>
        <v/>
      </c>
      <c r="AV190" s="337" t="str">
        <f t="array" ref="AV190">IF(AM190="","",AVERAGE(IF(AH$1:AH$200=AM190,AD$1:AD$200)))</f>
        <v/>
      </c>
      <c r="AW190" s="337" t="str">
        <f t="array" ref="AW190">IF(AN190="","",AVERAGE(IF(AH$1:AH$200=AN190,AD$1:AD$200)))</f>
        <v/>
      </c>
      <c r="AX190" s="337" t="str">
        <f t="shared" si="1660"/>
        <v/>
      </c>
      <c r="AY190" s="320" t="str">
        <f t="shared" si="1619"/>
        <v/>
      </c>
      <c r="AZ190" s="320" t="str">
        <f>IF(AY190="","",COUNT(AY$1:AY190))</f>
        <v/>
      </c>
      <c r="BB190" s="339" t="str">
        <f>IF(AF190="","",IF(ISNA(MATCH(AF190,$AF$1:AF189,0)),"N","Y"))</f>
        <v/>
      </c>
      <c r="BC190" s="339" t="str">
        <f t="shared" si="20"/>
        <v/>
      </c>
      <c r="BD190" s="339" t="str">
        <f>IF(BC190="","",COUNT($BC$1:BC190))</f>
        <v/>
      </c>
      <c r="BE190" s="339" t="str">
        <f t="shared" si="2029"/>
        <v/>
      </c>
      <c r="BF190" s="340" t="str">
        <f>IF(AR190="","",IF(ISNA(MATCH(AF190,$AF$1:AF189,0)),-AR190,AR190))</f>
        <v/>
      </c>
      <c r="BG190" s="341" t="str">
        <f t="array" ref="BG190">IF(BE190="","",SUM(IF(AK$1:AK$200=BE190,BF$1:BF$200)))</f>
        <v/>
      </c>
      <c r="BH190" s="341" t="str">
        <f t="shared" ref="BH190" si="2369">IF(BG190="","",MOD(BG190,CERCLE))</f>
        <v/>
      </c>
      <c r="BI190" s="342"/>
      <c r="BJ190" s="322"/>
      <c r="BK190" s="322"/>
      <c r="BL190" s="322"/>
      <c r="BM190" s="339" t="str">
        <f t="shared" si="1662"/>
        <v/>
      </c>
      <c r="BN190" s="343" t="str">
        <f t="shared" si="2031"/>
        <v/>
      </c>
      <c r="BO190" s="341" t="str">
        <f t="shared" ref="BO190" si="2370">IF(BN190="","",CERCLE-BN190)</f>
        <v/>
      </c>
      <c r="BP190" s="341"/>
      <c r="BQ190" s="339" t="str">
        <f t="shared" si="2033"/>
        <v/>
      </c>
      <c r="BR190" s="341" t="str">
        <f t="shared" si="1664"/>
        <v/>
      </c>
      <c r="BS190" s="341" t="str">
        <f t="shared" si="1665"/>
        <v/>
      </c>
      <c r="BT190" s="343" t="str">
        <f t="shared" si="2034"/>
        <v/>
      </c>
      <c r="BU190" s="342"/>
      <c r="BV190" s="341" t="str">
        <f t="shared" si="2055"/>
        <v/>
      </c>
      <c r="BW190" s="345" t="str">
        <f t="shared" si="2056"/>
        <v/>
      </c>
      <c r="BX190" s="345" t="str">
        <f t="shared" si="2035"/>
        <v/>
      </c>
      <c r="BY190" s="346" t="str">
        <f t="shared" si="2036"/>
        <v/>
      </c>
      <c r="BZ190" s="346" t="str">
        <f t="shared" si="2037"/>
        <v/>
      </c>
      <c r="CA190" s="339" t="str">
        <f t="shared" si="1668"/>
        <v/>
      </c>
      <c r="CE190" s="320" t="str">
        <f t="shared" si="2038"/>
        <v/>
      </c>
      <c r="CF190" s="320" t="str">
        <f t="shared" si="2039"/>
        <v/>
      </c>
      <c r="CG190" s="322" t="str">
        <f t="shared" si="2040"/>
        <v/>
      </c>
      <c r="CH190" s="322" t="str">
        <f t="shared" ref="CH190" si="2371">IF(CG190="","",MOD(CG190-BX190,CERCLE))</f>
        <v/>
      </c>
      <c r="CI190" s="322" t="str">
        <f t="shared" si="2042"/>
        <v/>
      </c>
      <c r="CJ190" s="349"/>
      <c r="CK190" s="350" t="str">
        <f t="shared" si="1634"/>
        <v/>
      </c>
      <c r="CL190" s="350" t="str">
        <f t="shared" si="1635"/>
        <v/>
      </c>
      <c r="CM190" s="320" t="str">
        <f t="shared" si="2250"/>
        <v/>
      </c>
      <c r="CN190" s="320" t="str">
        <f t="shared" si="2250"/>
        <v/>
      </c>
      <c r="CP190" s="322" t="str">
        <f>IF(BN190="","",MOD(BN190+'RAPPORT-XYZ'!$E$12,CERCLE))</f>
        <v/>
      </c>
      <c r="CQ190" s="345" t="str">
        <f t="shared" si="2058"/>
        <v/>
      </c>
      <c r="CR190" s="320" t="str">
        <f t="shared" si="1671"/>
        <v/>
      </c>
      <c r="CS190" s="320" t="str">
        <f t="shared" si="1636"/>
        <v/>
      </c>
      <c r="CU190" s="320" t="str">
        <f>IF(CR190="","",BY190/'RAPPORT-XYZ'!$E$9)</f>
        <v/>
      </c>
      <c r="CV190" s="320" t="str">
        <f>IF(CU190="","",-'RAPPORT-XYZ'!$E$27*CU190)</f>
        <v/>
      </c>
      <c r="CW190" s="320" t="str">
        <f>IF(CV190="","",-'RAPPORT-XYZ'!$E$29*CU190)</f>
        <v/>
      </c>
      <c r="CY190" s="320" t="str">
        <f t="shared" si="2043"/>
        <v/>
      </c>
      <c r="CZ190" s="320" t="str">
        <f t="shared" si="2043"/>
        <v/>
      </c>
      <c r="DB190" s="320" t="str">
        <f t="shared" si="1672"/>
        <v/>
      </c>
      <c r="DD190" s="320" t="str">
        <f>IF(CA190="","",CA190+('RAPPORT-XYZ'!$E$37*ROW(190:190)))</f>
        <v/>
      </c>
      <c r="DF190" s="345" t="str">
        <f t="shared" ref="DF190" si="2372">IF(AND(CZ190=0,CY190=0),0,IF(AND(CZ190=0,CY190&gt;0),NORD,IF(AND(CZ190&gt;0,CY190=0),EST,IF(AND(CZ190=0,CY190&lt;0),SUD,IF(AND(CZ190&lt;0,CY190=0),OUEST,"")))))</f>
        <v/>
      </c>
      <c r="DG190" s="345" t="str">
        <f t="shared" ref="DG190" si="2373">IF(CY190="","",IF(DF190="",MOD(DEGREES(ATAN(ABS(CZ190)/(ABS(CY190))))/24,CERCLE),DF190))</f>
        <v/>
      </c>
      <c r="DH190" s="345" t="str">
        <f t="shared" ref="DH190" si="2374">IF(DG190="","",MOD(IF(AND(CZ190&gt;0,CY190&gt;0),DG190,IF(AND(CZ190&gt;0,CY190&lt;0),SUD-DG190,IF(AND(CZ190&lt;0,CY190&lt;0),SUD+DG190,IF(AND(CZ190&lt;0,CY190&gt;0),NORD-DG190,DG190)))),CERCLE))</f>
        <v/>
      </c>
      <c r="DI190" s="322" t="str">
        <f t="shared" ref="DI190" si="2375">IF(CG190="","",MOD(CG190-DH190,CERCLE))</f>
        <v/>
      </c>
      <c r="DJ190" s="322" t="str">
        <f t="shared" si="2048"/>
        <v/>
      </c>
      <c r="DK190" s="322" t="str">
        <f>IF(XYZ!$F$15=OUI,'CALCUL-XYZ'!DJ190,'CALCUL-XYZ'!DH190)</f>
        <v/>
      </c>
      <c r="DL190" s="345" t="str">
        <f t="shared" si="2063"/>
        <v/>
      </c>
      <c r="DN190" s="320" t="str">
        <f t="shared" si="1643"/>
        <v/>
      </c>
      <c r="DO190" s="320" t="str">
        <f t="shared" si="1644"/>
        <v/>
      </c>
      <c r="DP190" s="320" t="str">
        <f t="shared" si="2242"/>
        <v/>
      </c>
      <c r="DQ190" s="320" t="str">
        <f t="shared" si="2242"/>
        <v/>
      </c>
      <c r="DS190" s="320" t="str">
        <f t="shared" si="1645"/>
        <v/>
      </c>
      <c r="DT190" s="320" t="str">
        <f>IF(XYZ!AJ214="","",IF(XYZ!$AO$23='CALCUL-XY'!$E$56," "&amp;SUBSTITUTE(XYZ!AJ214,",","."),","&amp;SUBSTITUTE(XYZ!AJ214,",",".")))</f>
        <v/>
      </c>
      <c r="DU190" s="320" t="str">
        <f>IF(XYZ!AK214="","",IF(XYZ!$AO$23='CALCUL-XY'!$E$56," "&amp;SUBSTITUTE(XYZ!AK214,",","."),","&amp;SUBSTITUTE(XYZ!AK214,",",".")))</f>
        <v/>
      </c>
      <c r="DV190" s="320" t="str">
        <f>IF(DD190="","",IF(XYZ!$AO$23='CALCUL-XY'!$E$56," "&amp;SUBSTITUTE(DD190,",","."),","&amp;SUBSTITUTE(DD190,",",".")))</f>
        <v/>
      </c>
      <c r="DW190" s="320" t="str">
        <f>IF(DS190="","",IF(XYZ!$AO$23='CALCUL-XY'!$E$56,IF(XYZ!AM214=""," ST"," "&amp;XYZ!AM214),IF(XYZ!AM214="",",ST",","&amp;XYZ!AM214)))</f>
        <v/>
      </c>
      <c r="DY190" s="319">
        <f t="shared" si="1646"/>
        <v>190</v>
      </c>
      <c r="DZ190" s="320" t="str">
        <f t="shared" si="1647"/>
        <v/>
      </c>
      <c r="EA190" s="322" t="str">
        <f t="shared" si="1648"/>
        <v/>
      </c>
      <c r="EB190" s="345" t="str">
        <f t="shared" si="1679"/>
        <v/>
      </c>
      <c r="EC190" s="320" t="str">
        <f t="shared" si="1649"/>
        <v/>
      </c>
      <c r="ED190" s="320" t="str">
        <f t="shared" si="1692"/>
        <v/>
      </c>
      <c r="EE190" s="320" t="str">
        <f t="shared" si="1693"/>
        <v/>
      </c>
      <c r="EF190" s="320" t="str">
        <f ca="1">IF(EA190="","",IF(NC&lt;DY190,"",SUM(ED190:OFFSET(ED190,(NC-1),0))))</f>
        <v/>
      </c>
      <c r="EG190" s="320" t="str">
        <f ca="1">IF(EA190="","",IF(NC&lt;DY190,"",SUM(EE190:OFFSET(EE190,(NC-1),0))))</f>
        <v/>
      </c>
      <c r="EH190" s="320" t="str">
        <f t="shared" si="1650"/>
        <v/>
      </c>
      <c r="EI190" s="320" t="str">
        <f>IF(EH190="","",'RAPPORT-XYZ'!$E$9/'CALCUL-XYZ'!EH190)</f>
        <v/>
      </c>
    </row>
    <row r="191" spans="1:139" x14ac:dyDescent="0.15">
      <c r="A191" s="320" t="str">
        <f>IF(XYZ!C215="","",XYZ!C215)</f>
        <v/>
      </c>
      <c r="B191" s="320" t="str">
        <f>IF(XYZ!C215="","",IF(XYZ!C215='RAPPORT-XYZ'!$A$6,'RAPPORT-XYZ'!$A$6,IF(OR(XYZ!C215='RAPPORT-XYZ'!$A$7,XYZ!C215='RAPPORT-XYZ'!$B$7),'RAPPORT-XYZ'!$A$7)))</f>
        <v/>
      </c>
      <c r="C191" s="320" t="str">
        <f>IF(XYZ!E215="","",XYZ!E215)</f>
        <v/>
      </c>
      <c r="D191" s="320" t="str">
        <f>IF(XYZ!F215="","",XYZ!F215)</f>
        <v/>
      </c>
      <c r="E191" s="320" t="str">
        <f>IF(XYZ!G215="","",XYZ!G215)</f>
        <v/>
      </c>
      <c r="F191" s="322" t="str">
        <f>IF(XYZ!H215="","",MOD(XYZ!H215,CERCLE))</f>
        <v/>
      </c>
      <c r="G191" s="322" t="str">
        <f>IF(XYZ!I215="","",MOD(XYZ!I215,CERCLE))</f>
        <v/>
      </c>
      <c r="H191" s="320">
        <f>IFERROR(IF(ECHELLE3="",XYZ!I215*1,XYZ!I215*ECHELLE3),"")</f>
        <v>0</v>
      </c>
      <c r="I191" s="320" t="str">
        <f>IF(XYZ!J215="","",XYZ!J215)</f>
        <v/>
      </c>
      <c r="K191" s="320" t="str">
        <f t="shared" si="1651"/>
        <v/>
      </c>
      <c r="L191" s="320" t="str">
        <f>IF(K191="","",COUNT($K$1:K191))</f>
        <v/>
      </c>
      <c r="M191" s="320" t="str">
        <f t="shared" si="2015"/>
        <v/>
      </c>
      <c r="N191" s="320" t="str">
        <f t="shared" si="2016"/>
        <v/>
      </c>
      <c r="O191" s="320" t="str">
        <f t="shared" si="2017"/>
        <v/>
      </c>
      <c r="P191" s="320" t="str">
        <f t="shared" si="2018"/>
        <v/>
      </c>
      <c r="Q191" s="322" t="str">
        <f t="shared" si="2019"/>
        <v/>
      </c>
      <c r="R191" s="322" t="str">
        <f t="shared" si="2020"/>
        <v/>
      </c>
      <c r="S191" s="320" t="str">
        <f t="shared" si="2021"/>
        <v/>
      </c>
      <c r="T191" s="320" t="str">
        <f t="shared" si="2022"/>
        <v/>
      </c>
      <c r="V191" s="322" t="str">
        <f t="shared" ref="V191" si="2376">IF(Q191="","",IF(M191="R",MOD(Q191-SUD,CERCLE),Q191))</f>
        <v/>
      </c>
      <c r="W191" s="331" t="str">
        <f t="shared" si="1653"/>
        <v/>
      </c>
      <c r="X191" s="331" t="str">
        <f t="shared" si="1654"/>
        <v/>
      </c>
      <c r="Y191" s="352"/>
      <c r="Z191" s="322" t="str">
        <f t="shared" ref="Z191" si="2377">IF(R191="","",IF(M191="R",MOD(CERCLE-R191,CERCLE),R191))</f>
        <v/>
      </c>
      <c r="AA191" s="320" t="str">
        <f t="shared" ref="AA191" si="2378">IF(S191="","",ABS(COS(RADIANS(Z191-EST)*24))*S191)</f>
        <v/>
      </c>
      <c r="AC191" s="320" t="str">
        <f t="shared" ref="AC191" si="2379">IF(S191="","",SIN(RADIANS(Z191-EST)*24)*S191)</f>
        <v/>
      </c>
      <c r="AD191" s="320" t="str">
        <f t="shared" si="1610"/>
        <v/>
      </c>
      <c r="AF191" s="320" t="str">
        <f t="shared" si="2027"/>
        <v/>
      </c>
      <c r="AG191" s="320" t="str">
        <f t="shared" si="2027"/>
        <v/>
      </c>
      <c r="AH191" s="320" t="str">
        <f t="shared" si="1612"/>
        <v/>
      </c>
      <c r="AI191" s="320" t="str">
        <f t="shared" si="1613"/>
        <v/>
      </c>
      <c r="AJ191" s="320" t="str">
        <f>IF(AH191="","",IF(ISNA(MATCH(AH191,$AH$1:AH190,0)),"N","Y"))</f>
        <v/>
      </c>
      <c r="AK191" s="320" t="str">
        <f t="shared" si="1614"/>
        <v/>
      </c>
      <c r="AL191" s="320" t="str">
        <f t="shared" si="1615"/>
        <v/>
      </c>
      <c r="AM191" s="320" t="str">
        <f t="shared" si="1616"/>
        <v/>
      </c>
      <c r="AN191" s="320" t="str">
        <f t="shared" si="1617"/>
        <v/>
      </c>
      <c r="AO191" s="334" t="str">
        <f t="array" ref="AO191">IF(AM191="","",AVERAGE(IF(AH$1:AH$200=AM191,W$1:W$200)))</f>
        <v/>
      </c>
      <c r="AP191" s="334" t="str">
        <f t="array" ref="AP191">IF(AM191="","",AVERAGE(IF(AH$1:AH$200=AM191,X$1:X$200)))</f>
        <v/>
      </c>
      <c r="AQ191" s="334" t="str">
        <f t="shared" si="1658"/>
        <v/>
      </c>
      <c r="AR191" s="335" t="str">
        <f t="array" ref="AR191">IF(AQ191="","",MOD(DEGREES(AQ191/24),CERCLE))</f>
        <v/>
      </c>
      <c r="AS191" s="336" t="str">
        <f t="array" ref="AS191">IF(AM191="","",AVERAGE(IF(AH$1:AH$200=AM191,AA$1:AA$200)))</f>
        <v/>
      </c>
      <c r="AT191" s="336" t="str">
        <f t="shared" si="2028"/>
        <v/>
      </c>
      <c r="AU191" s="336" t="str">
        <f t="shared" si="1659"/>
        <v/>
      </c>
      <c r="AV191" s="337" t="str">
        <f t="array" ref="AV191">IF(AM191="","",AVERAGE(IF(AH$1:AH$200=AM191,AD$1:AD$200)))</f>
        <v/>
      </c>
      <c r="AW191" s="337" t="str">
        <f t="array" ref="AW191">IF(AN191="","",AVERAGE(IF(AH$1:AH$200=AN191,AD$1:AD$200)))</f>
        <v/>
      </c>
      <c r="AX191" s="337" t="str">
        <f t="shared" si="1660"/>
        <v/>
      </c>
      <c r="AY191" s="320" t="str">
        <f t="shared" si="1619"/>
        <v/>
      </c>
      <c r="AZ191" s="320" t="str">
        <f>IF(AY191="","",COUNT(AY$1:AY191))</f>
        <v/>
      </c>
      <c r="BB191" s="339" t="str">
        <f>IF(AF191="","",IF(ISNA(MATCH(AF191,$AF$1:AF190,0)),"N","Y"))</f>
        <v/>
      </c>
      <c r="BC191" s="339" t="str">
        <f t="shared" si="20"/>
        <v/>
      </c>
      <c r="BD191" s="339" t="str">
        <f>IF(BC191="","",COUNT($BC$1:BC191))</f>
        <v/>
      </c>
      <c r="BE191" s="339" t="str">
        <f t="shared" si="2029"/>
        <v/>
      </c>
      <c r="BF191" s="340" t="str">
        <f>IF(AR191="","",IF(ISNA(MATCH(AF191,$AF$1:AF190,0)),-AR191,AR191))</f>
        <v/>
      </c>
      <c r="BG191" s="341" t="str">
        <f t="array" ref="BG191">IF(BE191="","",SUM(IF(AK$1:AK$200=BE191,BF$1:BF$200)))</f>
        <v/>
      </c>
      <c r="BH191" s="341" t="str">
        <f t="shared" ref="BH191" si="2380">IF(BG191="","",MOD(BG191,CERCLE))</f>
        <v/>
      </c>
      <c r="BI191" s="342"/>
      <c r="BJ191" s="322"/>
      <c r="BK191" s="322"/>
      <c r="BL191" s="322"/>
      <c r="BM191" s="339" t="str">
        <f t="shared" si="1662"/>
        <v/>
      </c>
      <c r="BN191" s="343" t="str">
        <f t="shared" si="2031"/>
        <v/>
      </c>
      <c r="BO191" s="341" t="str">
        <f t="shared" ref="BO191" si="2381">IF(BN191="","",CERCLE-BN191)</f>
        <v/>
      </c>
      <c r="BP191" s="341"/>
      <c r="BQ191" s="339" t="str">
        <f t="shared" si="2033"/>
        <v/>
      </c>
      <c r="BR191" s="341" t="str">
        <f t="shared" si="1664"/>
        <v/>
      </c>
      <c r="BS191" s="341" t="str">
        <f t="shared" si="1665"/>
        <v/>
      </c>
      <c r="BT191" s="343" t="str">
        <f t="shared" si="2034"/>
        <v/>
      </c>
      <c r="BU191" s="342"/>
      <c r="BV191" s="341" t="str">
        <f t="shared" si="2055"/>
        <v/>
      </c>
      <c r="BW191" s="345" t="str">
        <f t="shared" si="2056"/>
        <v/>
      </c>
      <c r="BX191" s="345" t="str">
        <f t="shared" si="2035"/>
        <v/>
      </c>
      <c r="BY191" s="346" t="str">
        <f t="shared" si="2036"/>
        <v/>
      </c>
      <c r="BZ191" s="346" t="str">
        <f t="shared" si="2037"/>
        <v/>
      </c>
      <c r="CA191" s="339" t="str">
        <f t="shared" si="1668"/>
        <v/>
      </c>
      <c r="CE191" s="320" t="str">
        <f t="shared" si="2038"/>
        <v/>
      </c>
      <c r="CF191" s="320" t="str">
        <f t="shared" si="2039"/>
        <v/>
      </c>
      <c r="CG191" s="322" t="str">
        <f t="shared" si="2040"/>
        <v/>
      </c>
      <c r="CH191" s="322" t="str">
        <f t="shared" ref="CH191" si="2382">IF(CG191="","",MOD(CG191-BX191,CERCLE))</f>
        <v/>
      </c>
      <c r="CI191" s="322" t="str">
        <f t="shared" si="2042"/>
        <v/>
      </c>
      <c r="CJ191" s="349"/>
      <c r="CK191" s="350" t="str">
        <f t="shared" si="1634"/>
        <v/>
      </c>
      <c r="CL191" s="350" t="str">
        <f t="shared" si="1635"/>
        <v/>
      </c>
      <c r="CM191" s="320" t="str">
        <f t="shared" si="2250"/>
        <v/>
      </c>
      <c r="CN191" s="320" t="str">
        <f t="shared" si="2250"/>
        <v/>
      </c>
      <c r="CP191" s="322" t="str">
        <f>IF(BN191="","",MOD(BN191+'RAPPORT-XYZ'!$E$12,CERCLE))</f>
        <v/>
      </c>
      <c r="CQ191" s="345" t="str">
        <f t="shared" si="2058"/>
        <v/>
      </c>
      <c r="CR191" s="320" t="str">
        <f t="shared" si="1671"/>
        <v/>
      </c>
      <c r="CS191" s="320" t="str">
        <f t="shared" si="1636"/>
        <v/>
      </c>
      <c r="CU191" s="320" t="str">
        <f>IF(CR191="","",BY191/'RAPPORT-XYZ'!$E$9)</f>
        <v/>
      </c>
      <c r="CV191" s="320" t="str">
        <f>IF(CU191="","",-'RAPPORT-XYZ'!$E$27*CU191)</f>
        <v/>
      </c>
      <c r="CW191" s="320" t="str">
        <f>IF(CV191="","",-'RAPPORT-XYZ'!$E$29*CU191)</f>
        <v/>
      </c>
      <c r="CY191" s="320" t="str">
        <f t="shared" si="2043"/>
        <v/>
      </c>
      <c r="CZ191" s="320" t="str">
        <f t="shared" si="2043"/>
        <v/>
      </c>
      <c r="DB191" s="320" t="str">
        <f t="shared" si="1672"/>
        <v/>
      </c>
      <c r="DD191" s="320" t="str">
        <f>IF(CA191="","",CA191+('RAPPORT-XYZ'!$E$37*ROW(191:191)))</f>
        <v/>
      </c>
      <c r="DF191" s="345" t="str">
        <f t="shared" ref="DF191" si="2383">IF(AND(CZ191=0,CY191=0),0,IF(AND(CZ191=0,CY191&gt;0),NORD,IF(AND(CZ191&gt;0,CY191=0),EST,IF(AND(CZ191=0,CY191&lt;0),SUD,IF(AND(CZ191&lt;0,CY191=0),OUEST,"")))))</f>
        <v/>
      </c>
      <c r="DG191" s="345" t="str">
        <f t="shared" ref="DG191" si="2384">IF(CY191="","",IF(DF191="",MOD(DEGREES(ATAN(ABS(CZ191)/(ABS(CY191))))/24,CERCLE),DF191))</f>
        <v/>
      </c>
      <c r="DH191" s="345" t="str">
        <f t="shared" ref="DH191" si="2385">IF(DG191="","",MOD(IF(AND(CZ191&gt;0,CY191&gt;0),DG191,IF(AND(CZ191&gt;0,CY191&lt;0),SUD-DG191,IF(AND(CZ191&lt;0,CY191&lt;0),SUD+DG191,IF(AND(CZ191&lt;0,CY191&gt;0),NORD-DG191,DG191)))),CERCLE))</f>
        <v/>
      </c>
      <c r="DI191" s="322" t="str">
        <f t="shared" ref="DI191" si="2386">IF(CG191="","",MOD(CG191-DH191,CERCLE))</f>
        <v/>
      </c>
      <c r="DJ191" s="322" t="str">
        <f t="shared" si="2048"/>
        <v/>
      </c>
      <c r="DK191" s="322" t="str">
        <f>IF(XYZ!$F$15=OUI,'CALCUL-XYZ'!DJ191,'CALCUL-XYZ'!DH191)</f>
        <v/>
      </c>
      <c r="DL191" s="345" t="str">
        <f t="shared" si="2063"/>
        <v/>
      </c>
      <c r="DN191" s="320" t="str">
        <f t="shared" si="1643"/>
        <v/>
      </c>
      <c r="DO191" s="320" t="str">
        <f t="shared" si="1644"/>
        <v/>
      </c>
      <c r="DP191" s="320" t="str">
        <f t="shared" si="2242"/>
        <v/>
      </c>
      <c r="DQ191" s="320" t="str">
        <f t="shared" si="2242"/>
        <v/>
      </c>
      <c r="DS191" s="320" t="str">
        <f t="shared" si="1645"/>
        <v/>
      </c>
      <c r="DT191" s="320" t="str">
        <f>IF(XYZ!AJ215="","",IF(XYZ!$AO$23='CALCUL-XY'!$E$56," "&amp;SUBSTITUTE(XYZ!AJ215,",","."),","&amp;SUBSTITUTE(XYZ!AJ215,",",".")))</f>
        <v/>
      </c>
      <c r="DU191" s="320" t="str">
        <f>IF(XYZ!AK215="","",IF(XYZ!$AO$23='CALCUL-XY'!$E$56," "&amp;SUBSTITUTE(XYZ!AK215,",","."),","&amp;SUBSTITUTE(XYZ!AK215,",",".")))</f>
        <v/>
      </c>
      <c r="DV191" s="320" t="str">
        <f>IF(DD191="","",IF(XYZ!$AO$23='CALCUL-XY'!$E$56," "&amp;SUBSTITUTE(DD191,",","."),","&amp;SUBSTITUTE(DD191,",",".")))</f>
        <v/>
      </c>
      <c r="DW191" s="320" t="str">
        <f>IF(DS191="","",IF(XYZ!$AO$23='CALCUL-XY'!$E$56,IF(XYZ!AM215=""," ST"," "&amp;XYZ!AM215),IF(XYZ!AM215="",",ST",","&amp;XYZ!AM215)))</f>
        <v/>
      </c>
      <c r="DY191" s="319">
        <f t="shared" si="1646"/>
        <v>191</v>
      </c>
      <c r="DZ191" s="320" t="str">
        <f t="shared" si="1647"/>
        <v/>
      </c>
      <c r="EA191" s="322" t="str">
        <f t="shared" si="1648"/>
        <v/>
      </c>
      <c r="EB191" s="345" t="str">
        <f t="shared" si="1679"/>
        <v/>
      </c>
      <c r="EC191" s="320" t="str">
        <f t="shared" si="1649"/>
        <v/>
      </c>
      <c r="ED191" s="320" t="str">
        <f t="shared" si="1692"/>
        <v/>
      </c>
      <c r="EE191" s="320" t="str">
        <f t="shared" si="1693"/>
        <v/>
      </c>
      <c r="EF191" s="320" t="str">
        <f ca="1">IF(EA191="","",IF(NC&lt;DY191,"",SUM(ED191:OFFSET(ED191,(NC-1),0))))</f>
        <v/>
      </c>
      <c r="EG191" s="320" t="str">
        <f ca="1">IF(EA191="","",IF(NC&lt;DY191,"",SUM(EE191:OFFSET(EE191,(NC-1),0))))</f>
        <v/>
      </c>
      <c r="EH191" s="320" t="str">
        <f t="shared" si="1650"/>
        <v/>
      </c>
      <c r="EI191" s="320" t="str">
        <f>IF(EH191="","",'RAPPORT-XYZ'!$E$9/'CALCUL-XYZ'!EH191)</f>
        <v/>
      </c>
    </row>
    <row r="192" spans="1:139" x14ac:dyDescent="0.15">
      <c r="A192" s="320" t="str">
        <f>IF(XYZ!C216="","",XYZ!C216)</f>
        <v/>
      </c>
      <c r="B192" s="320" t="str">
        <f>IF(XYZ!C216="","",IF(XYZ!C216='RAPPORT-XYZ'!$A$6,'RAPPORT-XYZ'!$A$6,IF(OR(XYZ!C216='RAPPORT-XYZ'!$A$7,XYZ!C216='RAPPORT-XYZ'!$B$7),'RAPPORT-XYZ'!$A$7)))</f>
        <v/>
      </c>
      <c r="C192" s="320" t="str">
        <f>IF(XYZ!E216="","",XYZ!E216)</f>
        <v/>
      </c>
      <c r="D192" s="320" t="str">
        <f>IF(XYZ!F216="","",XYZ!F216)</f>
        <v/>
      </c>
      <c r="E192" s="320" t="str">
        <f>IF(XYZ!G216="","",XYZ!G216)</f>
        <v/>
      </c>
      <c r="F192" s="322" t="str">
        <f>IF(XYZ!H216="","",MOD(XYZ!H216,CERCLE))</f>
        <v/>
      </c>
      <c r="G192" s="322" t="str">
        <f>IF(XYZ!I216="","",MOD(XYZ!I216,CERCLE))</f>
        <v/>
      </c>
      <c r="H192" s="320">
        <f>IFERROR(IF(ECHELLE3="",XYZ!I216*1,XYZ!I216*ECHELLE3),"")</f>
        <v>0</v>
      </c>
      <c r="I192" s="320" t="str">
        <f>IF(XYZ!J216="","",XYZ!J216)</f>
        <v/>
      </c>
      <c r="K192" s="320" t="str">
        <f t="shared" si="1651"/>
        <v/>
      </c>
      <c r="L192" s="320" t="str">
        <f>IF(K192="","",COUNT($K$1:K192))</f>
        <v/>
      </c>
      <c r="M192" s="320" t="str">
        <f t="shared" si="2015"/>
        <v/>
      </c>
      <c r="N192" s="320" t="str">
        <f t="shared" si="2016"/>
        <v/>
      </c>
      <c r="O192" s="320" t="str">
        <f t="shared" si="2017"/>
        <v/>
      </c>
      <c r="P192" s="320" t="str">
        <f t="shared" si="2018"/>
        <v/>
      </c>
      <c r="Q192" s="322" t="str">
        <f t="shared" si="2019"/>
        <v/>
      </c>
      <c r="R192" s="322" t="str">
        <f t="shared" si="2020"/>
        <v/>
      </c>
      <c r="S192" s="320" t="str">
        <f t="shared" si="2021"/>
        <v/>
      </c>
      <c r="T192" s="320" t="str">
        <f t="shared" si="2022"/>
        <v/>
      </c>
      <c r="V192" s="322" t="str">
        <f t="shared" ref="V192" si="2387">IF(Q192="","",IF(M192="R",MOD(Q192-SUD,CERCLE),Q192))</f>
        <v/>
      </c>
      <c r="W192" s="331" t="str">
        <f t="shared" si="1653"/>
        <v/>
      </c>
      <c r="X192" s="331" t="str">
        <f t="shared" si="1654"/>
        <v/>
      </c>
      <c r="Y192" s="352"/>
      <c r="Z192" s="322" t="str">
        <f t="shared" ref="Z192" si="2388">IF(R192="","",IF(M192="R",MOD(CERCLE-R192,CERCLE),R192))</f>
        <v/>
      </c>
      <c r="AA192" s="320" t="str">
        <f t="shared" ref="AA192" si="2389">IF(S192="","",ABS(COS(RADIANS(Z192-EST)*24))*S192)</f>
        <v/>
      </c>
      <c r="AC192" s="320" t="str">
        <f t="shared" ref="AC192" si="2390">IF(S192="","",SIN(RADIANS(Z192-EST)*24)*S192)</f>
        <v/>
      </c>
      <c r="AD192" s="320" t="str">
        <f t="shared" si="1610"/>
        <v/>
      </c>
      <c r="AF192" s="320" t="str">
        <f t="shared" si="2027"/>
        <v/>
      </c>
      <c r="AG192" s="320" t="str">
        <f t="shared" si="2027"/>
        <v/>
      </c>
      <c r="AH192" s="320" t="str">
        <f t="shared" si="1612"/>
        <v/>
      </c>
      <c r="AI192" s="320" t="str">
        <f t="shared" si="1613"/>
        <v/>
      </c>
      <c r="AJ192" s="320" t="str">
        <f>IF(AH192="","",IF(ISNA(MATCH(AH192,$AH$1:AH191,0)),"N","Y"))</f>
        <v/>
      </c>
      <c r="AK192" s="320" t="str">
        <f t="shared" si="1614"/>
        <v/>
      </c>
      <c r="AL192" s="320" t="str">
        <f t="shared" si="1615"/>
        <v/>
      </c>
      <c r="AM192" s="320" t="str">
        <f t="shared" si="1616"/>
        <v/>
      </c>
      <c r="AN192" s="320" t="str">
        <f t="shared" si="1617"/>
        <v/>
      </c>
      <c r="AO192" s="334" t="str">
        <f t="array" ref="AO192">IF(AM192="","",AVERAGE(IF(AH$1:AH$200=AM192,W$1:W$200)))</f>
        <v/>
      </c>
      <c r="AP192" s="334" t="str">
        <f t="array" ref="AP192">IF(AM192="","",AVERAGE(IF(AH$1:AH$200=AM192,X$1:X$200)))</f>
        <v/>
      </c>
      <c r="AQ192" s="334" t="str">
        <f t="shared" si="1658"/>
        <v/>
      </c>
      <c r="AR192" s="335" t="str">
        <f t="array" ref="AR192">IF(AQ192="","",MOD(DEGREES(AQ192/24),CERCLE))</f>
        <v/>
      </c>
      <c r="AS192" s="336" t="str">
        <f t="array" ref="AS192">IF(AM192="","",AVERAGE(IF(AH$1:AH$200=AM192,AA$1:AA$200)))</f>
        <v/>
      </c>
      <c r="AT192" s="336" t="str">
        <f t="shared" si="2028"/>
        <v/>
      </c>
      <c r="AU192" s="336" t="str">
        <f t="shared" si="1659"/>
        <v/>
      </c>
      <c r="AV192" s="337" t="str">
        <f t="array" ref="AV192">IF(AM192="","",AVERAGE(IF(AH$1:AH$200=AM192,AD$1:AD$200)))</f>
        <v/>
      </c>
      <c r="AW192" s="337" t="str">
        <f t="array" ref="AW192">IF(AN192="","",AVERAGE(IF(AH$1:AH$200=AN192,AD$1:AD$200)))</f>
        <v/>
      </c>
      <c r="AX192" s="337" t="str">
        <f t="shared" si="1660"/>
        <v/>
      </c>
      <c r="AY192" s="320" t="str">
        <f t="shared" si="1619"/>
        <v/>
      </c>
      <c r="AZ192" s="320" t="str">
        <f>IF(AY192="","",COUNT(AY$1:AY192))</f>
        <v/>
      </c>
      <c r="BB192" s="339" t="str">
        <f>IF(AF192="","",IF(ISNA(MATCH(AF192,$AF$1:AF191,0)),"N","Y"))</f>
        <v/>
      </c>
      <c r="BC192" s="339" t="str">
        <f t="shared" si="20"/>
        <v/>
      </c>
      <c r="BD192" s="339" t="str">
        <f>IF(BC192="","",COUNT($BC$1:BC192))</f>
        <v/>
      </c>
      <c r="BE192" s="339" t="str">
        <f t="shared" si="2029"/>
        <v/>
      </c>
      <c r="BF192" s="340" t="str">
        <f>IF(AR192="","",IF(ISNA(MATCH(AF192,$AF$1:AF191,0)),-AR192,AR192))</f>
        <v/>
      </c>
      <c r="BG192" s="341" t="str">
        <f t="array" ref="BG192">IF(BE192="","",SUM(IF(AK$1:AK$200=BE192,BF$1:BF$200)))</f>
        <v/>
      </c>
      <c r="BH192" s="341" t="str">
        <f t="shared" ref="BH192" si="2391">IF(BG192="","",MOD(BG192,CERCLE))</f>
        <v/>
      </c>
      <c r="BI192" s="342"/>
      <c r="BJ192" s="322"/>
      <c r="BK192" s="322"/>
      <c r="BL192" s="322"/>
      <c r="BM192" s="339" t="str">
        <f t="shared" si="1662"/>
        <v/>
      </c>
      <c r="BN192" s="343" t="str">
        <f t="shared" si="2031"/>
        <v/>
      </c>
      <c r="BO192" s="341" t="str">
        <f t="shared" ref="BO192" si="2392">IF(BN192="","",CERCLE-BN192)</f>
        <v/>
      </c>
      <c r="BP192" s="341"/>
      <c r="BQ192" s="339" t="str">
        <f t="shared" si="2033"/>
        <v/>
      </c>
      <c r="BR192" s="341" t="str">
        <f t="shared" si="1664"/>
        <v/>
      </c>
      <c r="BS192" s="341" t="str">
        <f t="shared" si="1665"/>
        <v/>
      </c>
      <c r="BT192" s="343" t="str">
        <f t="shared" si="2034"/>
        <v/>
      </c>
      <c r="BU192" s="342"/>
      <c r="BV192" s="341" t="str">
        <f t="shared" si="2055"/>
        <v/>
      </c>
      <c r="BW192" s="345" t="str">
        <f t="shared" si="2056"/>
        <v/>
      </c>
      <c r="BX192" s="345" t="str">
        <f t="shared" si="2035"/>
        <v/>
      </c>
      <c r="BY192" s="346" t="str">
        <f t="shared" si="2036"/>
        <v/>
      </c>
      <c r="BZ192" s="346" t="str">
        <f t="shared" si="2037"/>
        <v/>
      </c>
      <c r="CA192" s="339" t="str">
        <f t="shared" si="1668"/>
        <v/>
      </c>
      <c r="CE192" s="320" t="str">
        <f t="shared" si="2038"/>
        <v/>
      </c>
      <c r="CF192" s="320" t="str">
        <f t="shared" si="2039"/>
        <v/>
      </c>
      <c r="CG192" s="322" t="str">
        <f t="shared" si="2040"/>
        <v/>
      </c>
      <c r="CH192" s="322" t="str">
        <f t="shared" ref="CH192" si="2393">IF(CG192="","",MOD(CG192-BX192,CERCLE))</f>
        <v/>
      </c>
      <c r="CI192" s="322" t="str">
        <f t="shared" si="2042"/>
        <v/>
      </c>
      <c r="CJ192" s="349"/>
      <c r="CK192" s="350" t="str">
        <f t="shared" si="1634"/>
        <v/>
      </c>
      <c r="CL192" s="350" t="str">
        <f t="shared" si="1635"/>
        <v/>
      </c>
      <c r="CM192" s="320" t="str">
        <f t="shared" si="2250"/>
        <v/>
      </c>
      <c r="CN192" s="320" t="str">
        <f t="shared" si="2250"/>
        <v/>
      </c>
      <c r="CP192" s="322" t="str">
        <f>IF(BN192="","",MOD(BN192+'RAPPORT-XYZ'!$E$12,CERCLE))</f>
        <v/>
      </c>
      <c r="CQ192" s="345" t="str">
        <f t="shared" si="2058"/>
        <v/>
      </c>
      <c r="CR192" s="320" t="str">
        <f t="shared" si="1671"/>
        <v/>
      </c>
      <c r="CS192" s="320" t="str">
        <f t="shared" si="1636"/>
        <v/>
      </c>
      <c r="CU192" s="320" t="str">
        <f>IF(CR192="","",BY192/'RAPPORT-XYZ'!$E$9)</f>
        <v/>
      </c>
      <c r="CV192" s="320" t="str">
        <f>IF(CU192="","",-'RAPPORT-XYZ'!$E$27*CU192)</f>
        <v/>
      </c>
      <c r="CW192" s="320" t="str">
        <f>IF(CV192="","",-'RAPPORT-XYZ'!$E$29*CU192)</f>
        <v/>
      </c>
      <c r="CY192" s="320" t="str">
        <f t="shared" si="2043"/>
        <v/>
      </c>
      <c r="CZ192" s="320" t="str">
        <f t="shared" si="2043"/>
        <v/>
      </c>
      <c r="DB192" s="320" t="str">
        <f t="shared" si="1672"/>
        <v/>
      </c>
      <c r="DD192" s="320" t="str">
        <f>IF(CA192="","",CA192+('RAPPORT-XYZ'!$E$37*ROW(192:192)))</f>
        <v/>
      </c>
      <c r="DF192" s="345" t="str">
        <f t="shared" ref="DF192" si="2394">IF(AND(CZ192=0,CY192=0),0,IF(AND(CZ192=0,CY192&gt;0),NORD,IF(AND(CZ192&gt;0,CY192=0),EST,IF(AND(CZ192=0,CY192&lt;0),SUD,IF(AND(CZ192&lt;0,CY192=0),OUEST,"")))))</f>
        <v/>
      </c>
      <c r="DG192" s="345" t="str">
        <f t="shared" ref="DG192" si="2395">IF(CY192="","",IF(DF192="",MOD(DEGREES(ATAN(ABS(CZ192)/(ABS(CY192))))/24,CERCLE),DF192))</f>
        <v/>
      </c>
      <c r="DH192" s="345" t="str">
        <f t="shared" ref="DH192" si="2396">IF(DG192="","",MOD(IF(AND(CZ192&gt;0,CY192&gt;0),DG192,IF(AND(CZ192&gt;0,CY192&lt;0),SUD-DG192,IF(AND(CZ192&lt;0,CY192&lt;0),SUD+DG192,IF(AND(CZ192&lt;0,CY192&gt;0),NORD-DG192,DG192)))),CERCLE))</f>
        <v/>
      </c>
      <c r="DI192" s="322" t="str">
        <f t="shared" ref="DI192" si="2397">IF(CG192="","",MOD(CG192-DH192,CERCLE))</f>
        <v/>
      </c>
      <c r="DJ192" s="322" t="str">
        <f t="shared" si="2048"/>
        <v/>
      </c>
      <c r="DK192" s="322" t="str">
        <f>IF(XYZ!$F$15=OUI,'CALCUL-XYZ'!DJ192,'CALCUL-XYZ'!DH192)</f>
        <v/>
      </c>
      <c r="DL192" s="345" t="str">
        <f t="shared" si="2063"/>
        <v/>
      </c>
      <c r="DN192" s="320" t="str">
        <f t="shared" si="1643"/>
        <v/>
      </c>
      <c r="DO192" s="320" t="str">
        <f t="shared" si="1644"/>
        <v/>
      </c>
      <c r="DP192" s="320" t="str">
        <f t="shared" si="2242"/>
        <v/>
      </c>
      <c r="DQ192" s="320" t="str">
        <f t="shared" si="2242"/>
        <v/>
      </c>
      <c r="DS192" s="320" t="str">
        <f t="shared" si="1645"/>
        <v/>
      </c>
      <c r="DT192" s="320" t="str">
        <f>IF(XYZ!AJ216="","",IF(XYZ!$AO$23='CALCUL-XY'!$E$56," "&amp;SUBSTITUTE(XYZ!AJ216,",","."),","&amp;SUBSTITUTE(XYZ!AJ216,",",".")))</f>
        <v/>
      </c>
      <c r="DU192" s="320" t="str">
        <f>IF(XYZ!AK216="","",IF(XYZ!$AO$23='CALCUL-XY'!$E$56," "&amp;SUBSTITUTE(XYZ!AK216,",","."),","&amp;SUBSTITUTE(XYZ!AK216,",",".")))</f>
        <v/>
      </c>
      <c r="DV192" s="320" t="str">
        <f>IF(DD192="","",IF(XYZ!$AO$23='CALCUL-XY'!$E$56," "&amp;SUBSTITUTE(DD192,",","."),","&amp;SUBSTITUTE(DD192,",",".")))</f>
        <v/>
      </c>
      <c r="DW192" s="320" t="str">
        <f>IF(DS192="","",IF(XYZ!$AO$23='CALCUL-XY'!$E$56,IF(XYZ!AM216=""," ST"," "&amp;XYZ!AM216),IF(XYZ!AM216="",",ST",","&amp;XYZ!AM216)))</f>
        <v/>
      </c>
      <c r="DY192" s="319">
        <f t="shared" si="1646"/>
        <v>192</v>
      </c>
      <c r="DZ192" s="320" t="str">
        <f t="shared" si="1647"/>
        <v/>
      </c>
      <c r="EA192" s="322" t="str">
        <f t="shared" si="1648"/>
        <v/>
      </c>
      <c r="EB192" s="345" t="str">
        <f t="shared" si="1679"/>
        <v/>
      </c>
      <c r="EC192" s="320" t="str">
        <f t="shared" si="1649"/>
        <v/>
      </c>
      <c r="ED192" s="320" t="str">
        <f t="shared" si="1692"/>
        <v/>
      </c>
      <c r="EE192" s="320" t="str">
        <f t="shared" si="1693"/>
        <v/>
      </c>
      <c r="EF192" s="320" t="str">
        <f ca="1">IF(EA192="","",IF(NC&lt;DY192,"",SUM(ED192:OFFSET(ED192,(NC-1),0))))</f>
        <v/>
      </c>
      <c r="EG192" s="320" t="str">
        <f ca="1">IF(EA192="","",IF(NC&lt;DY192,"",SUM(EE192:OFFSET(EE192,(NC-1),0))))</f>
        <v/>
      </c>
      <c r="EH192" s="320" t="str">
        <f t="shared" si="1650"/>
        <v/>
      </c>
      <c r="EI192" s="320" t="str">
        <f>IF(EH192="","",'RAPPORT-XYZ'!$E$9/'CALCUL-XYZ'!EH192)</f>
        <v/>
      </c>
    </row>
    <row r="193" spans="1:141" x14ac:dyDescent="0.15">
      <c r="A193" s="320" t="str">
        <f>IF(XYZ!C217="","",XYZ!C217)</f>
        <v/>
      </c>
      <c r="B193" s="320" t="str">
        <f>IF(XYZ!C217="","",IF(XYZ!C217='RAPPORT-XYZ'!$A$6,'RAPPORT-XYZ'!$A$6,IF(OR(XYZ!C217='RAPPORT-XYZ'!$A$7,XYZ!C217='RAPPORT-XYZ'!$B$7),'RAPPORT-XYZ'!$A$7)))</f>
        <v/>
      </c>
      <c r="C193" s="320" t="str">
        <f>IF(XYZ!E217="","",XYZ!E217)</f>
        <v/>
      </c>
      <c r="D193" s="320" t="str">
        <f>IF(XYZ!F217="","",XYZ!F217)</f>
        <v/>
      </c>
      <c r="E193" s="320" t="str">
        <f>IF(XYZ!G217="","",XYZ!G217)</f>
        <v/>
      </c>
      <c r="F193" s="322" t="str">
        <f>IF(XYZ!H217="","",MOD(XYZ!H217,CERCLE))</f>
        <v/>
      </c>
      <c r="G193" s="322" t="str">
        <f>IF(XYZ!I217="","",MOD(XYZ!I217,CERCLE))</f>
        <v/>
      </c>
      <c r="H193" s="320">
        <f>IFERROR(IF(ECHELLE3="",XYZ!I217*1,XYZ!I217*ECHELLE3),"")</f>
        <v>0</v>
      </c>
      <c r="I193" s="320" t="str">
        <f>IF(XYZ!J217="","",XYZ!J217)</f>
        <v/>
      </c>
      <c r="K193" s="320" t="str">
        <f t="shared" si="1651"/>
        <v/>
      </c>
      <c r="L193" s="320" t="str">
        <f>IF(K193="","",COUNT($K$1:K193))</f>
        <v/>
      </c>
      <c r="M193" s="320" t="str">
        <f t="shared" ref="M193:M200" si="2398">IF(ROW(193:193)&gt;COUNT($K:$K),"",INDEX(B:B,MATCH(ROW(193:193),$L:$L)))</f>
        <v/>
      </c>
      <c r="N193" s="320" t="str">
        <f t="shared" ref="N193:N200" si="2399">IF(ROW(193:193)&gt;COUNT($K:$K),"",INDEX(C:C,MATCH(ROW(193:193),$L:$L)))</f>
        <v/>
      </c>
      <c r="O193" s="320" t="str">
        <f t="shared" ref="O193:O200" si="2400">IF(ROW(193:193)&gt;COUNT($K:$K),"",INDEX(D:D,MATCH(ROW(193:193),$L:$L)))</f>
        <v/>
      </c>
      <c r="P193" s="320" t="str">
        <f t="shared" ref="P193:P200" si="2401">IF(ROW(193:193)&gt;COUNT($K:$K),"",INDEX(E:E,MATCH(ROW(193:193),$L:$L)))</f>
        <v/>
      </c>
      <c r="Q193" s="322" t="str">
        <f t="shared" ref="Q193:Q200" si="2402">IF(ROW(193:193)&gt;COUNT($K:$K),"",INDEX(F:F,MATCH(ROW(193:193),$L:$L)))</f>
        <v/>
      </c>
      <c r="R193" s="322" t="str">
        <f t="shared" ref="R193:R200" si="2403">IF(ROW(193:193)&gt;COUNT($K:$K),"",INDEX(G:G,MATCH(ROW(193:193),$L:$L)))</f>
        <v/>
      </c>
      <c r="S193" s="320" t="str">
        <f t="shared" ref="S193:S200" si="2404">IF(ROW(193:193)&gt;COUNT($K:$K),"",INDEX(H:H,MATCH(ROW(193:193),$L:$L)))</f>
        <v/>
      </c>
      <c r="T193" s="320" t="str">
        <f t="shared" ref="T193:T200" si="2405">IF(ROW(193:193)&gt;COUNT($K:$K),"",INDEX(I:I,MATCH(ROW(193:193),$L:$L)))</f>
        <v/>
      </c>
      <c r="V193" s="322" t="str">
        <f t="shared" ref="V193" si="2406">IF(Q193="","",IF(M193="R",MOD(Q193-SUD,CERCLE),Q193))</f>
        <v/>
      </c>
      <c r="W193" s="331" t="str">
        <f t="shared" si="1653"/>
        <v/>
      </c>
      <c r="X193" s="331" t="str">
        <f t="shared" si="1654"/>
        <v/>
      </c>
      <c r="Y193" s="352"/>
      <c r="Z193" s="322" t="str">
        <f t="shared" ref="Z193" si="2407">IF(R193="","",IF(M193="R",MOD(CERCLE-R193,CERCLE),R193))</f>
        <v/>
      </c>
      <c r="AA193" s="320" t="str">
        <f t="shared" ref="AA193" si="2408">IF(S193="","",ABS(COS(RADIANS(Z193-EST)*24))*S193)</f>
        <v/>
      </c>
      <c r="AC193" s="320" t="str">
        <f t="shared" ref="AC193" si="2409">IF(S193="","",SIN(RADIANS(Z193-EST)*24)*S193)</f>
        <v/>
      </c>
      <c r="AD193" s="320" t="str">
        <f t="shared" ref="AD193:AD200" si="2410">IF(AC193="","",P193-T193-AC193)</f>
        <v/>
      </c>
      <c r="AF193" s="320" t="str">
        <f t="shared" ref="AF193:AG200" si="2411">IF(N193="","",N193)</f>
        <v/>
      </c>
      <c r="AG193" s="320" t="str">
        <f t="shared" si="2411"/>
        <v/>
      </c>
      <c r="AH193" s="320" t="str">
        <f t="shared" ref="AH193:AH200" si="2412">IF(N193="","",N193&amp;O193)</f>
        <v/>
      </c>
      <c r="AI193" s="320" t="str">
        <f t="shared" ref="AI193:AI200" si="2413">IF(N193="","",O193&amp;N193)</f>
        <v/>
      </c>
      <c r="AJ193" s="320" t="str">
        <f>IF(AH193="","",IF(ISNA(MATCH(AH193,$AH$1:AH192,0)),"N","Y"))</f>
        <v/>
      </c>
      <c r="AK193" s="320" t="str">
        <f t="shared" ref="AK193:AK200" si="2414">IF(AJ193&lt;&gt;"N","",AF193)</f>
        <v/>
      </c>
      <c r="AL193" s="320" t="str">
        <f t="shared" ref="AL193:AL200" si="2415">IF(AJ193&lt;&gt;"N","",AG193)</f>
        <v/>
      </c>
      <c r="AM193" s="320" t="str">
        <f t="shared" ref="AM193:AM200" si="2416">IF(AJ193&lt;&gt;"N","",AH193)</f>
        <v/>
      </c>
      <c r="AN193" s="320" t="str">
        <f t="shared" ref="AN193:AN200" si="2417">IF(AJ193&lt;&gt;"N","",AI193)</f>
        <v/>
      </c>
      <c r="AO193" s="334" t="str">
        <f t="array" ref="AO193">IF(AM193="","",AVERAGE(IF(AH$1:AH$200=AM193,W$1:W$200)))</f>
        <v/>
      </c>
      <c r="AP193" s="334" t="str">
        <f t="array" ref="AP193">IF(AM193="","",AVERAGE(IF(AH$1:AH$200=AM193,X$1:X$200)))</f>
        <v/>
      </c>
      <c r="AQ193" s="334" t="str">
        <f t="shared" si="1658"/>
        <v/>
      </c>
      <c r="AR193" s="335" t="str">
        <f t="array" ref="AR193">IF(AQ193="","",MOD(DEGREES(AQ193/24),CERCLE))</f>
        <v/>
      </c>
      <c r="AS193" s="336" t="str">
        <f t="array" ref="AS193">IF(AM193="","",AVERAGE(IF(AH$1:AH$200=AM193,AA$1:AA$200)))</f>
        <v/>
      </c>
      <c r="AT193" s="336" t="str">
        <f t="shared" ref="AT193:AT200" si="2418">INDEX(AS:AS,MATCH(AM193,AN:AN,0))</f>
        <v/>
      </c>
      <c r="AU193" s="336" t="str">
        <f t="shared" si="1659"/>
        <v/>
      </c>
      <c r="AV193" s="337" t="str">
        <f t="array" ref="AV193">IF(AM193="","",AVERAGE(IF(AH$1:AH$200=AM193,AD$1:AD$200)))</f>
        <v/>
      </c>
      <c r="AW193" s="337" t="str">
        <f t="array" ref="AW193">IF(AN193="","",AVERAGE(IF(AH$1:AH$200=AN193,AD$1:AD$200)))</f>
        <v/>
      </c>
      <c r="AX193" s="337" t="str">
        <f t="shared" si="1660"/>
        <v/>
      </c>
      <c r="AY193" s="320" t="str">
        <f t="shared" ref="AY193:AY200" si="2419">IF(AX193="","",1)</f>
        <v/>
      </c>
      <c r="AZ193" s="320" t="str">
        <f>IF(AY193="","",COUNT(AY$1:AY193))</f>
        <v/>
      </c>
      <c r="BB193" s="339" t="str">
        <f>IF(AF193="","",IF(ISNA(MATCH(AF193,$AF$1:AF192,0)),"N","Y"))</f>
        <v/>
      </c>
      <c r="BC193" s="339" t="str">
        <f t="shared" si="20"/>
        <v/>
      </c>
      <c r="BD193" s="339" t="str">
        <f>IF(BC193="","",COUNT($BC$1:BC193))</f>
        <v/>
      </c>
      <c r="BE193" s="339" t="str">
        <f t="shared" ref="BE193:BE200" si="2420">IF(COUNT(BC:BC)&lt;ROW(193:193),"",INDEX(AF:AF,MATCH(ROW(193:193),BD:BD)))</f>
        <v/>
      </c>
      <c r="BF193" s="340" t="str">
        <f>IF(AR193="","",IF(ISNA(MATCH(AF193,$AF$1:AF192,0)),-AR193,AR193))</f>
        <v/>
      </c>
      <c r="BG193" s="341" t="str">
        <f t="array" ref="BG193">IF(BE193="","",SUM(IF(AK$1:AK$200=BE193,BF$1:BF$200)))</f>
        <v/>
      </c>
      <c r="BH193" s="341" t="str">
        <f t="shared" ref="BH193" si="2421">IF(BG193="","",MOD(BG193,CERCLE))</f>
        <v/>
      </c>
      <c r="BI193" s="342"/>
      <c r="BJ193" s="322"/>
      <c r="BK193" s="322"/>
      <c r="BL193" s="322"/>
      <c r="BM193" s="339" t="str">
        <f t="shared" si="1662"/>
        <v/>
      </c>
      <c r="BN193" s="343" t="str">
        <f t="shared" ref="BN193:BN200" si="2422">VLOOKUP(BM193,$BE$1:$BH$200,4,FALSE)</f>
        <v/>
      </c>
      <c r="BO193" s="341" t="str">
        <f t="shared" ref="BO193" si="2423">IF(BN193="","",CERCLE-BN193)</f>
        <v/>
      </c>
      <c r="BP193" s="341"/>
      <c r="BQ193" s="339" t="str">
        <f t="shared" ref="BQ193:BQ200" si="2424">IF(BM193="","",IF(BM194="",$BM$1,BM194))</f>
        <v/>
      </c>
      <c r="BR193" s="341" t="str">
        <f t="shared" si="1664"/>
        <v/>
      </c>
      <c r="BS193" s="341" t="str">
        <f t="shared" si="1665"/>
        <v/>
      </c>
      <c r="BT193" s="343" t="str">
        <f t="shared" ref="BT193:BT200" si="2425">VLOOKUP(BR193,$AM$1:$AR$200,6,FALSE)</f>
        <v/>
      </c>
      <c r="BU193" s="342"/>
      <c r="BV193" s="341" t="str">
        <f t="shared" si="2055"/>
        <v/>
      </c>
      <c r="BW193" s="345" t="str">
        <f t="shared" si="2056"/>
        <v/>
      </c>
      <c r="BX193" s="345" t="str">
        <f t="shared" ref="BX193:BX200" si="2426">IF(CHEMINEMENTC=ANTIC,BV193,BW193)</f>
        <v/>
      </c>
      <c r="BY193" s="346" t="str">
        <f t="shared" ref="BY193:BY200" si="2427">VLOOKUP(BR193,$AM$1:$AU$200,9,FALSE)</f>
        <v/>
      </c>
      <c r="BZ193" s="346" t="str">
        <f t="shared" ref="BZ193:BZ200" si="2428">VLOOKUP(BR193,$AM$1:$AX$200,12,FALSE)</f>
        <v/>
      </c>
      <c r="CA193" s="339" t="str">
        <f t="shared" si="1668"/>
        <v/>
      </c>
      <c r="CE193" s="320" t="str">
        <f t="shared" ref="CE193:CE200" si="2429">IF($CC$1=BR193,1,"")</f>
        <v/>
      </c>
      <c r="CF193" s="320" t="str">
        <f t="shared" ref="CF193:CF200" si="2430">IF($CC$1=BS193,1,"")</f>
        <v/>
      </c>
      <c r="CG193" s="322" t="str">
        <f t="shared" ref="CG193:CG200" si="2431">IF(SUM(CE193:CF193)=1,IF(SUM($CE$1:$CE$200)=1,$CD$1,$CD$1+SUD),"")</f>
        <v/>
      </c>
      <c r="CH193" s="322" t="str">
        <f t="shared" ref="CH193" si="2432">IF(CG193="","",MOD(CG193-BX193,CERCLE))</f>
        <v/>
      </c>
      <c r="CI193" s="322" t="str">
        <f t="shared" ref="CI193:CI200" si="2433">IF(BX193="","",MOD(BX193+SUM($CH$1:$CH$200),CERCLE))</f>
        <v/>
      </c>
      <c r="CJ193" s="349"/>
      <c r="CK193" s="350" t="str">
        <f t="shared" ref="CK193:CK200" si="2434">IF(CI193="","",BY193*(COS(RADIANS(CI193*24))))</f>
        <v/>
      </c>
      <c r="CL193" s="350" t="str">
        <f t="shared" ref="CL193:CL200" si="2435">IF(CI193="","",BY193*(SIN(RADIANS(CI193*24))))</f>
        <v/>
      </c>
      <c r="CM193" s="320" t="str">
        <f t="shared" si="2250"/>
        <v/>
      </c>
      <c r="CN193" s="320" t="str">
        <f t="shared" si="2250"/>
        <v/>
      </c>
      <c r="CP193" s="322" t="str">
        <f>IF(BN193="","",MOD(BN193+'RAPPORT-XYZ'!$E$12,CERCLE))</f>
        <v/>
      </c>
      <c r="CQ193" s="345" t="str">
        <f t="shared" si="2058"/>
        <v/>
      </c>
      <c r="CR193" s="320" t="str">
        <f t="shared" si="1671"/>
        <v/>
      </c>
      <c r="CS193" s="320" t="str">
        <f t="shared" ref="CS193:CS200" si="2436">IF(CI193="","",BY193*(SIN(RADIANS(CQ193*24))))</f>
        <v/>
      </c>
      <c r="CU193" s="320" t="str">
        <f>IF(CR193="","",BY193/'RAPPORT-XYZ'!$E$9)</f>
        <v/>
      </c>
      <c r="CV193" s="320" t="str">
        <f>IF(CU193="","",-'RAPPORT-XYZ'!$E$27*CU193)</f>
        <v/>
      </c>
      <c r="CW193" s="320" t="str">
        <f>IF(CV193="","",-'RAPPORT-XYZ'!$E$29*CU193)</f>
        <v/>
      </c>
      <c r="CY193" s="320" t="str">
        <f t="shared" ref="CY193:CZ200" si="2437">IF(CR193="","",CR193+CV193)</f>
        <v/>
      </c>
      <c r="CZ193" s="320" t="str">
        <f t="shared" si="2437"/>
        <v/>
      </c>
      <c r="DB193" s="320" t="str">
        <f t="shared" si="1672"/>
        <v/>
      </c>
      <c r="DD193" s="320" t="str">
        <f>IF(CA193="","",CA193+('RAPPORT-XYZ'!$E$37*ROW(193:193)))</f>
        <v/>
      </c>
      <c r="DF193" s="345" t="str">
        <f t="shared" ref="DF193" si="2438">IF(AND(CZ193=0,CY193=0),0,IF(AND(CZ193=0,CY193&gt;0),NORD,IF(AND(CZ193&gt;0,CY193=0),EST,IF(AND(CZ193=0,CY193&lt;0),SUD,IF(AND(CZ193&lt;0,CY193=0),OUEST,"")))))</f>
        <v/>
      </c>
      <c r="DG193" s="345" t="str">
        <f t="shared" ref="DG193" si="2439">IF(CY193="","",IF(DF193="",MOD(DEGREES(ATAN(ABS(CZ193)/(ABS(CY193))))/24,CERCLE),DF193))</f>
        <v/>
      </c>
      <c r="DH193" s="345" t="str">
        <f t="shared" ref="DH193" si="2440">IF(DG193="","",MOD(IF(AND(CZ193&gt;0,CY193&gt;0),DG193,IF(AND(CZ193&gt;0,CY193&lt;0),SUD-DG193,IF(AND(CZ193&lt;0,CY193&lt;0),SUD+DG193,IF(AND(CZ193&lt;0,CY193&gt;0),NORD-DG193,DG193)))),CERCLE))</f>
        <v/>
      </c>
      <c r="DI193" s="322" t="str">
        <f t="shared" ref="DI193" si="2441">IF(CG193="","",MOD(CG193-DH193,CERCLE))</f>
        <v/>
      </c>
      <c r="DJ193" s="322" t="str">
        <f t="shared" ref="DJ193:DJ200" si="2442">IF(DH193="","",MOD(DH193+SUM($DI$1:$DI$200),CERCLE))</f>
        <v/>
      </c>
      <c r="DK193" s="322" t="str">
        <f>IF(XYZ!$F$15=OUI,'CALCUL-XYZ'!DJ193,'CALCUL-XYZ'!DH193)</f>
        <v/>
      </c>
      <c r="DL193" s="345" t="str">
        <f t="shared" si="2063"/>
        <v/>
      </c>
      <c r="DN193" s="320" t="str">
        <f t="shared" ref="DN193:DN200" si="2443">IF(DK193="","",DB193*(COS(RADIANS(DK193*24))))</f>
        <v/>
      </c>
      <c r="DO193" s="320" t="str">
        <f t="shared" ref="DO193:DO200" si="2444">IF(DK193="","",DB193*(SIN(RADIANS(DK193*24))))</f>
        <v/>
      </c>
      <c r="DP193" s="320" t="str">
        <f t="shared" si="2242"/>
        <v/>
      </c>
      <c r="DQ193" s="320" t="str">
        <f t="shared" si="2242"/>
        <v/>
      </c>
      <c r="DS193" s="320" t="str">
        <f t="shared" ref="DS193:DS200" si="2445">IF(BQ193="","",BQ193)</f>
        <v/>
      </c>
      <c r="DT193" s="320" t="str">
        <f>IF(XYZ!AJ217="","",IF(XYZ!$AO$23='CALCUL-XY'!$E$56," "&amp;SUBSTITUTE(XYZ!AJ217,",","."),","&amp;SUBSTITUTE(XYZ!AJ217,",",".")))</f>
        <v/>
      </c>
      <c r="DU193" s="320" t="str">
        <f>IF(XYZ!AK217="","",IF(XYZ!$AO$23='CALCUL-XY'!$E$56," "&amp;SUBSTITUTE(XYZ!AK217,",","."),","&amp;SUBSTITUTE(XYZ!AK217,",",".")))</f>
        <v/>
      </c>
      <c r="DV193" s="320" t="str">
        <f>IF(DD193="","",IF(XYZ!$AO$23='CALCUL-XY'!$E$56," "&amp;SUBSTITUTE(DD193,",","."),","&amp;SUBSTITUTE(DD193,",",".")))</f>
        <v/>
      </c>
      <c r="DW193" s="320" t="str">
        <f>IF(DS193="","",IF(XYZ!$AO$23='CALCUL-XY'!$E$56,IF(XYZ!AM217=""," ST"," "&amp;XYZ!AM217),IF(XYZ!AM217="",",ST",","&amp;XYZ!AM217)))</f>
        <v/>
      </c>
      <c r="DY193" s="319">
        <f t="shared" ref="DY193:DY256" si="2446">ROW(193:193)</f>
        <v>193</v>
      </c>
      <c r="DZ193" s="320" t="str">
        <f t="shared" ref="DZ193:DZ256" si="2447">IF((NC*2)-1&lt;ROW(193:193),"",IF(ROW(193:193)&lt;=NC,ROW(193:193),ROW(193:193)-NC))</f>
        <v/>
      </c>
      <c r="EA193" s="322" t="str">
        <f t="shared" ref="EA193:EA256" si="2448">IF(DZ193="","",INDEX(BN:BN,MATCH(DZ193,DY:DY,0)))</f>
        <v/>
      </c>
      <c r="EB193" s="345" t="str">
        <f t="shared" si="1679"/>
        <v/>
      </c>
      <c r="EC193" s="320" t="str">
        <f t="shared" ref="EC193:EC256" si="2449">IF(DZ193="","",INDEX(BY:BY,MATCH(DZ193,DY:DY,0)))</f>
        <v/>
      </c>
      <c r="ED193" s="320" t="str">
        <f t="shared" si="1692"/>
        <v/>
      </c>
      <c r="EE193" s="320" t="str">
        <f t="shared" si="1693"/>
        <v/>
      </c>
      <c r="EF193" s="320" t="str">
        <f ca="1">IF(EA193="","",IF(NC&lt;DY193,"",SUM(ED193:OFFSET(ED193,(NC-1),0))))</f>
        <v/>
      </c>
      <c r="EG193" s="320" t="str">
        <f ca="1">IF(EA193="","",IF(NC&lt;DY193,"",SUM(EE193:OFFSET(EE193,(NC-1),0))))</f>
        <v/>
      </c>
      <c r="EH193" s="320" t="str">
        <f t="shared" ref="EH193:EH256" si="2450">IF(EA193="","",IF(NC&lt;DY193,"",SQRT(EF193^2+EG193^2)))</f>
        <v/>
      </c>
      <c r="EI193" s="320" t="str">
        <f>IF(EH193="","",'RAPPORT-XYZ'!$E$9/'CALCUL-XYZ'!EH193)</f>
        <v/>
      </c>
    </row>
    <row r="194" spans="1:141" x14ac:dyDescent="0.15">
      <c r="A194" s="320" t="str">
        <f>IF(XYZ!C218="","",XYZ!C218)</f>
        <v/>
      </c>
      <c r="B194" s="320" t="str">
        <f>IF(XYZ!C218="","",IF(XYZ!C218='RAPPORT-XYZ'!$A$6,'RAPPORT-XYZ'!$A$6,IF(OR(XYZ!C218='RAPPORT-XYZ'!$A$7,XYZ!C218='RAPPORT-XYZ'!$B$7),'RAPPORT-XYZ'!$A$7)))</f>
        <v/>
      </c>
      <c r="C194" s="320" t="str">
        <f>IF(XYZ!E218="","",XYZ!E218)</f>
        <v/>
      </c>
      <c r="D194" s="320" t="str">
        <f>IF(XYZ!F218="","",XYZ!F218)</f>
        <v/>
      </c>
      <c r="E194" s="320" t="str">
        <f>IF(XYZ!G218="","",XYZ!G218)</f>
        <v/>
      </c>
      <c r="F194" s="322" t="str">
        <f>IF(XYZ!H218="","",MOD(XYZ!H218,CERCLE))</f>
        <v/>
      </c>
      <c r="G194" s="322" t="str">
        <f>IF(XYZ!I218="","",MOD(XYZ!I218,CERCLE))</f>
        <v/>
      </c>
      <c r="H194" s="320">
        <f>IFERROR(IF(ECHELLE3="",XYZ!I218*1,XYZ!I218*ECHELLE3),"")</f>
        <v>0</v>
      </c>
      <c r="I194" s="320" t="str">
        <f>IF(XYZ!J218="","",XYZ!J218)</f>
        <v/>
      </c>
      <c r="K194" s="320" t="str">
        <f t="shared" ref="K194:K200" si="2451">IF(A194&lt;&gt;"x",IF(F194="","",1),"")</f>
        <v/>
      </c>
      <c r="L194" s="320" t="str">
        <f>IF(K194="","",COUNT($K$1:K194))</f>
        <v/>
      </c>
      <c r="M194" s="320" t="str">
        <f t="shared" si="2398"/>
        <v/>
      </c>
      <c r="N194" s="320" t="str">
        <f t="shared" si="2399"/>
        <v/>
      </c>
      <c r="O194" s="320" t="str">
        <f t="shared" si="2400"/>
        <v/>
      </c>
      <c r="P194" s="320" t="str">
        <f t="shared" si="2401"/>
        <v/>
      </c>
      <c r="Q194" s="322" t="str">
        <f t="shared" si="2402"/>
        <v/>
      </c>
      <c r="R194" s="322" t="str">
        <f t="shared" si="2403"/>
        <v/>
      </c>
      <c r="S194" s="320" t="str">
        <f t="shared" si="2404"/>
        <v/>
      </c>
      <c r="T194" s="320" t="str">
        <f t="shared" si="2405"/>
        <v/>
      </c>
      <c r="V194" s="322" t="str">
        <f t="shared" ref="V194" si="2452">IF(Q194="","",IF(M194="R",MOD(Q194-SUD,CERCLE),Q194))</f>
        <v/>
      </c>
      <c r="W194" s="331" t="str">
        <f t="shared" ref="W194:W200" si="2453">IF(V194="","",SIN(RADIANS(V194*24)))</f>
        <v/>
      </c>
      <c r="X194" s="331" t="str">
        <f t="shared" ref="X194:X200" si="2454">IF(V194="","",COS(RADIANS(V194*24)))</f>
        <v/>
      </c>
      <c r="Y194" s="352"/>
      <c r="Z194" s="322" t="str">
        <f t="shared" ref="Z194" si="2455">IF(R194="","",IF(M194="R",MOD(CERCLE-R194,CERCLE),R194))</f>
        <v/>
      </c>
      <c r="AA194" s="320" t="str">
        <f t="shared" ref="AA194" si="2456">IF(S194="","",ABS(COS(RADIANS(Z194-EST)*24))*S194)</f>
        <v/>
      </c>
      <c r="AC194" s="320" t="str">
        <f t="shared" ref="AC194" si="2457">IF(S194="","",SIN(RADIANS(Z194-EST)*24)*S194)</f>
        <v/>
      </c>
      <c r="AD194" s="320" t="str">
        <f t="shared" si="2410"/>
        <v/>
      </c>
      <c r="AF194" s="320" t="str">
        <f t="shared" si="2411"/>
        <v/>
      </c>
      <c r="AG194" s="320" t="str">
        <f t="shared" si="2411"/>
        <v/>
      </c>
      <c r="AH194" s="320" t="str">
        <f t="shared" si="2412"/>
        <v/>
      </c>
      <c r="AI194" s="320" t="str">
        <f t="shared" si="2413"/>
        <v/>
      </c>
      <c r="AJ194" s="320" t="str">
        <f>IF(AH194="","",IF(ISNA(MATCH(AH194,$AH$1:AH193,0)),"N","Y"))</f>
        <v/>
      </c>
      <c r="AK194" s="320" t="str">
        <f t="shared" si="2414"/>
        <v/>
      </c>
      <c r="AL194" s="320" t="str">
        <f t="shared" si="2415"/>
        <v/>
      </c>
      <c r="AM194" s="320" t="str">
        <f t="shared" si="2416"/>
        <v/>
      </c>
      <c r="AN194" s="320" t="str">
        <f t="shared" si="2417"/>
        <v/>
      </c>
      <c r="AO194" s="334" t="str">
        <f t="array" ref="AO194">IF(AM194="","",AVERAGE(IF(AH$1:AH$200=AM194,W$1:W$200)))</f>
        <v/>
      </c>
      <c r="AP194" s="334" t="str">
        <f t="array" ref="AP194">IF(AM194="","",AVERAGE(IF(AH$1:AH$200=AM194,X$1:X$200)))</f>
        <v/>
      </c>
      <c r="AQ194" s="334" t="str">
        <f t="shared" ref="AQ194:AQ200" si="2458">IF(AP194="","",ATAN2(AP194,AO194))</f>
        <v/>
      </c>
      <c r="AR194" s="335" t="str">
        <f t="array" ref="AR194">IF(AQ194="","",MOD(DEGREES(AQ194/24),CERCLE))</f>
        <v/>
      </c>
      <c r="AS194" s="336" t="str">
        <f t="array" ref="AS194">IF(AM194="","",AVERAGE(IF(AH$1:AH$200=AM194,AA$1:AA$200)))</f>
        <v/>
      </c>
      <c r="AT194" s="336" t="str">
        <f t="shared" si="2418"/>
        <v/>
      </c>
      <c r="AU194" s="336" t="str">
        <f t="shared" ref="AU194:AU200" si="2459">IF(AS194="","",AVERAGE(AS194:AT194))</f>
        <v/>
      </c>
      <c r="AV194" s="337" t="str">
        <f t="array" ref="AV194">IF(AM194="","",AVERAGE(IF(AH$1:AH$200=AM194,AD$1:AD$200)))</f>
        <v/>
      </c>
      <c r="AW194" s="337" t="str">
        <f t="array" ref="AW194">IF(AN194="","",AVERAGE(IF(AH$1:AH$200=AN194,AD$1:AD$200)))</f>
        <v/>
      </c>
      <c r="AX194" s="337" t="str">
        <f t="shared" ref="AX194:AX200" si="2460">IF(AV194="","",SIGN(AV194)*AVERAGE(ABS(AV194),ABS(AW194)))</f>
        <v/>
      </c>
      <c r="AY194" s="320" t="str">
        <f t="shared" si="2419"/>
        <v/>
      </c>
      <c r="AZ194" s="320" t="str">
        <f>IF(AY194="","",COUNT(AY$1:AY194))</f>
        <v/>
      </c>
      <c r="BB194" s="339" t="str">
        <f>IF(AF194="","",IF(ISNA(MATCH(AF194,$AF$1:AF193,0)),"N","Y"))</f>
        <v/>
      </c>
      <c r="BC194" s="339" t="str">
        <f t="shared" si="20"/>
        <v/>
      </c>
      <c r="BD194" s="339" t="str">
        <f>IF(BC194="","",COUNT($BC$1:BC194))</f>
        <v/>
      </c>
      <c r="BE194" s="339" t="str">
        <f t="shared" si="2420"/>
        <v/>
      </c>
      <c r="BF194" s="340" t="str">
        <f>IF(AR194="","",IF(ISNA(MATCH(AF194,$AF$1:AF193,0)),-AR194,AR194))</f>
        <v/>
      </c>
      <c r="BG194" s="341" t="str">
        <f t="array" ref="BG194">IF(BE194="","",SUM(IF(AK$1:AK$200=BE194,BF$1:BF$200)))</f>
        <v/>
      </c>
      <c r="BH194" s="341" t="str">
        <f t="shared" ref="BH194" si="2461">IF(BG194="","",MOD(BG194,CERCLE))</f>
        <v/>
      </c>
      <c r="BI194" s="342"/>
      <c r="BJ194" s="322"/>
      <c r="BK194" s="322"/>
      <c r="BL194" s="322"/>
      <c r="BM194" s="339" t="str">
        <f t="shared" ref="BM194:BM200" si="2462">IF(BE194="","",BE194)</f>
        <v/>
      </c>
      <c r="BN194" s="343" t="str">
        <f t="shared" si="2422"/>
        <v/>
      </c>
      <c r="BO194" s="341" t="str">
        <f t="shared" ref="BO194" si="2463">IF(BN194="","",CERCLE-BN194)</f>
        <v/>
      </c>
      <c r="BP194" s="341"/>
      <c r="BQ194" s="339" t="str">
        <f t="shared" si="2424"/>
        <v/>
      </c>
      <c r="BR194" s="341" t="str">
        <f t="shared" ref="BR194:BR200" si="2464">BM194&amp;BQ194</f>
        <v/>
      </c>
      <c r="BS194" s="341" t="str">
        <f t="shared" ref="BS194:BS200" si="2465">IF(BM194="","",BQ194&amp;BM194)</f>
        <v/>
      </c>
      <c r="BT194" s="343" t="str">
        <f t="shared" si="2425"/>
        <v/>
      </c>
      <c r="BU194" s="342"/>
      <c r="BV194" s="341" t="str">
        <f t="shared" ref="BV194:BV200" si="2466">IF(BN194="","",IF(ANGLEC="interieur",MOD(BV193+SUD+BN194,CERCLE),MOD(BV193+SUD-BN194,CERCLE)))</f>
        <v/>
      </c>
      <c r="BW194" s="345" t="str">
        <f t="shared" ref="BW194:BW200" si="2467">IF(BN194="","",IF(ANGLEC="exterieur",MOD(BW193+SUD+BN194,CERCLE),MOD(BW193+SUD-BN194,CERCLE)))</f>
        <v/>
      </c>
      <c r="BX194" s="345" t="str">
        <f t="shared" si="2426"/>
        <v/>
      </c>
      <c r="BY194" s="346" t="str">
        <f t="shared" si="2427"/>
        <v/>
      </c>
      <c r="BZ194" s="346" t="str">
        <f t="shared" si="2428"/>
        <v/>
      </c>
      <c r="CA194" s="339" t="str">
        <f t="shared" ref="CA194:CA200" si="2468">IF(BR194="","",CA193+BZ194)</f>
        <v/>
      </c>
      <c r="CE194" s="320" t="str">
        <f t="shared" si="2429"/>
        <v/>
      </c>
      <c r="CF194" s="320" t="str">
        <f t="shared" si="2430"/>
        <v/>
      </c>
      <c r="CG194" s="322" t="str">
        <f t="shared" si="2431"/>
        <v/>
      </c>
      <c r="CH194" s="322" t="str">
        <f t="shared" ref="CH194" si="2469">IF(CG194="","",MOD(CG194-BX194,CERCLE))</f>
        <v/>
      </c>
      <c r="CI194" s="322" t="str">
        <f t="shared" si="2433"/>
        <v/>
      </c>
      <c r="CJ194" s="349"/>
      <c r="CK194" s="350" t="str">
        <f t="shared" si="2434"/>
        <v/>
      </c>
      <c r="CL194" s="350" t="str">
        <f t="shared" si="2435"/>
        <v/>
      </c>
      <c r="CM194" s="320" t="str">
        <f t="shared" si="2250"/>
        <v/>
      </c>
      <c r="CN194" s="320" t="str">
        <f t="shared" si="2250"/>
        <v/>
      </c>
      <c r="CP194" s="322" t="str">
        <f>IF(BN194="","",MOD(BN194+'RAPPORT-XYZ'!$E$12,CERCLE))</f>
        <v/>
      </c>
      <c r="CQ194" s="345" t="str">
        <f t="shared" ref="CQ194:CQ200" si="2470">IF(CP194="","",IF(CHEMINEMENTC=ANTIC,IF(ANGLEC="INTERIEUR",MOD(CQ193+SUD+CP194,CERCLE),MOD(CQ193+SUD-CP194,CERCLE)),IF($BP$1="INTERIEUR",MOD(CQ193+SUD-CP194,CERCLE),MOD(CQ193+SUD+CP194,CERCLE))))</f>
        <v/>
      </c>
      <c r="CR194" s="320" t="str">
        <f t="shared" ref="CR194:CR200" si="2471">IF(CI194="","",BY194*(COS(RADIANS(CQ194*24))))</f>
        <v/>
      </c>
      <c r="CS194" s="320" t="str">
        <f t="shared" si="2436"/>
        <v/>
      </c>
      <c r="CU194" s="320" t="str">
        <f>IF(CR194="","",BY194/'RAPPORT-XYZ'!$E$9)</f>
        <v/>
      </c>
      <c r="CV194" s="320" t="str">
        <f>IF(CU194="","",-'RAPPORT-XYZ'!$E$27*CU194)</f>
        <v/>
      </c>
      <c r="CW194" s="320" t="str">
        <f>IF(CV194="","",-'RAPPORT-XYZ'!$E$29*CU194)</f>
        <v/>
      </c>
      <c r="CY194" s="320" t="str">
        <f t="shared" si="2437"/>
        <v/>
      </c>
      <c r="CZ194" s="320" t="str">
        <f t="shared" si="2437"/>
        <v/>
      </c>
      <c r="DB194" s="320" t="str">
        <f t="shared" ref="DB194:DB200" si="2472">IF(CY194="","",SQRT(CY194^2+CZ194^2))</f>
        <v/>
      </c>
      <c r="DD194" s="320" t="str">
        <f>IF(CA194="","",CA194+('RAPPORT-XYZ'!$E$37*ROW(194:194)))</f>
        <v/>
      </c>
      <c r="DF194" s="345" t="str">
        <f t="shared" ref="DF194" si="2473">IF(AND(CZ194=0,CY194=0),0,IF(AND(CZ194=0,CY194&gt;0),NORD,IF(AND(CZ194&gt;0,CY194=0),EST,IF(AND(CZ194=0,CY194&lt;0),SUD,IF(AND(CZ194&lt;0,CY194=0),OUEST,"")))))</f>
        <v/>
      </c>
      <c r="DG194" s="345" t="str">
        <f t="shared" ref="DG194" si="2474">IF(CY194="","",IF(DF194="",MOD(DEGREES(ATAN(ABS(CZ194)/(ABS(CY194))))/24,CERCLE),DF194))</f>
        <v/>
      </c>
      <c r="DH194" s="345" t="str">
        <f t="shared" ref="DH194" si="2475">IF(DG194="","",MOD(IF(AND(CZ194&gt;0,CY194&gt;0),DG194,IF(AND(CZ194&gt;0,CY194&lt;0),SUD-DG194,IF(AND(CZ194&lt;0,CY194&lt;0),SUD+DG194,IF(AND(CZ194&lt;0,CY194&gt;0),NORD-DG194,DG194)))),CERCLE))</f>
        <v/>
      </c>
      <c r="DI194" s="322" t="str">
        <f t="shared" ref="DI194" si="2476">IF(CG194="","",MOD(CG194-DH194,CERCLE))</f>
        <v/>
      </c>
      <c r="DJ194" s="322" t="str">
        <f t="shared" si="2442"/>
        <v/>
      </c>
      <c r="DK194" s="322" t="str">
        <f>IF(XYZ!$F$15=OUI,'CALCUL-XYZ'!DJ194,'CALCUL-XYZ'!DH194)</f>
        <v/>
      </c>
      <c r="DL194" s="345" t="str">
        <f t="shared" ref="DL194:DL200" si="2477">IF(DK194="","",IF(CHEMINEMENTC=ANTIC,MOD(IF(ANGLEC="INTERIEUR",DK194-DK193-SUD,DK193-SUD-DK194),CERCLE),MOD(IF(ANGLEC="INTERIEUR",DK193-SUD-DK194,DK194-DK193-SUD),CERCLE)))</f>
        <v/>
      </c>
      <c r="DN194" s="320" t="str">
        <f t="shared" si="2443"/>
        <v/>
      </c>
      <c r="DO194" s="320" t="str">
        <f t="shared" si="2444"/>
        <v/>
      </c>
      <c r="DP194" s="320" t="str">
        <f t="shared" ref="DP194:DQ198" si="2478">IF(DN194="","",DP193+DN194)</f>
        <v/>
      </c>
      <c r="DQ194" s="320" t="str">
        <f t="shared" si="2478"/>
        <v/>
      </c>
      <c r="DS194" s="320" t="str">
        <f t="shared" si="2445"/>
        <v/>
      </c>
      <c r="DT194" s="320" t="str">
        <f>IF(XYZ!AJ218="","",IF(XYZ!$AO$23='CALCUL-XY'!$E$56," "&amp;SUBSTITUTE(XYZ!AJ218,",","."),","&amp;SUBSTITUTE(XYZ!AJ218,",",".")))</f>
        <v/>
      </c>
      <c r="DU194" s="320" t="str">
        <f>IF(XYZ!AK218="","",IF(XYZ!$AO$23='CALCUL-XY'!$E$56," "&amp;SUBSTITUTE(XYZ!AK218,",","."),","&amp;SUBSTITUTE(XYZ!AK218,",",".")))</f>
        <v/>
      </c>
      <c r="DV194" s="320" t="str">
        <f>IF(DD194="","",IF(XYZ!$AO$23='CALCUL-XY'!$E$56," "&amp;SUBSTITUTE(DD194,",","."),","&amp;SUBSTITUTE(DD194,",",".")))</f>
        <v/>
      </c>
      <c r="DW194" s="320" t="str">
        <f>IF(DS194="","",IF(XYZ!$AO$23='CALCUL-XY'!$E$56,IF(XYZ!AM218=""," ST"," "&amp;XYZ!AM218),IF(XYZ!AM218="",",ST",","&amp;XYZ!AM218)))</f>
        <v/>
      </c>
      <c r="DY194" s="319">
        <f t="shared" si="2446"/>
        <v>194</v>
      </c>
      <c r="DZ194" s="320" t="str">
        <f t="shared" si="2447"/>
        <v/>
      </c>
      <c r="EA194" s="322" t="str">
        <f t="shared" si="2448"/>
        <v/>
      </c>
      <c r="EB194" s="345" t="str">
        <f t="shared" ref="EB194:EB257" si="2479">IF(EA194="","",IF(CHEMINEMENTC=ANTIC,IF(ANGLEC="INTERIEUR",MOD(EB193+SUD+EA194,CERCLE),MOD(EB193+SUD-EA194,CERCLE)),IF(ANGLEC="INTERIEUR",MOD(EB193+SUD-EA194,CERCLE),MOD(EB193+SUD+EA194,CERCLE))))</f>
        <v/>
      </c>
      <c r="EC194" s="320" t="str">
        <f t="shared" si="2449"/>
        <v/>
      </c>
      <c r="ED194" s="320" t="str">
        <f t="shared" si="1692"/>
        <v/>
      </c>
      <c r="EE194" s="320" t="str">
        <f t="shared" si="1693"/>
        <v/>
      </c>
      <c r="EF194" s="320" t="str">
        <f ca="1">IF(EA194="","",IF(NC&lt;DY194,"",SUM(ED194:OFFSET(ED194,(NC-1),0))))</f>
        <v/>
      </c>
      <c r="EG194" s="320" t="str">
        <f ca="1">IF(EA194="","",IF(NC&lt;DY194,"",SUM(EE194:OFFSET(EE194,(NC-1),0))))</f>
        <v/>
      </c>
      <c r="EH194" s="320" t="str">
        <f t="shared" si="2450"/>
        <v/>
      </c>
      <c r="EI194" s="320" t="str">
        <f>IF(EH194="","",'RAPPORT-XYZ'!$E$9/'CALCUL-XYZ'!EH194)</f>
        <v/>
      </c>
    </row>
    <row r="195" spans="1:141" x14ac:dyDescent="0.15">
      <c r="A195" s="320" t="str">
        <f>IF(XYZ!C219="","",XYZ!C219)</f>
        <v/>
      </c>
      <c r="B195" s="320" t="str">
        <f>IF(XYZ!C219="","",IF(XYZ!C219='RAPPORT-XYZ'!$A$6,'RAPPORT-XYZ'!$A$6,IF(OR(XYZ!C219='RAPPORT-XYZ'!$A$7,XYZ!C219='RAPPORT-XYZ'!$B$7),'RAPPORT-XYZ'!$A$7)))</f>
        <v/>
      </c>
      <c r="C195" s="320" t="str">
        <f>IF(XYZ!E219="","",XYZ!E219)</f>
        <v/>
      </c>
      <c r="D195" s="320" t="str">
        <f>IF(XYZ!F219="","",XYZ!F219)</f>
        <v/>
      </c>
      <c r="E195" s="320" t="str">
        <f>IF(XYZ!G219="","",XYZ!G219)</f>
        <v/>
      </c>
      <c r="F195" s="322" t="str">
        <f>IF(XYZ!H219="","",MOD(XYZ!H219,CERCLE))</f>
        <v/>
      </c>
      <c r="G195" s="322" t="str">
        <f>IF(XYZ!I219="","",MOD(XYZ!I219,CERCLE))</f>
        <v/>
      </c>
      <c r="H195" s="320">
        <f>IFERROR(IF(ECHELLE3="",XYZ!I219*1,XYZ!I219*ECHELLE3),"")</f>
        <v>0</v>
      </c>
      <c r="I195" s="320" t="str">
        <f>IF(XYZ!J219="","",XYZ!J219)</f>
        <v/>
      </c>
      <c r="K195" s="320" t="str">
        <f t="shared" si="2451"/>
        <v/>
      </c>
      <c r="L195" s="320" t="str">
        <f>IF(K195="","",COUNT($K$1:K195))</f>
        <v/>
      </c>
      <c r="M195" s="320" t="str">
        <f t="shared" si="2398"/>
        <v/>
      </c>
      <c r="N195" s="320" t="str">
        <f t="shared" si="2399"/>
        <v/>
      </c>
      <c r="O195" s="320" t="str">
        <f t="shared" si="2400"/>
        <v/>
      </c>
      <c r="P195" s="320" t="str">
        <f t="shared" si="2401"/>
        <v/>
      </c>
      <c r="Q195" s="322" t="str">
        <f t="shared" si="2402"/>
        <v/>
      </c>
      <c r="R195" s="322" t="str">
        <f t="shared" si="2403"/>
        <v/>
      </c>
      <c r="S195" s="320" t="str">
        <f t="shared" si="2404"/>
        <v/>
      </c>
      <c r="T195" s="320" t="str">
        <f t="shared" si="2405"/>
        <v/>
      </c>
      <c r="V195" s="322" t="str">
        <f t="shared" ref="V195" si="2480">IF(Q195="","",IF(M195="R",MOD(Q195-SUD,CERCLE),Q195))</f>
        <v/>
      </c>
      <c r="W195" s="331" t="str">
        <f t="shared" si="2453"/>
        <v/>
      </c>
      <c r="X195" s="331" t="str">
        <f t="shared" si="2454"/>
        <v/>
      </c>
      <c r="Y195" s="352"/>
      <c r="Z195" s="322" t="str">
        <f t="shared" ref="Z195" si="2481">IF(R195="","",IF(M195="R",MOD(CERCLE-R195,CERCLE),R195))</f>
        <v/>
      </c>
      <c r="AA195" s="320" t="str">
        <f t="shared" ref="AA195" si="2482">IF(S195="","",ABS(COS(RADIANS(Z195-EST)*24))*S195)</f>
        <v/>
      </c>
      <c r="AC195" s="320" t="str">
        <f t="shared" ref="AC195" si="2483">IF(S195="","",SIN(RADIANS(Z195-EST)*24)*S195)</f>
        <v/>
      </c>
      <c r="AD195" s="320" t="str">
        <f t="shared" si="2410"/>
        <v/>
      </c>
      <c r="AF195" s="320" t="str">
        <f t="shared" si="2411"/>
        <v/>
      </c>
      <c r="AG195" s="320" t="str">
        <f t="shared" si="2411"/>
        <v/>
      </c>
      <c r="AH195" s="320" t="str">
        <f t="shared" si="2412"/>
        <v/>
      </c>
      <c r="AI195" s="320" t="str">
        <f t="shared" si="2413"/>
        <v/>
      </c>
      <c r="AJ195" s="320" t="str">
        <f>IF(AH195="","",IF(ISNA(MATCH(AH195,$AH$1:AH194,0)),"N","Y"))</f>
        <v/>
      </c>
      <c r="AK195" s="320" t="str">
        <f t="shared" si="2414"/>
        <v/>
      </c>
      <c r="AL195" s="320" t="str">
        <f t="shared" si="2415"/>
        <v/>
      </c>
      <c r="AM195" s="320" t="str">
        <f t="shared" si="2416"/>
        <v/>
      </c>
      <c r="AN195" s="320" t="str">
        <f t="shared" si="2417"/>
        <v/>
      </c>
      <c r="AO195" s="334" t="str">
        <f t="array" ref="AO195">IF(AM195="","",AVERAGE(IF(AH$1:AH$200=AM195,W$1:W$200)))</f>
        <v/>
      </c>
      <c r="AP195" s="334" t="str">
        <f t="array" ref="AP195">IF(AM195="","",AVERAGE(IF(AH$1:AH$200=AM195,X$1:X$200)))</f>
        <v/>
      </c>
      <c r="AQ195" s="334" t="str">
        <f t="shared" si="2458"/>
        <v/>
      </c>
      <c r="AR195" s="335" t="str">
        <f t="array" ref="AR195">IF(AQ195="","",MOD(DEGREES(AQ195/24),CERCLE))</f>
        <v/>
      </c>
      <c r="AS195" s="336" t="str">
        <f t="array" ref="AS195">IF(AM195="","",AVERAGE(IF(AH$1:AH$200=AM195,AA$1:AA$200)))</f>
        <v/>
      </c>
      <c r="AT195" s="336" t="str">
        <f t="shared" si="2418"/>
        <v/>
      </c>
      <c r="AU195" s="336" t="str">
        <f t="shared" si="2459"/>
        <v/>
      </c>
      <c r="AV195" s="337" t="str">
        <f t="array" ref="AV195">IF(AM195="","",AVERAGE(IF(AH$1:AH$200=AM195,AD$1:AD$200)))</f>
        <v/>
      </c>
      <c r="AW195" s="337" t="str">
        <f t="array" ref="AW195">IF(AN195="","",AVERAGE(IF(AH$1:AH$200=AN195,AD$1:AD$200)))</f>
        <v/>
      </c>
      <c r="AX195" s="337" t="str">
        <f t="shared" si="2460"/>
        <v/>
      </c>
      <c r="AY195" s="320" t="str">
        <f t="shared" si="2419"/>
        <v/>
      </c>
      <c r="AZ195" s="320" t="str">
        <f>IF(AY195="","",COUNT(AY$1:AY195))</f>
        <v/>
      </c>
      <c r="BB195" s="339" t="str">
        <f>IF(AF195="","",IF(ISNA(MATCH(AF195,$AF$1:AF194,0)),"N","Y"))</f>
        <v/>
      </c>
      <c r="BC195" s="339" t="str">
        <f t="shared" si="20"/>
        <v/>
      </c>
      <c r="BD195" s="339" t="str">
        <f>IF(BC195="","",COUNT($BC$1:BC195))</f>
        <v/>
      </c>
      <c r="BE195" s="339" t="str">
        <f t="shared" si="2420"/>
        <v/>
      </c>
      <c r="BF195" s="340" t="str">
        <f>IF(AR195="","",IF(ISNA(MATCH(AF195,$AF$1:AF194,0)),-AR195,AR195))</f>
        <v/>
      </c>
      <c r="BG195" s="341" t="str">
        <f t="array" ref="BG195">IF(BE195="","",SUM(IF(AK$1:AK$200=BE195,BF$1:BF$200)))</f>
        <v/>
      </c>
      <c r="BH195" s="341" t="str">
        <f t="shared" ref="BH195" si="2484">IF(BG195="","",MOD(BG195,CERCLE))</f>
        <v/>
      </c>
      <c r="BI195" s="342"/>
      <c r="BJ195" s="322"/>
      <c r="BK195" s="322"/>
      <c r="BL195" s="322"/>
      <c r="BM195" s="339" t="str">
        <f t="shared" si="2462"/>
        <v/>
      </c>
      <c r="BN195" s="343" t="str">
        <f t="shared" si="2422"/>
        <v/>
      </c>
      <c r="BO195" s="341" t="str">
        <f t="shared" ref="BO195" si="2485">IF(BN195="","",CERCLE-BN195)</f>
        <v/>
      </c>
      <c r="BP195" s="341"/>
      <c r="BQ195" s="339" t="str">
        <f t="shared" si="2424"/>
        <v/>
      </c>
      <c r="BR195" s="341" t="str">
        <f t="shared" si="2464"/>
        <v/>
      </c>
      <c r="BS195" s="341" t="str">
        <f t="shared" si="2465"/>
        <v/>
      </c>
      <c r="BT195" s="343" t="str">
        <f t="shared" si="2425"/>
        <v/>
      </c>
      <c r="BU195" s="342"/>
      <c r="BV195" s="341" t="str">
        <f t="shared" si="2466"/>
        <v/>
      </c>
      <c r="BW195" s="345" t="str">
        <f t="shared" si="2467"/>
        <v/>
      </c>
      <c r="BX195" s="345" t="str">
        <f t="shared" si="2426"/>
        <v/>
      </c>
      <c r="BY195" s="346" t="str">
        <f t="shared" si="2427"/>
        <v/>
      </c>
      <c r="BZ195" s="346" t="str">
        <f t="shared" si="2428"/>
        <v/>
      </c>
      <c r="CA195" s="339" t="str">
        <f t="shared" si="2468"/>
        <v/>
      </c>
      <c r="CE195" s="320" t="str">
        <f t="shared" si="2429"/>
        <v/>
      </c>
      <c r="CF195" s="320" t="str">
        <f t="shared" si="2430"/>
        <v/>
      </c>
      <c r="CG195" s="322" t="str">
        <f t="shared" si="2431"/>
        <v/>
      </c>
      <c r="CH195" s="322" t="str">
        <f t="shared" ref="CH195" si="2486">IF(CG195="","",MOD(CG195-BX195,CERCLE))</f>
        <v/>
      </c>
      <c r="CI195" s="322" t="str">
        <f t="shared" si="2433"/>
        <v/>
      </c>
      <c r="CJ195" s="349"/>
      <c r="CK195" s="350" t="str">
        <f t="shared" si="2434"/>
        <v/>
      </c>
      <c r="CL195" s="350" t="str">
        <f t="shared" si="2435"/>
        <v/>
      </c>
      <c r="CM195" s="320" t="str">
        <f t="shared" ref="CM195:CN200" si="2487">IF(CK195="","",CM194+CK195)</f>
        <v/>
      </c>
      <c r="CN195" s="320" t="str">
        <f t="shared" si="2487"/>
        <v/>
      </c>
      <c r="CP195" s="322" t="str">
        <f>IF(BN195="","",MOD(BN195+'RAPPORT-XYZ'!$E$12,CERCLE))</f>
        <v/>
      </c>
      <c r="CQ195" s="345" t="str">
        <f t="shared" si="2470"/>
        <v/>
      </c>
      <c r="CR195" s="320" t="str">
        <f t="shared" si="2471"/>
        <v/>
      </c>
      <c r="CS195" s="320" t="str">
        <f t="shared" si="2436"/>
        <v/>
      </c>
      <c r="CU195" s="320" t="str">
        <f>IF(CR195="","",BY195/'RAPPORT-XYZ'!$E$9)</f>
        <v/>
      </c>
      <c r="CV195" s="320" t="str">
        <f>IF(CU195="","",-'RAPPORT-XYZ'!$E$27*CU195)</f>
        <v/>
      </c>
      <c r="CW195" s="320" t="str">
        <f>IF(CV195="","",-'RAPPORT-XYZ'!$E$29*CU195)</f>
        <v/>
      </c>
      <c r="CY195" s="320" t="str">
        <f t="shared" si="2437"/>
        <v/>
      </c>
      <c r="CZ195" s="320" t="str">
        <f t="shared" si="2437"/>
        <v/>
      </c>
      <c r="DB195" s="320" t="str">
        <f t="shared" si="2472"/>
        <v/>
      </c>
      <c r="DD195" s="320" t="str">
        <f>IF(CA195="","",CA195+('RAPPORT-XYZ'!$E$37*ROW(195:195)))</f>
        <v/>
      </c>
      <c r="DF195" s="345" t="str">
        <f t="shared" ref="DF195" si="2488">IF(AND(CZ195=0,CY195=0),0,IF(AND(CZ195=0,CY195&gt;0),NORD,IF(AND(CZ195&gt;0,CY195=0),EST,IF(AND(CZ195=0,CY195&lt;0),SUD,IF(AND(CZ195&lt;0,CY195=0),OUEST,"")))))</f>
        <v/>
      </c>
      <c r="DG195" s="345" t="str">
        <f t="shared" ref="DG195" si="2489">IF(CY195="","",IF(DF195="",MOD(DEGREES(ATAN(ABS(CZ195)/(ABS(CY195))))/24,CERCLE),DF195))</f>
        <v/>
      </c>
      <c r="DH195" s="345" t="str">
        <f t="shared" ref="DH195" si="2490">IF(DG195="","",MOD(IF(AND(CZ195&gt;0,CY195&gt;0),DG195,IF(AND(CZ195&gt;0,CY195&lt;0),SUD-DG195,IF(AND(CZ195&lt;0,CY195&lt;0),SUD+DG195,IF(AND(CZ195&lt;0,CY195&gt;0),NORD-DG195,DG195)))),CERCLE))</f>
        <v/>
      </c>
      <c r="DI195" s="322" t="str">
        <f t="shared" ref="DI195" si="2491">IF(CG195="","",MOD(CG195-DH195,CERCLE))</f>
        <v/>
      </c>
      <c r="DJ195" s="322" t="str">
        <f t="shared" si="2442"/>
        <v/>
      </c>
      <c r="DK195" s="322" t="str">
        <f>IF(XYZ!$F$15=OUI,'CALCUL-XYZ'!DJ195,'CALCUL-XYZ'!DH195)</f>
        <v/>
      </c>
      <c r="DL195" s="345" t="str">
        <f t="shared" si="2477"/>
        <v/>
      </c>
      <c r="DN195" s="320" t="str">
        <f t="shared" si="2443"/>
        <v/>
      </c>
      <c r="DO195" s="320" t="str">
        <f t="shared" si="2444"/>
        <v/>
      </c>
      <c r="DP195" s="320" t="str">
        <f t="shared" si="2478"/>
        <v/>
      </c>
      <c r="DQ195" s="320" t="str">
        <f t="shared" si="2478"/>
        <v/>
      </c>
      <c r="DS195" s="320" t="str">
        <f t="shared" si="2445"/>
        <v/>
      </c>
      <c r="DT195" s="320" t="str">
        <f>IF(XYZ!AJ219="","",IF(XYZ!$AO$23='CALCUL-XY'!$E$56," "&amp;SUBSTITUTE(XYZ!AJ219,",","."),","&amp;SUBSTITUTE(XYZ!AJ219,",",".")))</f>
        <v/>
      </c>
      <c r="DU195" s="320" t="str">
        <f>IF(XYZ!AK219="","",IF(XYZ!$AO$23='CALCUL-XY'!$E$56," "&amp;SUBSTITUTE(XYZ!AK219,",","."),","&amp;SUBSTITUTE(XYZ!AK219,",",".")))</f>
        <v/>
      </c>
      <c r="DV195" s="320" t="str">
        <f>IF(DD195="","",IF(XYZ!$AO$23='CALCUL-XY'!$E$56," "&amp;SUBSTITUTE(DD195,",","."),","&amp;SUBSTITUTE(DD195,",",".")))</f>
        <v/>
      </c>
      <c r="DW195" s="320" t="str">
        <f>IF(DS195="","",IF(XYZ!$AO$23='CALCUL-XY'!$E$56,IF(XYZ!AM219=""," ST"," "&amp;XYZ!AM219),IF(XYZ!AM219="",",ST",","&amp;XYZ!AM219)))</f>
        <v/>
      </c>
      <c r="DY195" s="319">
        <f t="shared" si="2446"/>
        <v>195</v>
      </c>
      <c r="DZ195" s="320" t="str">
        <f t="shared" si="2447"/>
        <v/>
      </c>
      <c r="EA195" s="322" t="str">
        <f t="shared" si="2448"/>
        <v/>
      </c>
      <c r="EB195" s="345" t="str">
        <f t="shared" si="2479"/>
        <v/>
      </c>
      <c r="EC195" s="320" t="str">
        <f t="shared" si="2449"/>
        <v/>
      </c>
      <c r="ED195" s="320" t="str">
        <f t="shared" ref="ED195:ED258" si="2492">IF(EA195="","",EC195*(COS(RADIANS(EB195*24))))</f>
        <v/>
      </c>
      <c r="EE195" s="320" t="str">
        <f t="shared" ref="EE195:EE258" si="2493">IF(EA195="","",EC195*(SIN(RADIANS(EB195*24))))</f>
        <v/>
      </c>
      <c r="EF195" s="320" t="str">
        <f ca="1">IF(EA195="","",IF(NC&lt;DY195,"",SUM(ED195:OFFSET(ED195,(NC-1),0))))</f>
        <v/>
      </c>
      <c r="EG195" s="320" t="str">
        <f ca="1">IF(EA195="","",IF(NC&lt;DY195,"",SUM(EE195:OFFSET(EE195,(NC-1),0))))</f>
        <v/>
      </c>
      <c r="EH195" s="320" t="str">
        <f t="shared" si="2450"/>
        <v/>
      </c>
      <c r="EI195" s="320" t="str">
        <f>IF(EH195="","",'RAPPORT-XYZ'!$E$9/'CALCUL-XYZ'!EH195)</f>
        <v/>
      </c>
    </row>
    <row r="196" spans="1:141" x14ac:dyDescent="0.15">
      <c r="A196" s="320" t="str">
        <f>IF(XYZ!C220="","",XYZ!C220)</f>
        <v/>
      </c>
      <c r="B196" s="320" t="str">
        <f>IF(XYZ!C220="","",IF(XYZ!C220='RAPPORT-XYZ'!$A$6,'RAPPORT-XYZ'!$A$6,IF(OR(XYZ!C220='RAPPORT-XYZ'!$A$7,XYZ!C220='RAPPORT-XYZ'!$B$7),'RAPPORT-XYZ'!$A$7)))</f>
        <v/>
      </c>
      <c r="C196" s="320" t="str">
        <f>IF(XYZ!E220="","",XYZ!E220)</f>
        <v/>
      </c>
      <c r="D196" s="320" t="str">
        <f>IF(XYZ!F220="","",XYZ!F220)</f>
        <v/>
      </c>
      <c r="E196" s="320" t="str">
        <f>IF(XYZ!G220="","",XYZ!G220)</f>
        <v/>
      </c>
      <c r="F196" s="322" t="str">
        <f>IF(XYZ!H220="","",MOD(XYZ!H220,CERCLE))</f>
        <v/>
      </c>
      <c r="G196" s="322" t="str">
        <f>IF(XYZ!I220="","",MOD(XYZ!I220,CERCLE))</f>
        <v/>
      </c>
      <c r="H196" s="320">
        <f>IFERROR(IF(ECHELLE3="",XYZ!I220*1,XYZ!I220*ECHELLE3),"")</f>
        <v>0</v>
      </c>
      <c r="I196" s="320" t="str">
        <f>IF(XYZ!J220="","",XYZ!J220)</f>
        <v/>
      </c>
      <c r="K196" s="320" t="str">
        <f t="shared" si="2451"/>
        <v/>
      </c>
      <c r="L196" s="320" t="str">
        <f>IF(K196="","",COUNT($K$1:K196))</f>
        <v/>
      </c>
      <c r="M196" s="320" t="str">
        <f t="shared" si="2398"/>
        <v/>
      </c>
      <c r="N196" s="320" t="str">
        <f t="shared" si="2399"/>
        <v/>
      </c>
      <c r="O196" s="320" t="str">
        <f t="shared" si="2400"/>
        <v/>
      </c>
      <c r="P196" s="320" t="str">
        <f t="shared" si="2401"/>
        <v/>
      </c>
      <c r="Q196" s="322" t="str">
        <f t="shared" si="2402"/>
        <v/>
      </c>
      <c r="R196" s="322" t="str">
        <f t="shared" si="2403"/>
        <v/>
      </c>
      <c r="S196" s="320" t="str">
        <f t="shared" si="2404"/>
        <v/>
      </c>
      <c r="T196" s="320" t="str">
        <f t="shared" si="2405"/>
        <v/>
      </c>
      <c r="V196" s="322" t="str">
        <f t="shared" ref="V196" si="2494">IF(Q196="","",IF(M196="R",MOD(Q196-SUD,CERCLE),Q196))</f>
        <v/>
      </c>
      <c r="W196" s="331" t="str">
        <f t="shared" si="2453"/>
        <v/>
      </c>
      <c r="X196" s="331" t="str">
        <f t="shared" si="2454"/>
        <v/>
      </c>
      <c r="Y196" s="352"/>
      <c r="Z196" s="322" t="str">
        <f t="shared" ref="Z196" si="2495">IF(R196="","",IF(M196="R",MOD(CERCLE-R196,CERCLE),R196))</f>
        <v/>
      </c>
      <c r="AA196" s="320" t="str">
        <f t="shared" ref="AA196" si="2496">IF(S196="","",ABS(COS(RADIANS(Z196-EST)*24))*S196)</f>
        <v/>
      </c>
      <c r="AC196" s="320" t="str">
        <f t="shared" ref="AC196" si="2497">IF(S196="","",SIN(RADIANS(Z196-EST)*24)*S196)</f>
        <v/>
      </c>
      <c r="AD196" s="320" t="str">
        <f t="shared" si="2410"/>
        <v/>
      </c>
      <c r="AF196" s="320" t="str">
        <f t="shared" si="2411"/>
        <v/>
      </c>
      <c r="AG196" s="320" t="str">
        <f t="shared" si="2411"/>
        <v/>
      </c>
      <c r="AH196" s="320" t="str">
        <f t="shared" si="2412"/>
        <v/>
      </c>
      <c r="AI196" s="320" t="str">
        <f t="shared" si="2413"/>
        <v/>
      </c>
      <c r="AJ196" s="320" t="str">
        <f>IF(AH196="","",IF(ISNA(MATCH(AH196,$AH$1:AH195,0)),"N","Y"))</f>
        <v/>
      </c>
      <c r="AK196" s="320" t="str">
        <f t="shared" si="2414"/>
        <v/>
      </c>
      <c r="AL196" s="320" t="str">
        <f t="shared" si="2415"/>
        <v/>
      </c>
      <c r="AM196" s="320" t="str">
        <f t="shared" si="2416"/>
        <v/>
      </c>
      <c r="AN196" s="320" t="str">
        <f t="shared" si="2417"/>
        <v/>
      </c>
      <c r="AO196" s="334" t="str">
        <f t="array" ref="AO196">IF(AM196="","",AVERAGE(IF(AH$1:AH$200=AM196,W$1:W$200)))</f>
        <v/>
      </c>
      <c r="AP196" s="334" t="str">
        <f t="array" ref="AP196">IF(AM196="","",AVERAGE(IF(AH$1:AH$200=AM196,X$1:X$200)))</f>
        <v/>
      </c>
      <c r="AQ196" s="334" t="str">
        <f t="shared" si="2458"/>
        <v/>
      </c>
      <c r="AR196" s="335" t="str">
        <f t="array" ref="AR196">IF(AQ196="","",MOD(DEGREES(AQ196/24),CERCLE))</f>
        <v/>
      </c>
      <c r="AS196" s="336" t="str">
        <f t="array" ref="AS196">IF(AM196="","",AVERAGE(IF(AH$1:AH$200=AM196,AA$1:AA$200)))</f>
        <v/>
      </c>
      <c r="AT196" s="336" t="str">
        <f t="shared" si="2418"/>
        <v/>
      </c>
      <c r="AU196" s="336" t="str">
        <f t="shared" si="2459"/>
        <v/>
      </c>
      <c r="AV196" s="337" t="str">
        <f t="array" ref="AV196">IF(AM196="","",AVERAGE(IF(AH$1:AH$200=AM196,AD$1:AD$200)))</f>
        <v/>
      </c>
      <c r="AW196" s="337" t="str">
        <f t="array" ref="AW196">IF(AN196="","",AVERAGE(IF(AH$1:AH$200=AN196,AD$1:AD$200)))</f>
        <v/>
      </c>
      <c r="AX196" s="337" t="str">
        <f t="shared" si="2460"/>
        <v/>
      </c>
      <c r="AY196" s="320" t="str">
        <f t="shared" si="2419"/>
        <v/>
      </c>
      <c r="AZ196" s="320" t="str">
        <f>IF(AY196="","",COUNT(AY$1:AY196))</f>
        <v/>
      </c>
      <c r="BB196" s="339" t="str">
        <f>IF(AF196="","",IF(ISNA(MATCH(AF196,$AF$1:AF195,0)),"N","Y"))</f>
        <v/>
      </c>
      <c r="BC196" s="339" t="str">
        <f t="shared" si="20"/>
        <v/>
      </c>
      <c r="BD196" s="339" t="str">
        <f>IF(BC196="","",COUNT($BC$1:BC196))</f>
        <v/>
      </c>
      <c r="BE196" s="339" t="str">
        <f t="shared" si="2420"/>
        <v/>
      </c>
      <c r="BF196" s="340" t="str">
        <f>IF(AR196="","",IF(ISNA(MATCH(AF196,$AF$1:AF195,0)),-AR196,AR196))</f>
        <v/>
      </c>
      <c r="BG196" s="341" t="str">
        <f t="array" ref="BG196">IF(BE196="","",SUM(IF(AK$1:AK$200=BE196,BF$1:BF$200)))</f>
        <v/>
      </c>
      <c r="BH196" s="341" t="str">
        <f t="shared" ref="BH196" si="2498">IF(BG196="","",MOD(BG196,CERCLE))</f>
        <v/>
      </c>
      <c r="BI196" s="342"/>
      <c r="BJ196" s="322"/>
      <c r="BK196" s="322"/>
      <c r="BL196" s="322"/>
      <c r="BM196" s="339" t="str">
        <f t="shared" si="2462"/>
        <v/>
      </c>
      <c r="BN196" s="343" t="str">
        <f t="shared" si="2422"/>
        <v/>
      </c>
      <c r="BO196" s="341" t="str">
        <f t="shared" ref="BO196" si="2499">IF(BN196="","",CERCLE-BN196)</f>
        <v/>
      </c>
      <c r="BP196" s="341"/>
      <c r="BQ196" s="339" t="str">
        <f t="shared" si="2424"/>
        <v/>
      </c>
      <c r="BR196" s="341" t="str">
        <f t="shared" si="2464"/>
        <v/>
      </c>
      <c r="BS196" s="341" t="str">
        <f t="shared" si="2465"/>
        <v/>
      </c>
      <c r="BT196" s="343" t="str">
        <f t="shared" si="2425"/>
        <v/>
      </c>
      <c r="BU196" s="342"/>
      <c r="BV196" s="341" t="str">
        <f t="shared" si="2466"/>
        <v/>
      </c>
      <c r="BW196" s="345" t="str">
        <f t="shared" si="2467"/>
        <v/>
      </c>
      <c r="BX196" s="345" t="str">
        <f t="shared" si="2426"/>
        <v/>
      </c>
      <c r="BY196" s="346" t="str">
        <f t="shared" si="2427"/>
        <v/>
      </c>
      <c r="BZ196" s="346" t="str">
        <f t="shared" si="2428"/>
        <v/>
      </c>
      <c r="CA196" s="339" t="str">
        <f t="shared" si="2468"/>
        <v/>
      </c>
      <c r="CE196" s="320" t="str">
        <f t="shared" si="2429"/>
        <v/>
      </c>
      <c r="CF196" s="320" t="str">
        <f t="shared" si="2430"/>
        <v/>
      </c>
      <c r="CG196" s="322" t="str">
        <f t="shared" si="2431"/>
        <v/>
      </c>
      <c r="CH196" s="322" t="str">
        <f t="shared" ref="CH196" si="2500">IF(CG196="","",MOD(CG196-BX196,CERCLE))</f>
        <v/>
      </c>
      <c r="CI196" s="322" t="str">
        <f t="shared" si="2433"/>
        <v/>
      </c>
      <c r="CJ196" s="349"/>
      <c r="CK196" s="350" t="str">
        <f t="shared" si="2434"/>
        <v/>
      </c>
      <c r="CL196" s="350" t="str">
        <f t="shared" si="2435"/>
        <v/>
      </c>
      <c r="CM196" s="320" t="str">
        <f t="shared" si="2487"/>
        <v/>
      </c>
      <c r="CN196" s="320" t="str">
        <f t="shared" si="2487"/>
        <v/>
      </c>
      <c r="CP196" s="322" t="str">
        <f>IF(BN196="","",MOD(BN196+'RAPPORT-XYZ'!$E$12,CERCLE))</f>
        <v/>
      </c>
      <c r="CQ196" s="345" t="str">
        <f t="shared" si="2470"/>
        <v/>
      </c>
      <c r="CR196" s="320" t="str">
        <f t="shared" si="2471"/>
        <v/>
      </c>
      <c r="CS196" s="320" t="str">
        <f t="shared" si="2436"/>
        <v/>
      </c>
      <c r="CU196" s="320" t="str">
        <f>IF(CR196="","",BY196/'RAPPORT-XYZ'!$E$9)</f>
        <v/>
      </c>
      <c r="CV196" s="320" t="str">
        <f>IF(CU196="","",-'RAPPORT-XYZ'!$E$27*CU196)</f>
        <v/>
      </c>
      <c r="CW196" s="320" t="str">
        <f>IF(CV196="","",-'RAPPORT-XYZ'!$E$29*CU196)</f>
        <v/>
      </c>
      <c r="CY196" s="320" t="str">
        <f t="shared" si="2437"/>
        <v/>
      </c>
      <c r="CZ196" s="320" t="str">
        <f t="shared" si="2437"/>
        <v/>
      </c>
      <c r="DB196" s="320" t="str">
        <f t="shared" si="2472"/>
        <v/>
      </c>
      <c r="DD196" s="320" t="str">
        <f>IF(CA196="","",CA196+('RAPPORT-XYZ'!$E$37*ROW(196:196)))</f>
        <v/>
      </c>
      <c r="DF196" s="345" t="str">
        <f t="shared" ref="DF196" si="2501">IF(AND(CZ196=0,CY196=0),0,IF(AND(CZ196=0,CY196&gt;0),NORD,IF(AND(CZ196&gt;0,CY196=0),EST,IF(AND(CZ196=0,CY196&lt;0),SUD,IF(AND(CZ196&lt;0,CY196=0),OUEST,"")))))</f>
        <v/>
      </c>
      <c r="DG196" s="345" t="str">
        <f t="shared" ref="DG196" si="2502">IF(CY196="","",IF(DF196="",MOD(DEGREES(ATAN(ABS(CZ196)/(ABS(CY196))))/24,CERCLE),DF196))</f>
        <v/>
      </c>
      <c r="DH196" s="345" t="str">
        <f t="shared" ref="DH196" si="2503">IF(DG196="","",MOD(IF(AND(CZ196&gt;0,CY196&gt;0),DG196,IF(AND(CZ196&gt;0,CY196&lt;0),SUD-DG196,IF(AND(CZ196&lt;0,CY196&lt;0),SUD+DG196,IF(AND(CZ196&lt;0,CY196&gt;0),NORD-DG196,DG196)))),CERCLE))</f>
        <v/>
      </c>
      <c r="DI196" s="322" t="str">
        <f t="shared" ref="DI196" si="2504">IF(CG196="","",MOD(CG196-DH196,CERCLE))</f>
        <v/>
      </c>
      <c r="DJ196" s="322" t="str">
        <f t="shared" si="2442"/>
        <v/>
      </c>
      <c r="DK196" s="322" t="str">
        <f>IF(XYZ!$F$15=OUI,'CALCUL-XYZ'!DJ196,'CALCUL-XYZ'!DH196)</f>
        <v/>
      </c>
      <c r="DL196" s="345" t="str">
        <f t="shared" si="2477"/>
        <v/>
      </c>
      <c r="DN196" s="320" t="str">
        <f t="shared" si="2443"/>
        <v/>
      </c>
      <c r="DO196" s="320" t="str">
        <f t="shared" si="2444"/>
        <v/>
      </c>
      <c r="DP196" s="320" t="str">
        <f t="shared" si="2478"/>
        <v/>
      </c>
      <c r="DQ196" s="320" t="str">
        <f t="shared" si="2478"/>
        <v/>
      </c>
      <c r="DS196" s="320" t="str">
        <f t="shared" si="2445"/>
        <v/>
      </c>
      <c r="DT196" s="320" t="str">
        <f>IF(XYZ!AJ220="","",IF(XYZ!$AO$23='CALCUL-XY'!$E$56," "&amp;SUBSTITUTE(XYZ!AJ220,",","."),","&amp;SUBSTITUTE(XYZ!AJ220,",",".")))</f>
        <v/>
      </c>
      <c r="DU196" s="320" t="str">
        <f>IF(XYZ!AK220="","",IF(XYZ!$AO$23='CALCUL-XY'!$E$56," "&amp;SUBSTITUTE(XYZ!AK220,",","."),","&amp;SUBSTITUTE(XYZ!AK220,",",".")))</f>
        <v/>
      </c>
      <c r="DV196" s="320" t="str">
        <f>IF(DD196="","",IF(XYZ!$AO$23='CALCUL-XY'!$E$56," "&amp;SUBSTITUTE(DD196,",","."),","&amp;SUBSTITUTE(DD196,",",".")))</f>
        <v/>
      </c>
      <c r="DW196" s="320" t="str">
        <f>IF(DS196="","",IF(XYZ!$AO$23='CALCUL-XY'!$E$56,IF(XYZ!AM220=""," ST"," "&amp;XYZ!AM220),IF(XYZ!AM220="",",ST",","&amp;XYZ!AM220)))</f>
        <v/>
      </c>
      <c r="DY196" s="319">
        <f t="shared" si="2446"/>
        <v>196</v>
      </c>
      <c r="DZ196" s="320" t="str">
        <f t="shared" si="2447"/>
        <v/>
      </c>
      <c r="EA196" s="322" t="str">
        <f t="shared" si="2448"/>
        <v/>
      </c>
      <c r="EB196" s="345" t="str">
        <f t="shared" si="2479"/>
        <v/>
      </c>
      <c r="EC196" s="320" t="str">
        <f t="shared" si="2449"/>
        <v/>
      </c>
      <c r="ED196" s="320" t="str">
        <f t="shared" si="2492"/>
        <v/>
      </c>
      <c r="EE196" s="320" t="str">
        <f t="shared" si="2493"/>
        <v/>
      </c>
      <c r="EF196" s="320" t="str">
        <f ca="1">IF(EA196="","",IF(NC&lt;DY196,"",SUM(ED196:OFFSET(ED196,(NC-1),0))))</f>
        <v/>
      </c>
      <c r="EG196" s="320" t="str">
        <f ca="1">IF(EA196="","",IF(NC&lt;DY196,"",SUM(EE196:OFFSET(EE196,(NC-1),0))))</f>
        <v/>
      </c>
      <c r="EH196" s="320" t="str">
        <f t="shared" si="2450"/>
        <v/>
      </c>
      <c r="EI196" s="320" t="str">
        <f>IF(EH196="","",'RAPPORT-XYZ'!$E$9/'CALCUL-XYZ'!EH196)</f>
        <v/>
      </c>
    </row>
    <row r="197" spans="1:141" x14ac:dyDescent="0.15">
      <c r="A197" s="320" t="str">
        <f>IF(XYZ!C221="","",XYZ!C221)</f>
        <v/>
      </c>
      <c r="B197" s="320" t="str">
        <f>IF(XYZ!C221="","",IF(XYZ!C221='RAPPORT-XYZ'!$A$6,'RAPPORT-XYZ'!$A$6,IF(OR(XYZ!C221='RAPPORT-XYZ'!$A$7,XYZ!C221='RAPPORT-XYZ'!$B$7),'RAPPORT-XYZ'!$A$7)))</f>
        <v/>
      </c>
      <c r="C197" s="320" t="str">
        <f>IF(XYZ!E221="","",XYZ!E221)</f>
        <v/>
      </c>
      <c r="D197" s="320" t="str">
        <f>IF(XYZ!F221="","",XYZ!F221)</f>
        <v/>
      </c>
      <c r="E197" s="320" t="str">
        <f>IF(XYZ!G221="","",XYZ!G221)</f>
        <v/>
      </c>
      <c r="F197" s="322" t="str">
        <f>IF(XYZ!H221="","",MOD(XYZ!H221,CERCLE))</f>
        <v/>
      </c>
      <c r="G197" s="322" t="str">
        <f>IF(XYZ!I221="","",MOD(XYZ!I221,CERCLE))</f>
        <v/>
      </c>
      <c r="H197" s="320">
        <f>IFERROR(IF(ECHELLE3="",XYZ!I221*1,XYZ!I221*ECHELLE3),"")</f>
        <v>0</v>
      </c>
      <c r="I197" s="320" t="str">
        <f>IF(XYZ!J221="","",XYZ!J221)</f>
        <v/>
      </c>
      <c r="K197" s="320" t="str">
        <f t="shared" si="2451"/>
        <v/>
      </c>
      <c r="L197" s="320" t="str">
        <f>IF(K197="","",COUNT($K$1:K197))</f>
        <v/>
      </c>
      <c r="M197" s="320" t="str">
        <f t="shared" si="2398"/>
        <v/>
      </c>
      <c r="N197" s="320" t="str">
        <f t="shared" si="2399"/>
        <v/>
      </c>
      <c r="O197" s="320" t="str">
        <f t="shared" si="2400"/>
        <v/>
      </c>
      <c r="P197" s="320" t="str">
        <f t="shared" si="2401"/>
        <v/>
      </c>
      <c r="Q197" s="322" t="str">
        <f t="shared" si="2402"/>
        <v/>
      </c>
      <c r="R197" s="322" t="str">
        <f t="shared" si="2403"/>
        <v/>
      </c>
      <c r="S197" s="320" t="str">
        <f t="shared" si="2404"/>
        <v/>
      </c>
      <c r="T197" s="320" t="str">
        <f t="shared" si="2405"/>
        <v/>
      </c>
      <c r="V197" s="322" t="str">
        <f t="shared" ref="V197" si="2505">IF(Q197="","",IF(M197="R",MOD(Q197-SUD,CERCLE),Q197))</f>
        <v/>
      </c>
      <c r="W197" s="331" t="str">
        <f t="shared" si="2453"/>
        <v/>
      </c>
      <c r="X197" s="331" t="str">
        <f t="shared" si="2454"/>
        <v/>
      </c>
      <c r="Y197" s="352"/>
      <c r="Z197" s="322" t="str">
        <f t="shared" ref="Z197" si="2506">IF(R197="","",IF(M197="R",MOD(CERCLE-R197,CERCLE),R197))</f>
        <v/>
      </c>
      <c r="AA197" s="320" t="str">
        <f t="shared" ref="AA197" si="2507">IF(S197="","",ABS(COS(RADIANS(Z197-EST)*24))*S197)</f>
        <v/>
      </c>
      <c r="AC197" s="320" t="str">
        <f t="shared" ref="AC197" si="2508">IF(S197="","",SIN(RADIANS(Z197-EST)*24)*S197)</f>
        <v/>
      </c>
      <c r="AD197" s="320" t="str">
        <f t="shared" si="2410"/>
        <v/>
      </c>
      <c r="AF197" s="320" t="str">
        <f t="shared" si="2411"/>
        <v/>
      </c>
      <c r="AG197" s="320" t="str">
        <f t="shared" si="2411"/>
        <v/>
      </c>
      <c r="AH197" s="320" t="str">
        <f t="shared" si="2412"/>
        <v/>
      </c>
      <c r="AI197" s="320" t="str">
        <f t="shared" si="2413"/>
        <v/>
      </c>
      <c r="AJ197" s="320" t="str">
        <f>IF(AH197="","",IF(ISNA(MATCH(AH197,$AH$1:AH196,0)),"N","Y"))</f>
        <v/>
      </c>
      <c r="AK197" s="320" t="str">
        <f t="shared" si="2414"/>
        <v/>
      </c>
      <c r="AL197" s="320" t="str">
        <f t="shared" si="2415"/>
        <v/>
      </c>
      <c r="AM197" s="320" t="str">
        <f t="shared" si="2416"/>
        <v/>
      </c>
      <c r="AN197" s="320" t="str">
        <f t="shared" si="2417"/>
        <v/>
      </c>
      <c r="AO197" s="334" t="str">
        <f t="array" ref="AO197">IF(AM197="","",AVERAGE(IF(AH$1:AH$200=AM197,W$1:W$200)))</f>
        <v/>
      </c>
      <c r="AP197" s="334" t="str">
        <f t="array" ref="AP197">IF(AM197="","",AVERAGE(IF(AH$1:AH$200=AM197,X$1:X$200)))</f>
        <v/>
      </c>
      <c r="AQ197" s="334" t="str">
        <f t="shared" si="2458"/>
        <v/>
      </c>
      <c r="AR197" s="335" t="str">
        <f t="array" ref="AR197">IF(AQ197="","",MOD(DEGREES(AQ197/24),CERCLE))</f>
        <v/>
      </c>
      <c r="AS197" s="336" t="str">
        <f t="array" ref="AS197">IF(AM197="","",AVERAGE(IF(AH$1:AH$200=AM197,AA$1:AA$200)))</f>
        <v/>
      </c>
      <c r="AT197" s="336" t="str">
        <f t="shared" si="2418"/>
        <v/>
      </c>
      <c r="AU197" s="336" t="str">
        <f t="shared" si="2459"/>
        <v/>
      </c>
      <c r="AV197" s="337" t="str">
        <f t="array" ref="AV197">IF(AM197="","",AVERAGE(IF(AH$1:AH$200=AM197,AD$1:AD$200)))</f>
        <v/>
      </c>
      <c r="AW197" s="337" t="str">
        <f t="array" ref="AW197">IF(AN197="","",AVERAGE(IF(AH$1:AH$200=AN197,AD$1:AD$200)))</f>
        <v/>
      </c>
      <c r="AX197" s="337" t="str">
        <f t="shared" si="2460"/>
        <v/>
      </c>
      <c r="AY197" s="320" t="str">
        <f t="shared" si="2419"/>
        <v/>
      </c>
      <c r="AZ197" s="320" t="str">
        <f>IF(AY197="","",COUNT(AY$1:AY197))</f>
        <v/>
      </c>
      <c r="BB197" s="339" t="str">
        <f>IF(AF197="","",IF(ISNA(MATCH(AF197,$AF$1:AF196,0)),"N","Y"))</f>
        <v/>
      </c>
      <c r="BC197" s="339" t="str">
        <f t="shared" si="20"/>
        <v/>
      </c>
      <c r="BD197" s="339" t="str">
        <f>IF(BC197="","",COUNT($BC$1:BC197))</f>
        <v/>
      </c>
      <c r="BE197" s="339" t="str">
        <f t="shared" si="2420"/>
        <v/>
      </c>
      <c r="BF197" s="340" t="str">
        <f>IF(AR197="","",IF(ISNA(MATCH(AF197,$AF$1:AF196,0)),-AR197,AR197))</f>
        <v/>
      </c>
      <c r="BG197" s="341" t="str">
        <f t="array" ref="BG197">IF(BE197="","",SUM(IF(AK$1:AK$200=BE197,BF$1:BF$200)))</f>
        <v/>
      </c>
      <c r="BH197" s="341" t="str">
        <f t="shared" ref="BH197" si="2509">IF(BG197="","",MOD(BG197,CERCLE))</f>
        <v/>
      </c>
      <c r="BI197" s="342"/>
      <c r="BJ197" s="322"/>
      <c r="BK197" s="322"/>
      <c r="BL197" s="322"/>
      <c r="BM197" s="339" t="str">
        <f t="shared" si="2462"/>
        <v/>
      </c>
      <c r="BN197" s="343" t="str">
        <f t="shared" si="2422"/>
        <v/>
      </c>
      <c r="BO197" s="341" t="str">
        <f t="shared" ref="BO197" si="2510">IF(BN197="","",CERCLE-BN197)</f>
        <v/>
      </c>
      <c r="BP197" s="341"/>
      <c r="BQ197" s="339" t="str">
        <f t="shared" si="2424"/>
        <v/>
      </c>
      <c r="BR197" s="341" t="str">
        <f t="shared" si="2464"/>
        <v/>
      </c>
      <c r="BS197" s="341" t="str">
        <f t="shared" si="2465"/>
        <v/>
      </c>
      <c r="BT197" s="343" t="str">
        <f t="shared" si="2425"/>
        <v/>
      </c>
      <c r="BU197" s="342"/>
      <c r="BV197" s="341" t="str">
        <f t="shared" si="2466"/>
        <v/>
      </c>
      <c r="BW197" s="345" t="str">
        <f t="shared" si="2467"/>
        <v/>
      </c>
      <c r="BX197" s="345" t="str">
        <f t="shared" si="2426"/>
        <v/>
      </c>
      <c r="BY197" s="346" t="str">
        <f t="shared" si="2427"/>
        <v/>
      </c>
      <c r="BZ197" s="346" t="str">
        <f t="shared" si="2428"/>
        <v/>
      </c>
      <c r="CA197" s="339" t="str">
        <f t="shared" si="2468"/>
        <v/>
      </c>
      <c r="CE197" s="320" t="str">
        <f t="shared" si="2429"/>
        <v/>
      </c>
      <c r="CF197" s="320" t="str">
        <f t="shared" si="2430"/>
        <v/>
      </c>
      <c r="CG197" s="322" t="str">
        <f t="shared" si="2431"/>
        <v/>
      </c>
      <c r="CH197" s="322" t="str">
        <f t="shared" ref="CH197" si="2511">IF(CG197="","",MOD(CG197-BX197,CERCLE))</f>
        <v/>
      </c>
      <c r="CI197" s="322" t="str">
        <f t="shared" si="2433"/>
        <v/>
      </c>
      <c r="CJ197" s="349"/>
      <c r="CK197" s="350" t="str">
        <f t="shared" si="2434"/>
        <v/>
      </c>
      <c r="CL197" s="350" t="str">
        <f t="shared" si="2435"/>
        <v/>
      </c>
      <c r="CM197" s="320" t="str">
        <f t="shared" si="2487"/>
        <v/>
      </c>
      <c r="CN197" s="320" t="str">
        <f t="shared" si="2487"/>
        <v/>
      </c>
      <c r="CP197" s="322" t="str">
        <f>IF(BN197="","",MOD(BN197+'RAPPORT-XYZ'!$E$12,CERCLE))</f>
        <v/>
      </c>
      <c r="CQ197" s="345" t="str">
        <f t="shared" si="2470"/>
        <v/>
      </c>
      <c r="CR197" s="320" t="str">
        <f t="shared" si="2471"/>
        <v/>
      </c>
      <c r="CS197" s="320" t="str">
        <f t="shared" si="2436"/>
        <v/>
      </c>
      <c r="CU197" s="320" t="str">
        <f>IF(CR197="","",BY197/'RAPPORT-XYZ'!$E$9)</f>
        <v/>
      </c>
      <c r="CV197" s="320" t="str">
        <f>IF(CU197="","",-'RAPPORT-XYZ'!$E$27*CU197)</f>
        <v/>
      </c>
      <c r="CW197" s="320" t="str">
        <f>IF(CV197="","",-'RAPPORT-XYZ'!$E$29*CU197)</f>
        <v/>
      </c>
      <c r="CY197" s="320" t="str">
        <f t="shared" si="2437"/>
        <v/>
      </c>
      <c r="CZ197" s="320" t="str">
        <f t="shared" si="2437"/>
        <v/>
      </c>
      <c r="DB197" s="320" t="str">
        <f t="shared" si="2472"/>
        <v/>
      </c>
      <c r="DD197" s="320" t="str">
        <f>IF(CA197="","",CA197+('RAPPORT-XYZ'!$E$37*ROW(197:197)))</f>
        <v/>
      </c>
      <c r="DF197" s="345" t="str">
        <f t="shared" ref="DF197" si="2512">IF(AND(CZ197=0,CY197=0),0,IF(AND(CZ197=0,CY197&gt;0),NORD,IF(AND(CZ197&gt;0,CY197=0),EST,IF(AND(CZ197=0,CY197&lt;0),SUD,IF(AND(CZ197&lt;0,CY197=0),OUEST,"")))))</f>
        <v/>
      </c>
      <c r="DG197" s="345" t="str">
        <f t="shared" ref="DG197" si="2513">IF(CY197="","",IF(DF197="",MOD(DEGREES(ATAN(ABS(CZ197)/(ABS(CY197))))/24,CERCLE),DF197))</f>
        <v/>
      </c>
      <c r="DH197" s="345" t="str">
        <f t="shared" ref="DH197" si="2514">IF(DG197="","",MOD(IF(AND(CZ197&gt;0,CY197&gt;0),DG197,IF(AND(CZ197&gt;0,CY197&lt;0),SUD-DG197,IF(AND(CZ197&lt;0,CY197&lt;0),SUD+DG197,IF(AND(CZ197&lt;0,CY197&gt;0),NORD-DG197,DG197)))),CERCLE))</f>
        <v/>
      </c>
      <c r="DI197" s="322" t="str">
        <f t="shared" ref="DI197" si="2515">IF(CG197="","",MOD(CG197-DH197,CERCLE))</f>
        <v/>
      </c>
      <c r="DJ197" s="322" t="str">
        <f t="shared" si="2442"/>
        <v/>
      </c>
      <c r="DK197" s="322" t="str">
        <f>IF(XYZ!$F$15=OUI,'CALCUL-XYZ'!DJ197,'CALCUL-XYZ'!DH197)</f>
        <v/>
      </c>
      <c r="DL197" s="345" t="str">
        <f t="shared" si="2477"/>
        <v/>
      </c>
      <c r="DN197" s="320" t="str">
        <f t="shared" si="2443"/>
        <v/>
      </c>
      <c r="DO197" s="320" t="str">
        <f t="shared" si="2444"/>
        <v/>
      </c>
      <c r="DP197" s="320" t="str">
        <f t="shared" si="2478"/>
        <v/>
      </c>
      <c r="DQ197" s="320" t="str">
        <f t="shared" si="2478"/>
        <v/>
      </c>
      <c r="DS197" s="320" t="str">
        <f t="shared" si="2445"/>
        <v/>
      </c>
      <c r="DT197" s="320" t="str">
        <f>IF(XYZ!AJ221="","",IF(XYZ!$AO$23='CALCUL-XY'!$E$56," "&amp;SUBSTITUTE(XYZ!AJ221,",","."),","&amp;SUBSTITUTE(XYZ!AJ221,",",".")))</f>
        <v/>
      </c>
      <c r="DU197" s="320" t="str">
        <f>IF(XYZ!AK221="","",IF(XYZ!$AO$23='CALCUL-XY'!$E$56," "&amp;SUBSTITUTE(XYZ!AK221,",","."),","&amp;SUBSTITUTE(XYZ!AK221,",",".")))</f>
        <v/>
      </c>
      <c r="DV197" s="320" t="str">
        <f>IF(DD197="","",IF(XYZ!$AO$23='CALCUL-XY'!$E$56," "&amp;SUBSTITUTE(DD197,",","."),","&amp;SUBSTITUTE(DD197,",",".")))</f>
        <v/>
      </c>
      <c r="DW197" s="320" t="str">
        <f>IF(DS197="","",IF(XYZ!$AO$23='CALCUL-XY'!$E$56,IF(XYZ!AM221=""," ST"," "&amp;XYZ!AM221),IF(XYZ!AM221="",",ST",","&amp;XYZ!AM221)))</f>
        <v/>
      </c>
      <c r="DY197" s="319">
        <f t="shared" si="2446"/>
        <v>197</v>
      </c>
      <c r="DZ197" s="320" t="str">
        <f t="shared" si="2447"/>
        <v/>
      </c>
      <c r="EA197" s="322" t="str">
        <f t="shared" si="2448"/>
        <v/>
      </c>
      <c r="EB197" s="345" t="str">
        <f t="shared" si="2479"/>
        <v/>
      </c>
      <c r="EC197" s="320" t="str">
        <f t="shared" si="2449"/>
        <v/>
      </c>
      <c r="ED197" s="320" t="str">
        <f t="shared" si="2492"/>
        <v/>
      </c>
      <c r="EE197" s="320" t="str">
        <f t="shared" si="2493"/>
        <v/>
      </c>
      <c r="EF197" s="320" t="str">
        <f ca="1">IF(EA197="","",IF(NC&lt;DY197,"",SUM(ED197:OFFSET(ED197,(NC-1),0))))</f>
        <v/>
      </c>
      <c r="EG197" s="320" t="str">
        <f ca="1">IF(EA197="","",IF(NC&lt;DY197,"",SUM(EE197:OFFSET(EE197,(NC-1),0))))</f>
        <v/>
      </c>
      <c r="EH197" s="320" t="str">
        <f t="shared" si="2450"/>
        <v/>
      </c>
      <c r="EI197" s="320" t="str">
        <f>IF(EH197="","",'RAPPORT-XYZ'!$E$9/'CALCUL-XYZ'!EH197)</f>
        <v/>
      </c>
    </row>
    <row r="198" spans="1:141" x14ac:dyDescent="0.15">
      <c r="A198" s="320" t="str">
        <f>IF(XYZ!C222="","",XYZ!C222)</f>
        <v/>
      </c>
      <c r="B198" s="320" t="str">
        <f>IF(XYZ!C222="","",IF(XYZ!C222='RAPPORT-XYZ'!$A$6,'RAPPORT-XYZ'!$A$6,IF(OR(XYZ!C222='RAPPORT-XYZ'!$A$7,XYZ!C222='RAPPORT-XYZ'!$B$7),'RAPPORT-XYZ'!$A$7)))</f>
        <v/>
      </c>
      <c r="C198" s="320" t="str">
        <f>IF(XYZ!E222="","",XYZ!E222)</f>
        <v/>
      </c>
      <c r="D198" s="320" t="str">
        <f>IF(XYZ!F222="","",XYZ!F222)</f>
        <v/>
      </c>
      <c r="E198" s="320" t="str">
        <f>IF(XYZ!G222="","",XYZ!G222)</f>
        <v/>
      </c>
      <c r="F198" s="322" t="str">
        <f>IF(XYZ!H222="","",MOD(XYZ!H222,CERCLE))</f>
        <v/>
      </c>
      <c r="G198" s="322" t="str">
        <f>IF(XYZ!I222="","",MOD(XYZ!I222,CERCLE))</f>
        <v/>
      </c>
      <c r="H198" s="320">
        <f>IFERROR(IF(ECHELLE3="",XYZ!I222*1,XYZ!I222*ECHELLE3),"")</f>
        <v>0</v>
      </c>
      <c r="I198" s="320" t="str">
        <f>IF(XYZ!J222="","",XYZ!J222)</f>
        <v/>
      </c>
      <c r="K198" s="320" t="str">
        <f t="shared" si="2451"/>
        <v/>
      </c>
      <c r="L198" s="320" t="str">
        <f>IF(K198="","",COUNT($K$1:K198))</f>
        <v/>
      </c>
      <c r="M198" s="320" t="str">
        <f t="shared" si="2398"/>
        <v/>
      </c>
      <c r="N198" s="320" t="str">
        <f t="shared" si="2399"/>
        <v/>
      </c>
      <c r="O198" s="320" t="str">
        <f t="shared" si="2400"/>
        <v/>
      </c>
      <c r="P198" s="320" t="str">
        <f t="shared" si="2401"/>
        <v/>
      </c>
      <c r="Q198" s="322" t="str">
        <f t="shared" si="2402"/>
        <v/>
      </c>
      <c r="R198" s="322" t="str">
        <f t="shared" si="2403"/>
        <v/>
      </c>
      <c r="S198" s="320" t="str">
        <f t="shared" si="2404"/>
        <v/>
      </c>
      <c r="T198" s="320" t="str">
        <f t="shared" si="2405"/>
        <v/>
      </c>
      <c r="V198" s="322" t="str">
        <f t="shared" ref="V198" si="2516">IF(Q198="","",IF(M198="R",MOD(Q198-SUD,CERCLE),Q198))</f>
        <v/>
      </c>
      <c r="W198" s="331" t="str">
        <f t="shared" si="2453"/>
        <v/>
      </c>
      <c r="X198" s="331" t="str">
        <f t="shared" si="2454"/>
        <v/>
      </c>
      <c r="Y198" s="352"/>
      <c r="Z198" s="322" t="str">
        <f t="shared" ref="Z198" si="2517">IF(R198="","",IF(M198="R",MOD(CERCLE-R198,CERCLE),R198))</f>
        <v/>
      </c>
      <c r="AA198" s="320" t="str">
        <f t="shared" ref="AA198" si="2518">IF(S198="","",ABS(COS(RADIANS(Z198-EST)*24))*S198)</f>
        <v/>
      </c>
      <c r="AC198" s="320" t="str">
        <f t="shared" ref="AC198" si="2519">IF(S198="","",SIN(RADIANS(Z198-EST)*24)*S198)</f>
        <v/>
      </c>
      <c r="AD198" s="320" t="str">
        <f t="shared" si="2410"/>
        <v/>
      </c>
      <c r="AF198" s="320" t="str">
        <f t="shared" si="2411"/>
        <v/>
      </c>
      <c r="AG198" s="320" t="str">
        <f t="shared" si="2411"/>
        <v/>
      </c>
      <c r="AH198" s="320" t="str">
        <f t="shared" si="2412"/>
        <v/>
      </c>
      <c r="AI198" s="320" t="str">
        <f t="shared" si="2413"/>
        <v/>
      </c>
      <c r="AJ198" s="320" t="str">
        <f>IF(AH198="","",IF(ISNA(MATCH(AH198,$AH$1:AH197,0)),"N","Y"))</f>
        <v/>
      </c>
      <c r="AK198" s="320" t="str">
        <f t="shared" si="2414"/>
        <v/>
      </c>
      <c r="AL198" s="320" t="str">
        <f t="shared" si="2415"/>
        <v/>
      </c>
      <c r="AM198" s="320" t="str">
        <f t="shared" si="2416"/>
        <v/>
      </c>
      <c r="AN198" s="320" t="str">
        <f t="shared" si="2417"/>
        <v/>
      </c>
      <c r="AO198" s="334" t="str">
        <f t="array" ref="AO198">IF(AM198="","",AVERAGE(IF(AH$1:AH$200=AM198,W$1:W$200)))</f>
        <v/>
      </c>
      <c r="AP198" s="334" t="str">
        <f t="array" ref="AP198">IF(AM198="","",AVERAGE(IF(AH$1:AH$200=AM198,X$1:X$200)))</f>
        <v/>
      </c>
      <c r="AQ198" s="334" t="str">
        <f t="shared" si="2458"/>
        <v/>
      </c>
      <c r="AR198" s="335" t="str">
        <f t="array" ref="AR198">IF(AQ198="","",MOD(DEGREES(AQ198/24),CERCLE))</f>
        <v/>
      </c>
      <c r="AS198" s="336" t="str">
        <f t="array" ref="AS198">IF(AM198="","",AVERAGE(IF(AH$1:AH$200=AM198,AA$1:AA$200)))</f>
        <v/>
      </c>
      <c r="AT198" s="336" t="str">
        <f t="shared" si="2418"/>
        <v/>
      </c>
      <c r="AU198" s="336" t="str">
        <f t="shared" si="2459"/>
        <v/>
      </c>
      <c r="AV198" s="337" t="str">
        <f t="array" ref="AV198">IF(AM198="","",AVERAGE(IF(AH$1:AH$200=AM198,AD$1:AD$200)))</f>
        <v/>
      </c>
      <c r="AW198" s="337" t="str">
        <f t="array" ref="AW198">IF(AN198="","",AVERAGE(IF(AH$1:AH$200=AN198,AD$1:AD$200)))</f>
        <v/>
      </c>
      <c r="AX198" s="337" t="str">
        <f t="shared" si="2460"/>
        <v/>
      </c>
      <c r="AY198" s="320" t="str">
        <f t="shared" si="2419"/>
        <v/>
      </c>
      <c r="AZ198" s="320" t="str">
        <f>IF(AY198="","",COUNT(AY$1:AY198))</f>
        <v/>
      </c>
      <c r="BB198" s="339" t="str">
        <f>IF(AF198="","",IF(ISNA(MATCH(AF198,$AF$1:AF197,0)),"N","Y"))</f>
        <v/>
      </c>
      <c r="BC198" s="339" t="str">
        <f t="shared" si="20"/>
        <v/>
      </c>
      <c r="BD198" s="339" t="str">
        <f>IF(BC198="","",COUNT($BC$1:BC198))</f>
        <v/>
      </c>
      <c r="BE198" s="339" t="str">
        <f t="shared" si="2420"/>
        <v/>
      </c>
      <c r="BF198" s="340" t="str">
        <f>IF(AR198="","",IF(ISNA(MATCH(AF198,$AF$1:AF197,0)),-AR198,AR198))</f>
        <v/>
      </c>
      <c r="BG198" s="341" t="str">
        <f t="array" ref="BG198">IF(BE198="","",SUM(IF(AK$1:AK$200=BE198,BF$1:BF$200)))</f>
        <v/>
      </c>
      <c r="BH198" s="341" t="str">
        <f t="shared" ref="BH198" si="2520">IF(BG198="","",MOD(BG198,CERCLE))</f>
        <v/>
      </c>
      <c r="BI198" s="342"/>
      <c r="BJ198" s="322"/>
      <c r="BK198" s="322"/>
      <c r="BL198" s="322"/>
      <c r="BM198" s="339" t="str">
        <f t="shared" si="2462"/>
        <v/>
      </c>
      <c r="BN198" s="343" t="str">
        <f t="shared" si="2422"/>
        <v/>
      </c>
      <c r="BO198" s="341" t="str">
        <f t="shared" ref="BO198" si="2521">IF(BN198="","",CERCLE-BN198)</f>
        <v/>
      </c>
      <c r="BP198" s="341"/>
      <c r="BQ198" s="339" t="str">
        <f t="shared" si="2424"/>
        <v/>
      </c>
      <c r="BR198" s="341" t="str">
        <f t="shared" si="2464"/>
        <v/>
      </c>
      <c r="BS198" s="341" t="str">
        <f t="shared" si="2465"/>
        <v/>
      </c>
      <c r="BT198" s="343" t="str">
        <f t="shared" si="2425"/>
        <v/>
      </c>
      <c r="BU198" s="342"/>
      <c r="BV198" s="341" t="str">
        <f t="shared" si="2466"/>
        <v/>
      </c>
      <c r="BW198" s="345" t="str">
        <f t="shared" si="2467"/>
        <v/>
      </c>
      <c r="BX198" s="345" t="str">
        <f t="shared" si="2426"/>
        <v/>
      </c>
      <c r="BY198" s="346" t="str">
        <f t="shared" si="2427"/>
        <v/>
      </c>
      <c r="BZ198" s="346" t="str">
        <f t="shared" si="2428"/>
        <v/>
      </c>
      <c r="CA198" s="339" t="str">
        <f t="shared" si="2468"/>
        <v/>
      </c>
      <c r="CE198" s="320" t="str">
        <f t="shared" si="2429"/>
        <v/>
      </c>
      <c r="CF198" s="320" t="str">
        <f t="shared" si="2430"/>
        <v/>
      </c>
      <c r="CG198" s="322" t="str">
        <f t="shared" si="2431"/>
        <v/>
      </c>
      <c r="CH198" s="322" t="str">
        <f t="shared" ref="CH198" si="2522">IF(CG198="","",MOD(CG198-BX198,CERCLE))</f>
        <v/>
      </c>
      <c r="CI198" s="322" t="str">
        <f t="shared" si="2433"/>
        <v/>
      </c>
      <c r="CJ198" s="349"/>
      <c r="CK198" s="350" t="str">
        <f t="shared" si="2434"/>
        <v/>
      </c>
      <c r="CL198" s="350" t="str">
        <f t="shared" si="2435"/>
        <v/>
      </c>
      <c r="CM198" s="320" t="str">
        <f t="shared" si="2487"/>
        <v/>
      </c>
      <c r="CN198" s="320" t="str">
        <f t="shared" si="2487"/>
        <v/>
      </c>
      <c r="CP198" s="322" t="str">
        <f>IF(BN198="","",MOD(BN198+'RAPPORT-XYZ'!$E$12,CERCLE))</f>
        <v/>
      </c>
      <c r="CQ198" s="345" t="str">
        <f t="shared" si="2470"/>
        <v/>
      </c>
      <c r="CR198" s="320" t="str">
        <f t="shared" si="2471"/>
        <v/>
      </c>
      <c r="CS198" s="320" t="str">
        <f t="shared" si="2436"/>
        <v/>
      </c>
      <c r="CU198" s="320" t="str">
        <f>IF(CR198="","",BY198/'RAPPORT-XYZ'!$E$9)</f>
        <v/>
      </c>
      <c r="CV198" s="320" t="str">
        <f>IF(CU198="","",-'RAPPORT-XYZ'!$E$27*CU198)</f>
        <v/>
      </c>
      <c r="CW198" s="320" t="str">
        <f>IF(CV198="","",-'RAPPORT-XYZ'!$E$29*CU198)</f>
        <v/>
      </c>
      <c r="CY198" s="320" t="str">
        <f t="shared" si="2437"/>
        <v/>
      </c>
      <c r="CZ198" s="320" t="str">
        <f t="shared" si="2437"/>
        <v/>
      </c>
      <c r="DB198" s="320" t="str">
        <f t="shared" si="2472"/>
        <v/>
      </c>
      <c r="DD198" s="320" t="str">
        <f>IF(CA198="","",CA198+('RAPPORT-XYZ'!$E$37*ROW(198:198)))</f>
        <v/>
      </c>
      <c r="DF198" s="345" t="str">
        <f t="shared" ref="DF198" si="2523">IF(AND(CZ198=0,CY198=0),0,IF(AND(CZ198=0,CY198&gt;0),NORD,IF(AND(CZ198&gt;0,CY198=0),EST,IF(AND(CZ198=0,CY198&lt;0),SUD,IF(AND(CZ198&lt;0,CY198=0),OUEST,"")))))</f>
        <v/>
      </c>
      <c r="DG198" s="345" t="str">
        <f t="shared" ref="DG198" si="2524">IF(CY198="","",IF(DF198="",MOD(DEGREES(ATAN(ABS(CZ198)/(ABS(CY198))))/24,CERCLE),DF198))</f>
        <v/>
      </c>
      <c r="DH198" s="345" t="str">
        <f t="shared" ref="DH198" si="2525">IF(DG198="","",MOD(IF(AND(CZ198&gt;0,CY198&gt;0),DG198,IF(AND(CZ198&gt;0,CY198&lt;0),SUD-DG198,IF(AND(CZ198&lt;0,CY198&lt;0),SUD+DG198,IF(AND(CZ198&lt;0,CY198&gt;0),NORD-DG198,DG198)))),CERCLE))</f>
        <v/>
      </c>
      <c r="DI198" s="322" t="str">
        <f t="shared" ref="DI198" si="2526">IF(CG198="","",MOD(CG198-DH198,CERCLE))</f>
        <v/>
      </c>
      <c r="DJ198" s="322" t="str">
        <f t="shared" si="2442"/>
        <v/>
      </c>
      <c r="DK198" s="322" t="str">
        <f>IF(XYZ!$F$15=OUI,'CALCUL-XYZ'!DJ198,'CALCUL-XYZ'!DH198)</f>
        <v/>
      </c>
      <c r="DL198" s="345" t="str">
        <f t="shared" si="2477"/>
        <v/>
      </c>
      <c r="DN198" s="320" t="str">
        <f t="shared" si="2443"/>
        <v/>
      </c>
      <c r="DO198" s="320" t="str">
        <f t="shared" si="2444"/>
        <v/>
      </c>
      <c r="DP198" s="320" t="str">
        <f t="shared" si="2478"/>
        <v/>
      </c>
      <c r="DQ198" s="320" t="str">
        <f t="shared" si="2478"/>
        <v/>
      </c>
      <c r="DS198" s="320" t="str">
        <f t="shared" si="2445"/>
        <v/>
      </c>
      <c r="DT198" s="320" t="str">
        <f>IF(XYZ!AJ222="","",IF(XYZ!$AO$23='CALCUL-XY'!$E$56," "&amp;SUBSTITUTE(XYZ!AJ222,",","."),","&amp;SUBSTITUTE(XYZ!AJ222,",",".")))</f>
        <v/>
      </c>
      <c r="DU198" s="320" t="str">
        <f>IF(XYZ!AK222="","",IF(XYZ!$AO$23='CALCUL-XY'!$E$56," "&amp;SUBSTITUTE(XYZ!AK222,",","."),","&amp;SUBSTITUTE(XYZ!AK222,",",".")))</f>
        <v/>
      </c>
      <c r="DV198" s="320" t="str">
        <f>IF(DD198="","",IF(XYZ!$AO$23='CALCUL-XY'!$E$56," "&amp;SUBSTITUTE(DD198,",","."),","&amp;SUBSTITUTE(DD198,",",".")))</f>
        <v/>
      </c>
      <c r="DW198" s="320" t="str">
        <f>IF(DS198="","",IF(XYZ!$AO$23='CALCUL-XY'!$E$56,IF(XYZ!AM222=""," ST"," "&amp;XYZ!AM222),IF(XYZ!AM222="",",ST",","&amp;XYZ!AM222)))</f>
        <v/>
      </c>
      <c r="DY198" s="319">
        <f t="shared" si="2446"/>
        <v>198</v>
      </c>
      <c r="DZ198" s="320" t="str">
        <f t="shared" si="2447"/>
        <v/>
      </c>
      <c r="EA198" s="322" t="str">
        <f t="shared" si="2448"/>
        <v/>
      </c>
      <c r="EB198" s="345" t="str">
        <f t="shared" si="2479"/>
        <v/>
      </c>
      <c r="EC198" s="320" t="str">
        <f t="shared" si="2449"/>
        <v/>
      </c>
      <c r="ED198" s="320" t="str">
        <f t="shared" si="2492"/>
        <v/>
      </c>
      <c r="EE198" s="320" t="str">
        <f t="shared" si="2493"/>
        <v/>
      </c>
      <c r="EF198" s="320" t="str">
        <f ca="1">IF(EA198="","",IF(NC&lt;DY198,"",SUM(ED198:OFFSET(ED198,(NC-1),0))))</f>
        <v/>
      </c>
      <c r="EG198" s="320" t="str">
        <f ca="1">IF(EA198="","",IF(NC&lt;DY198,"",SUM(EE198:OFFSET(EE198,(NC-1),0))))</f>
        <v/>
      </c>
      <c r="EH198" s="320" t="str">
        <f t="shared" si="2450"/>
        <v/>
      </c>
      <c r="EI198" s="320" t="str">
        <f>IF(EH198="","",'RAPPORT-XYZ'!$E$9/'CALCUL-XYZ'!EH198)</f>
        <v/>
      </c>
    </row>
    <row r="199" spans="1:141" x14ac:dyDescent="0.15">
      <c r="A199" s="320" t="str">
        <f>IF(XYZ!C223="","",XYZ!C223)</f>
        <v/>
      </c>
      <c r="B199" s="320" t="str">
        <f>IF(XYZ!C223="","",IF(XYZ!C223='RAPPORT-XYZ'!$A$6,'RAPPORT-XYZ'!$A$6,IF(OR(XYZ!C223='RAPPORT-XYZ'!$A$7,XYZ!C223='RAPPORT-XYZ'!$B$7),'RAPPORT-XYZ'!$A$7)))</f>
        <v/>
      </c>
      <c r="C199" s="320" t="str">
        <f>IF(XYZ!E223="","",XYZ!E223)</f>
        <v/>
      </c>
      <c r="D199" s="320" t="str">
        <f>IF(XYZ!F223="","",XYZ!F223)</f>
        <v/>
      </c>
      <c r="E199" s="320" t="str">
        <f>IF(XYZ!G223="","",XYZ!G223)</f>
        <v/>
      </c>
      <c r="F199" s="322" t="str">
        <f>IF(XYZ!H223="","",MOD(XYZ!H223,CERCLE))</f>
        <v/>
      </c>
      <c r="G199" s="322" t="str">
        <f>IF(XYZ!I223="","",MOD(XYZ!I223,CERCLE))</f>
        <v/>
      </c>
      <c r="H199" s="320">
        <f>IFERROR(IF(ECHELLE3="",XYZ!I223*1,XYZ!I223*ECHELLE3),"")</f>
        <v>0</v>
      </c>
      <c r="I199" s="320" t="str">
        <f>IF(XYZ!J223="","",XYZ!J223)</f>
        <v/>
      </c>
      <c r="K199" s="320" t="str">
        <f t="shared" si="2451"/>
        <v/>
      </c>
      <c r="L199" s="320" t="str">
        <f>IF(K199="","",COUNT($K$1:K199))</f>
        <v/>
      </c>
      <c r="M199" s="320" t="str">
        <f t="shared" si="2398"/>
        <v/>
      </c>
      <c r="N199" s="320" t="str">
        <f t="shared" si="2399"/>
        <v/>
      </c>
      <c r="O199" s="320" t="str">
        <f t="shared" si="2400"/>
        <v/>
      </c>
      <c r="P199" s="320" t="str">
        <f t="shared" si="2401"/>
        <v/>
      </c>
      <c r="Q199" s="322" t="str">
        <f t="shared" si="2402"/>
        <v/>
      </c>
      <c r="R199" s="322" t="str">
        <f t="shared" si="2403"/>
        <v/>
      </c>
      <c r="S199" s="320" t="str">
        <f t="shared" si="2404"/>
        <v/>
      </c>
      <c r="T199" s="320" t="str">
        <f t="shared" si="2405"/>
        <v/>
      </c>
      <c r="V199" s="322" t="str">
        <f t="shared" ref="V199" si="2527">IF(Q199="","",IF(M199="R",MOD(Q199-SUD,CERCLE),Q199))</f>
        <v/>
      </c>
      <c r="W199" s="331" t="str">
        <f t="shared" si="2453"/>
        <v/>
      </c>
      <c r="X199" s="331" t="str">
        <f t="shared" si="2454"/>
        <v/>
      </c>
      <c r="Y199" s="352"/>
      <c r="Z199" s="322" t="str">
        <f t="shared" ref="Z199" si="2528">IF(R199="","",IF(M199="R",MOD(CERCLE-R199,CERCLE),R199))</f>
        <v/>
      </c>
      <c r="AA199" s="320" t="str">
        <f t="shared" ref="AA199" si="2529">IF(S199="","",ABS(COS(RADIANS(Z199-EST)*24))*S199)</f>
        <v/>
      </c>
      <c r="AC199" s="320" t="str">
        <f t="shared" ref="AC199" si="2530">IF(S199="","",SIN(RADIANS(Z199-EST)*24)*S199)</f>
        <v/>
      </c>
      <c r="AD199" s="320" t="str">
        <f t="shared" si="2410"/>
        <v/>
      </c>
      <c r="AF199" s="320" t="str">
        <f t="shared" si="2411"/>
        <v/>
      </c>
      <c r="AG199" s="320" t="str">
        <f t="shared" si="2411"/>
        <v/>
      </c>
      <c r="AH199" s="320" t="str">
        <f t="shared" si="2412"/>
        <v/>
      </c>
      <c r="AI199" s="320" t="str">
        <f t="shared" si="2413"/>
        <v/>
      </c>
      <c r="AJ199" s="320" t="str">
        <f>IF(AH199="","",IF(ISNA(MATCH(AH199,$AH$1:AH198,0)),"N","Y"))</f>
        <v/>
      </c>
      <c r="AK199" s="320" t="str">
        <f t="shared" si="2414"/>
        <v/>
      </c>
      <c r="AL199" s="320" t="str">
        <f t="shared" si="2415"/>
        <v/>
      </c>
      <c r="AM199" s="320" t="str">
        <f t="shared" si="2416"/>
        <v/>
      </c>
      <c r="AN199" s="320" t="str">
        <f t="shared" si="2417"/>
        <v/>
      </c>
      <c r="AO199" s="334" t="str">
        <f t="array" ref="AO199">IF(AM199="","",AVERAGE(IF(AH$1:AH$200=AM199,W$1:W$200)))</f>
        <v/>
      </c>
      <c r="AP199" s="334" t="str">
        <f t="array" ref="AP199">IF(AM199="","",AVERAGE(IF(AH$1:AH$200=AM199,X$1:X$200)))</f>
        <v/>
      </c>
      <c r="AQ199" s="334" t="str">
        <f t="shared" si="2458"/>
        <v/>
      </c>
      <c r="AR199" s="335" t="str">
        <f t="array" ref="AR199">IF(AQ199="","",MOD(DEGREES(AQ199/24),CERCLE))</f>
        <v/>
      </c>
      <c r="AS199" s="336" t="str">
        <f t="array" ref="AS199">IF(AM199="","",AVERAGE(IF(AH$1:AH$200=AM199,AA$1:AA$200)))</f>
        <v/>
      </c>
      <c r="AT199" s="336" t="str">
        <f t="shared" si="2418"/>
        <v/>
      </c>
      <c r="AU199" s="336" t="str">
        <f t="shared" si="2459"/>
        <v/>
      </c>
      <c r="AV199" s="337" t="str">
        <f t="array" ref="AV199">IF(AM199="","",AVERAGE(IF(AH$1:AH$200=AM199,AD$1:AD$200)))</f>
        <v/>
      </c>
      <c r="AW199" s="337" t="str">
        <f t="array" ref="AW199">IF(AN199="","",AVERAGE(IF(AH$1:AH$200=AN199,AD$1:AD$200)))</f>
        <v/>
      </c>
      <c r="AX199" s="337" t="str">
        <f t="shared" si="2460"/>
        <v/>
      </c>
      <c r="AY199" s="320" t="str">
        <f t="shared" si="2419"/>
        <v/>
      </c>
      <c r="AZ199" s="320" t="str">
        <f>IF(AY199="","",COUNT(AY$1:AY199))</f>
        <v/>
      </c>
      <c r="BB199" s="339" t="str">
        <f>IF(AF199="","",IF(ISNA(MATCH(AF199,$AF$1:AF198,0)),"N","Y"))</f>
        <v/>
      </c>
      <c r="BC199" s="339" t="str">
        <f t="shared" si="20"/>
        <v/>
      </c>
      <c r="BD199" s="339" t="str">
        <f>IF(BC199="","",COUNT($BC$1:BC199))</f>
        <v/>
      </c>
      <c r="BE199" s="339" t="str">
        <f t="shared" si="2420"/>
        <v/>
      </c>
      <c r="BF199" s="340" t="str">
        <f>IF(AR199="","",IF(ISNA(MATCH(AF199,$AF$1:AF198,0)),-AR199,AR199))</f>
        <v/>
      </c>
      <c r="BG199" s="341" t="str">
        <f t="array" ref="BG199">IF(BE199="","",SUM(IF(AK$1:AK$200=BE199,BF$1:BF$200)))</f>
        <v/>
      </c>
      <c r="BH199" s="341" t="str">
        <f t="shared" ref="BH199" si="2531">IF(BG199="","",MOD(BG199,CERCLE))</f>
        <v/>
      </c>
      <c r="BI199" s="342"/>
      <c r="BJ199" s="322"/>
      <c r="BK199" s="322"/>
      <c r="BL199" s="322"/>
      <c r="BM199" s="339" t="str">
        <f t="shared" si="2462"/>
        <v/>
      </c>
      <c r="BN199" s="343" t="str">
        <f t="shared" si="2422"/>
        <v/>
      </c>
      <c r="BO199" s="341" t="str">
        <f t="shared" ref="BO199" si="2532">IF(BN199="","",CERCLE-BN199)</f>
        <v/>
      </c>
      <c r="BP199" s="341"/>
      <c r="BQ199" s="339" t="str">
        <f t="shared" si="2424"/>
        <v/>
      </c>
      <c r="BR199" s="341" t="str">
        <f t="shared" si="2464"/>
        <v/>
      </c>
      <c r="BS199" s="341" t="str">
        <f t="shared" si="2465"/>
        <v/>
      </c>
      <c r="BT199" s="343" t="str">
        <f t="shared" si="2425"/>
        <v/>
      </c>
      <c r="BU199" s="342"/>
      <c r="BV199" s="341" t="str">
        <f t="shared" si="2466"/>
        <v/>
      </c>
      <c r="BW199" s="345" t="str">
        <f t="shared" si="2467"/>
        <v/>
      </c>
      <c r="BX199" s="345" t="str">
        <f t="shared" si="2426"/>
        <v/>
      </c>
      <c r="BY199" s="346" t="str">
        <f t="shared" si="2427"/>
        <v/>
      </c>
      <c r="BZ199" s="346" t="str">
        <f t="shared" si="2428"/>
        <v/>
      </c>
      <c r="CA199" s="339" t="str">
        <f t="shared" si="2468"/>
        <v/>
      </c>
      <c r="CE199" s="320" t="str">
        <f t="shared" si="2429"/>
        <v/>
      </c>
      <c r="CF199" s="320" t="str">
        <f t="shared" si="2430"/>
        <v/>
      </c>
      <c r="CG199" s="322" t="str">
        <f t="shared" si="2431"/>
        <v/>
      </c>
      <c r="CH199" s="322" t="str">
        <f t="shared" ref="CH199" si="2533">IF(CG199="","",MOD(CG199-BX199,CERCLE))</f>
        <v/>
      </c>
      <c r="CI199" s="322" t="str">
        <f t="shared" si="2433"/>
        <v/>
      </c>
      <c r="CJ199" s="349"/>
      <c r="CK199" s="350" t="str">
        <f t="shared" si="2434"/>
        <v/>
      </c>
      <c r="CL199" s="350" t="str">
        <f t="shared" si="2435"/>
        <v/>
      </c>
      <c r="CM199" s="320" t="str">
        <f t="shared" si="2487"/>
        <v/>
      </c>
      <c r="CN199" s="320" t="str">
        <f t="shared" si="2487"/>
        <v/>
      </c>
      <c r="CP199" s="322" t="str">
        <f>IF(BN199="","",MOD(BN199+'RAPPORT-XYZ'!$E$12,CERCLE))</f>
        <v/>
      </c>
      <c r="CQ199" s="345" t="str">
        <f t="shared" si="2470"/>
        <v/>
      </c>
      <c r="CR199" s="320" t="str">
        <f t="shared" si="2471"/>
        <v/>
      </c>
      <c r="CS199" s="320" t="str">
        <f t="shared" si="2436"/>
        <v/>
      </c>
      <c r="CU199" s="320" t="str">
        <f>IF(CR199="","",BY199/'RAPPORT-XYZ'!$E$9)</f>
        <v/>
      </c>
      <c r="CV199" s="320" t="str">
        <f>IF(CU199="","",-'RAPPORT-XYZ'!$E$27*CU199)</f>
        <v/>
      </c>
      <c r="CW199" s="320" t="str">
        <f>IF(CV199="","",-'RAPPORT-XYZ'!$E$29*CU199)</f>
        <v/>
      </c>
      <c r="CY199" s="320" t="str">
        <f t="shared" si="2437"/>
        <v/>
      </c>
      <c r="CZ199" s="320" t="str">
        <f t="shared" si="2437"/>
        <v/>
      </c>
      <c r="DB199" s="320" t="str">
        <f t="shared" si="2472"/>
        <v/>
      </c>
      <c r="DD199" s="320" t="str">
        <f>IF(CA199="","",CA199+('RAPPORT-XYZ'!$E$37*ROW(199:199)))</f>
        <v/>
      </c>
      <c r="DF199" s="345" t="str">
        <f t="shared" ref="DF199" si="2534">IF(AND(CZ199=0,CY199=0),0,IF(AND(CZ199=0,CY199&gt;0),NORD,IF(AND(CZ199&gt;0,CY199=0),EST,IF(AND(CZ199=0,CY199&lt;0),SUD,IF(AND(CZ199&lt;0,CY199=0),OUEST,"")))))</f>
        <v/>
      </c>
      <c r="DG199" s="345" t="str">
        <f t="shared" ref="DG199" si="2535">IF(CY199="","",IF(DF199="",MOD(DEGREES(ATAN(ABS(CZ199)/(ABS(CY199))))/24,CERCLE),DF199))</f>
        <v/>
      </c>
      <c r="DH199" s="345" t="str">
        <f t="shared" ref="DH199" si="2536">IF(DG199="","",MOD(IF(AND(CZ199&gt;0,CY199&gt;0),DG199,IF(AND(CZ199&gt;0,CY199&lt;0),SUD-DG199,IF(AND(CZ199&lt;0,CY199&lt;0),SUD+DG199,IF(AND(CZ199&lt;0,CY199&gt;0),NORD-DG199,DG199)))),CERCLE))</f>
        <v/>
      </c>
      <c r="DI199" s="322" t="str">
        <f t="shared" ref="DI199" si="2537">IF(CG199="","",MOD(CG199-DH199,CERCLE))</f>
        <v/>
      </c>
      <c r="DJ199" s="322" t="str">
        <f t="shared" si="2442"/>
        <v/>
      </c>
      <c r="DK199" s="322" t="str">
        <f>IF(XYZ!$F$15=OUI,'CALCUL-XYZ'!DJ199,'CALCUL-XYZ'!DH199)</f>
        <v/>
      </c>
      <c r="DL199" s="345" t="str">
        <f t="shared" si="2477"/>
        <v/>
      </c>
      <c r="DN199" s="320" t="str">
        <f t="shared" si="2443"/>
        <v/>
      </c>
      <c r="DO199" s="320" t="str">
        <f t="shared" si="2444"/>
        <v/>
      </c>
      <c r="DP199" s="320" t="str">
        <f>IF(DN199="","",DP198+DN199)</f>
        <v/>
      </c>
      <c r="DQ199" s="320" t="str">
        <f>IF(DO199="","",DQ198+DO199)</f>
        <v/>
      </c>
      <c r="DS199" s="320" t="str">
        <f t="shared" si="2445"/>
        <v/>
      </c>
      <c r="DT199" s="320" t="str">
        <f>IF(XYZ!AJ223="","",IF(XYZ!$AO$23='CALCUL-XY'!$E$56," "&amp;SUBSTITUTE(XYZ!AJ223,",","."),","&amp;SUBSTITUTE(XYZ!AJ223,",",".")))</f>
        <v/>
      </c>
      <c r="DU199" s="320" t="str">
        <f>IF(XYZ!AK223="","",IF(XYZ!$AO$23='CALCUL-XY'!$E$56," "&amp;SUBSTITUTE(XYZ!AK223,",","."),","&amp;SUBSTITUTE(XYZ!AK223,",",".")))</f>
        <v/>
      </c>
      <c r="DV199" s="320" t="str">
        <f>IF(DD199="","",IF(XYZ!$AO$23='CALCUL-XY'!$E$56," "&amp;SUBSTITUTE(DD199,",","."),","&amp;SUBSTITUTE(DD199,",",".")))</f>
        <v/>
      </c>
      <c r="DW199" s="320" t="str">
        <f>IF(DS199="","",IF(XYZ!$AO$23='CALCUL-XY'!$E$56,IF(XYZ!AM223=""," ST"," "&amp;XYZ!AM223),IF(XYZ!AM223="",",ST",","&amp;XYZ!AM223)))</f>
        <v/>
      </c>
      <c r="DY199" s="319">
        <f t="shared" si="2446"/>
        <v>199</v>
      </c>
      <c r="DZ199" s="320" t="str">
        <f t="shared" si="2447"/>
        <v/>
      </c>
      <c r="EA199" s="322" t="str">
        <f t="shared" si="2448"/>
        <v/>
      </c>
      <c r="EB199" s="345" t="str">
        <f t="shared" si="2479"/>
        <v/>
      </c>
      <c r="EC199" s="320" t="str">
        <f t="shared" si="2449"/>
        <v/>
      </c>
      <c r="ED199" s="320" t="str">
        <f t="shared" si="2492"/>
        <v/>
      </c>
      <c r="EE199" s="320" t="str">
        <f t="shared" si="2493"/>
        <v/>
      </c>
      <c r="EF199" s="320" t="str">
        <f ca="1">IF(EA199="","",IF(NC&lt;DY199,"",SUM(ED199:OFFSET(ED199,(NC-1),0))))</f>
        <v/>
      </c>
      <c r="EG199" s="320" t="str">
        <f ca="1">IF(EA199="","",IF(NC&lt;DY199,"",SUM(EE199:OFFSET(EE199,(NC-1),0))))</f>
        <v/>
      </c>
      <c r="EH199" s="320" t="str">
        <f t="shared" si="2450"/>
        <v/>
      </c>
      <c r="EI199" s="320" t="str">
        <f>IF(EH199="","",'RAPPORT-XYZ'!$E$9/'CALCUL-XYZ'!EH199)</f>
        <v/>
      </c>
    </row>
    <row r="200" spans="1:141" s="353" customFormat="1" x14ac:dyDescent="0.15">
      <c r="A200" s="320" t="str">
        <f>IF(XYZ!C224="","",XYZ!C224)</f>
        <v/>
      </c>
      <c r="B200" s="320" t="str">
        <f>IF(XYZ!C224="","",IF(XYZ!C224='RAPPORT-XYZ'!$A$6,'RAPPORT-XYZ'!$A$6,IF(OR(XYZ!C224='RAPPORT-XYZ'!$A$7,XYZ!C224='RAPPORT-XYZ'!$B$7),'RAPPORT-XYZ'!$A$7)))</f>
        <v/>
      </c>
      <c r="C200" s="320" t="str">
        <f>IF(XYZ!E224="","",XYZ!E224)</f>
        <v/>
      </c>
      <c r="D200" s="320" t="str">
        <f>IF(XYZ!F224="","",XYZ!F224)</f>
        <v/>
      </c>
      <c r="E200" s="320" t="str">
        <f>IF(XYZ!G224="","",XYZ!G224)</f>
        <v/>
      </c>
      <c r="F200" s="322" t="str">
        <f>IF(XYZ!H224="","",MOD(XYZ!H224,CERCLE))</f>
        <v/>
      </c>
      <c r="G200" s="322" t="str">
        <f>IF(XYZ!I224="","",MOD(XYZ!I224,CERCLE))</f>
        <v/>
      </c>
      <c r="H200" s="320">
        <f>IFERROR(IF(ECHELLE3="",XYZ!I224*1,XYZ!I224*ECHELLE3),"")</f>
        <v>0</v>
      </c>
      <c r="I200" s="320" t="str">
        <f>IF(XYZ!J224="","",XYZ!J224)</f>
        <v/>
      </c>
      <c r="J200" s="355"/>
      <c r="K200" s="320" t="str">
        <f t="shared" si="2451"/>
        <v/>
      </c>
      <c r="L200" s="353" t="str">
        <f>IF(K200="","",COUNT($K$1:K200))</f>
        <v/>
      </c>
      <c r="M200" s="353" t="str">
        <f t="shared" si="2398"/>
        <v/>
      </c>
      <c r="N200" s="353" t="str">
        <f t="shared" si="2399"/>
        <v/>
      </c>
      <c r="O200" s="353" t="str">
        <f t="shared" si="2400"/>
        <v/>
      </c>
      <c r="P200" s="353" t="str">
        <f t="shared" si="2401"/>
        <v/>
      </c>
      <c r="Q200" s="354" t="str">
        <f t="shared" si="2402"/>
        <v/>
      </c>
      <c r="R200" s="354" t="str">
        <f t="shared" si="2403"/>
        <v/>
      </c>
      <c r="S200" s="353" t="str">
        <f t="shared" si="2404"/>
        <v/>
      </c>
      <c r="T200" s="320" t="str">
        <f t="shared" si="2405"/>
        <v/>
      </c>
      <c r="U200" s="323"/>
      <c r="V200" s="322" t="str">
        <f t="shared" ref="V200" si="2538">IF(Q200="","",IF(M200="R",MOD(Q200-SUD,CERCLE),Q200))</f>
        <v/>
      </c>
      <c r="W200" s="331" t="str">
        <f t="shared" si="2453"/>
        <v/>
      </c>
      <c r="X200" s="331" t="str">
        <f t="shared" si="2454"/>
        <v/>
      </c>
      <c r="Y200" s="356"/>
      <c r="Z200" s="354" t="str">
        <f t="shared" ref="Z200" si="2539">IF(R200="","",IF(M200="R",MOD(CERCLE-R200,CERCLE),R200))</f>
        <v/>
      </c>
      <c r="AA200" s="320" t="str">
        <f t="shared" ref="AA200" si="2540">IF(S200="","",ABS(COS(RADIANS(Z200-EST)*24))*S200)</f>
        <v/>
      </c>
      <c r="AB200" s="355"/>
      <c r="AC200" s="320" t="str">
        <f t="shared" ref="AC200" si="2541">IF(S200="","",SIN(RADIANS(Z200-EST)*24)*S200)</f>
        <v/>
      </c>
      <c r="AD200" s="320" t="str">
        <f t="shared" si="2410"/>
        <v/>
      </c>
      <c r="AE200" s="355"/>
      <c r="AF200" s="320" t="str">
        <f t="shared" si="2411"/>
        <v/>
      </c>
      <c r="AG200" s="320" t="str">
        <f t="shared" si="2411"/>
        <v/>
      </c>
      <c r="AH200" s="353" t="str">
        <f t="shared" si="2412"/>
        <v/>
      </c>
      <c r="AI200" s="353" t="str">
        <f t="shared" si="2413"/>
        <v/>
      </c>
      <c r="AJ200" s="320" t="str">
        <f>IF(AH200="","",IF(ISNA(MATCH(AH200,$AH$1:AH199,0)),"N","Y"))</f>
        <v/>
      </c>
      <c r="AK200" s="320" t="str">
        <f t="shared" si="2414"/>
        <v/>
      </c>
      <c r="AL200" s="320" t="str">
        <f t="shared" si="2415"/>
        <v/>
      </c>
      <c r="AM200" s="320" t="str">
        <f t="shared" si="2416"/>
        <v/>
      </c>
      <c r="AN200" s="320" t="str">
        <f t="shared" si="2417"/>
        <v/>
      </c>
      <c r="AO200" s="334" t="str">
        <f t="array" ref="AO200">IF(AM200="","",AVERAGE(IF(AH$1:AH$200=AM200,W$1:W$200)))</f>
        <v/>
      </c>
      <c r="AP200" s="334" t="str">
        <f t="array" ref="AP200">IF(AM200="","",AVERAGE(IF(AH$1:AH$200=AM200,X$1:X$200)))</f>
        <v/>
      </c>
      <c r="AQ200" s="334" t="str">
        <f t="shared" si="2458"/>
        <v/>
      </c>
      <c r="AR200" s="335" t="str">
        <f t="array" ref="AR200">IF(AQ200="","",MOD(DEGREES(AQ200/24),CERCLE))</f>
        <v/>
      </c>
      <c r="AS200" s="336" t="str">
        <f t="array" ref="AS200">IF(AM200="","",AVERAGE(IF(AH$1:AH$200=AM200,AA$1:AA$200)))</f>
        <v/>
      </c>
      <c r="AT200" s="336" t="str">
        <f t="shared" si="2418"/>
        <v/>
      </c>
      <c r="AU200" s="336" t="str">
        <f t="shared" si="2459"/>
        <v/>
      </c>
      <c r="AV200" s="337" t="str">
        <f t="array" ref="AV200">IF(AM200="","",AVERAGE(IF(AH$1:AH$200=AM200,AD$1:AD$200)))</f>
        <v/>
      </c>
      <c r="AW200" s="337" t="str">
        <f t="array" ref="AW200">IF(AN200="","",AVERAGE(IF(AH$1:AH$200=AN200,AD$1:AD$200)))</f>
        <v/>
      </c>
      <c r="AX200" s="337" t="str">
        <f t="shared" si="2460"/>
        <v/>
      </c>
      <c r="AY200" s="320" t="str">
        <f t="shared" si="2419"/>
        <v/>
      </c>
      <c r="AZ200" s="320" t="str">
        <f>IF(AY200="","",COUNT(AY$1:AY200))</f>
        <v/>
      </c>
      <c r="BA200" s="323"/>
      <c r="BB200" s="339" t="str">
        <f>IF(AF200="","",IF(ISNA(MATCH(AF200,$AF$1:AF199,0)),"N","Y"))</f>
        <v/>
      </c>
      <c r="BC200" s="339" t="str">
        <f t="shared" si="20"/>
        <v/>
      </c>
      <c r="BD200" s="339" t="str">
        <f>IF(BC200="","",COUNT($BC$1:BC200))</f>
        <v/>
      </c>
      <c r="BE200" s="339" t="str">
        <f t="shared" si="2420"/>
        <v/>
      </c>
      <c r="BF200" s="340" t="str">
        <f>IF(AR200="","",IF(ISNA(MATCH(AF200,$AF$1:AF199,0)),-AR200,AR200))</f>
        <v/>
      </c>
      <c r="BG200" s="341" t="str">
        <f t="array" ref="BG200">IF(BE200="","",SUM(IF(AK$1:AK$200=BE200,BF$1:BF$200)))</f>
        <v/>
      </c>
      <c r="BH200" s="341" t="str">
        <f t="shared" ref="BH200" si="2542">IF(BG200="","",MOD(BG200,CERCLE))</f>
        <v/>
      </c>
      <c r="BI200" s="342"/>
      <c r="BJ200" s="322"/>
      <c r="BK200" s="322"/>
      <c r="BL200" s="322"/>
      <c r="BM200" s="339" t="str">
        <f t="shared" si="2462"/>
        <v/>
      </c>
      <c r="BN200" s="343" t="str">
        <f t="shared" si="2422"/>
        <v/>
      </c>
      <c r="BO200" s="341" t="str">
        <f t="shared" ref="BO200" si="2543">IF(BN200="","",CERCLE-BN200)</f>
        <v/>
      </c>
      <c r="BP200" s="341"/>
      <c r="BQ200" s="339" t="str">
        <f t="shared" si="2424"/>
        <v/>
      </c>
      <c r="BR200" s="341" t="str">
        <f t="shared" si="2464"/>
        <v/>
      </c>
      <c r="BS200" s="341" t="str">
        <f t="shared" si="2465"/>
        <v/>
      </c>
      <c r="BT200" s="343" t="str">
        <f t="shared" si="2425"/>
        <v/>
      </c>
      <c r="BU200" s="342"/>
      <c r="BV200" s="341" t="str">
        <f t="shared" si="2466"/>
        <v/>
      </c>
      <c r="BW200" s="345" t="str">
        <f t="shared" si="2467"/>
        <v/>
      </c>
      <c r="BX200" s="345" t="str">
        <f t="shared" si="2426"/>
        <v/>
      </c>
      <c r="BY200" s="346" t="str">
        <f t="shared" si="2427"/>
        <v/>
      </c>
      <c r="BZ200" s="346" t="str">
        <f t="shared" si="2428"/>
        <v/>
      </c>
      <c r="CA200" s="339" t="str">
        <f t="shared" si="2468"/>
        <v/>
      </c>
      <c r="CB200" s="355"/>
      <c r="CE200" s="320" t="str">
        <f t="shared" si="2429"/>
        <v/>
      </c>
      <c r="CF200" s="320" t="str">
        <f t="shared" si="2430"/>
        <v/>
      </c>
      <c r="CG200" s="322" t="str">
        <f t="shared" si="2431"/>
        <v/>
      </c>
      <c r="CH200" s="322" t="str">
        <f t="shared" ref="CH200" si="2544">IF(CG200="","",MOD(CG200-BX200,CERCLE))</f>
        <v/>
      </c>
      <c r="CI200" s="322" t="str">
        <f t="shared" si="2433"/>
        <v/>
      </c>
      <c r="CJ200" s="349"/>
      <c r="CK200" s="350" t="str">
        <f t="shared" si="2434"/>
        <v/>
      </c>
      <c r="CL200" s="350" t="str">
        <f t="shared" si="2435"/>
        <v/>
      </c>
      <c r="CM200" s="320" t="str">
        <f t="shared" si="2487"/>
        <v/>
      </c>
      <c r="CN200" s="320" t="str">
        <f t="shared" si="2487"/>
        <v/>
      </c>
      <c r="CO200" s="355"/>
      <c r="CP200" s="322" t="str">
        <f>IF(BN200="","",MOD(BN200+'RAPPORT-XYZ'!$E$12,CERCLE))</f>
        <v/>
      </c>
      <c r="CQ200" s="345" t="str">
        <f t="shared" si="2470"/>
        <v/>
      </c>
      <c r="CR200" s="320" t="str">
        <f t="shared" si="2471"/>
        <v/>
      </c>
      <c r="CS200" s="320" t="str">
        <f t="shared" si="2436"/>
        <v/>
      </c>
      <c r="CT200" s="355"/>
      <c r="CU200" s="320" t="str">
        <f>IF(CR200="","",BY200/'RAPPORT-XYZ'!$E$9)</f>
        <v/>
      </c>
      <c r="CV200" s="320" t="str">
        <f>IF(CU200="","",-'RAPPORT-XYZ'!$E$27*CU200)</f>
        <v/>
      </c>
      <c r="CW200" s="320" t="str">
        <f>IF(CV200="","",-'RAPPORT-XYZ'!$E$29*CU200)</f>
        <v/>
      </c>
      <c r="CX200" s="355"/>
      <c r="CY200" s="320" t="str">
        <f t="shared" si="2437"/>
        <v/>
      </c>
      <c r="CZ200" s="320" t="str">
        <f t="shared" si="2437"/>
        <v/>
      </c>
      <c r="DA200" s="323"/>
      <c r="DB200" s="320" t="str">
        <f t="shared" si="2472"/>
        <v/>
      </c>
      <c r="DC200" s="355"/>
      <c r="DD200" s="320" t="str">
        <f>IF(CA200="","",CA200+('RAPPORT-XYZ'!$E$37*ROW(200:200)))</f>
        <v/>
      </c>
      <c r="DE200" s="355"/>
      <c r="DF200" s="345" t="str">
        <f t="shared" ref="DF200" si="2545">IF(AND(CZ200=0,CY200=0),0,IF(AND(CZ200=0,CY200&gt;0),NORD,IF(AND(CZ200&gt;0,CY200=0),EST,IF(AND(CZ200=0,CY200&lt;0),SUD,IF(AND(CZ200&lt;0,CY200=0),OUEST,"")))))</f>
        <v/>
      </c>
      <c r="DG200" s="345" t="str">
        <f t="shared" ref="DG200" si="2546">IF(CY200="","",IF(DF200="",MOD(DEGREES(ATAN(ABS(CZ200)/(ABS(CY200))))/24,CERCLE),DF200))</f>
        <v/>
      </c>
      <c r="DH200" s="345" t="str">
        <f t="shared" ref="DH200" si="2547">IF(DG200="","",MOD(IF(AND(CZ200&gt;0,CY200&gt;0),DG200,IF(AND(CZ200&gt;0,CY200&lt;0),SUD-DG200,IF(AND(CZ200&lt;0,CY200&lt;0),SUD+DG200,IF(AND(CZ200&lt;0,CY200&gt;0),NORD-DG200,DG200)))),CERCLE))</f>
        <v/>
      </c>
      <c r="DI200" s="322" t="str">
        <f t="shared" ref="DI200" si="2548">IF(CG200="","",MOD(CG200-DH200,CERCLE))</f>
        <v/>
      </c>
      <c r="DJ200" s="322" t="str">
        <f t="shared" si="2442"/>
        <v/>
      </c>
      <c r="DK200" s="322" t="str">
        <f>IF(XYZ!$F$15=OUI,'CALCUL-XYZ'!DJ200,'CALCUL-XYZ'!DH200)</f>
        <v/>
      </c>
      <c r="DL200" s="345" t="str">
        <f t="shared" si="2477"/>
        <v/>
      </c>
      <c r="DM200" s="323"/>
      <c r="DN200" s="320" t="str">
        <f t="shared" si="2443"/>
        <v/>
      </c>
      <c r="DO200" s="320" t="str">
        <f t="shared" si="2444"/>
        <v/>
      </c>
      <c r="DP200" s="320" t="str">
        <f>IF(DN200="","",DP199+DN200)</f>
        <v/>
      </c>
      <c r="DQ200" s="320" t="str">
        <f>IF(DO200="","",DQ199+DO200)</f>
        <v/>
      </c>
      <c r="DR200" s="323"/>
      <c r="DS200" s="320" t="str">
        <f t="shared" si="2445"/>
        <v/>
      </c>
      <c r="DT200" s="320" t="str">
        <f>IF(XYZ!AJ224="","",IF(XYZ!$AO$23='CALCUL-XY'!$E$56," "&amp;SUBSTITUTE(XYZ!AJ224,",","."),","&amp;SUBSTITUTE(XYZ!AJ224,",",".")))</f>
        <v/>
      </c>
      <c r="DU200" s="320" t="str">
        <f>IF(XYZ!AK224="","",IF(XYZ!$AO$23='CALCUL-XY'!$E$56," "&amp;SUBSTITUTE(XYZ!AK224,",","."),","&amp;SUBSTITUTE(XYZ!AK224,",",".")))</f>
        <v/>
      </c>
      <c r="DV200" s="320" t="str">
        <f>IF(DD200="","",IF(XYZ!$AO$23='CALCUL-XY'!$E$56," "&amp;SUBSTITUTE(DD200,",","."),","&amp;SUBSTITUTE(DD200,",",".")))</f>
        <v/>
      </c>
      <c r="DW200" s="320" t="str">
        <f>IF(DS200="","",IF(XYZ!$AO$23='CALCUL-XY'!$E$56,IF(XYZ!AM224=""," ST"," "&amp;XYZ!AM224),IF(XYZ!AM224="",",ST",","&amp;XYZ!AM224)))</f>
        <v/>
      </c>
      <c r="DX200" s="323"/>
      <c r="DY200" s="319">
        <f t="shared" si="2446"/>
        <v>200</v>
      </c>
      <c r="DZ200" s="320" t="str">
        <f t="shared" si="2447"/>
        <v/>
      </c>
      <c r="EA200" s="322" t="str">
        <f t="shared" si="2448"/>
        <v/>
      </c>
      <c r="EB200" s="345" t="str">
        <f t="shared" si="2479"/>
        <v/>
      </c>
      <c r="EC200" s="320" t="str">
        <f t="shared" si="2449"/>
        <v/>
      </c>
      <c r="ED200" s="320" t="str">
        <f t="shared" si="2492"/>
        <v/>
      </c>
      <c r="EE200" s="320" t="str">
        <f t="shared" si="2493"/>
        <v/>
      </c>
      <c r="EF200" s="320" t="str">
        <f ca="1">IF(EA200="","",IF(NC&lt;DY200,"",SUM(ED200:OFFSET(ED200,(NC-1),0))))</f>
        <v/>
      </c>
      <c r="EG200" s="320" t="str">
        <f ca="1">IF(EA200="","",IF(NC&lt;DY200,"",SUM(EE200:OFFSET(EE200,(NC-1),0))))</f>
        <v/>
      </c>
      <c r="EH200" s="320" t="str">
        <f t="shared" si="2450"/>
        <v/>
      </c>
      <c r="EI200" s="320" t="str">
        <f>IF(EH200="","",'RAPPORT-XYZ'!$E$9/'CALCUL-XYZ'!EH200)</f>
        <v/>
      </c>
      <c r="EJ200" s="355"/>
      <c r="EK200" s="357"/>
    </row>
    <row r="201" spans="1:141" s="358" customFormat="1" x14ac:dyDescent="0.15">
      <c r="W201" s="359"/>
      <c r="X201" s="359"/>
      <c r="Y201" s="360"/>
      <c r="AA201" s="323"/>
      <c r="AO201" s="361"/>
      <c r="AP201" s="361"/>
      <c r="AQ201" s="361"/>
      <c r="AR201" s="362"/>
      <c r="AV201" s="363"/>
      <c r="AW201" s="363"/>
      <c r="AX201" s="363"/>
      <c r="BB201" s="364"/>
      <c r="BC201" s="364"/>
      <c r="BD201" s="364"/>
      <c r="BE201" s="364"/>
      <c r="BF201" s="364"/>
      <c r="BG201" s="364"/>
      <c r="BH201" s="364"/>
      <c r="BJ201" s="364"/>
      <c r="BK201" s="364"/>
      <c r="BL201" s="364"/>
      <c r="BM201" s="364"/>
      <c r="BN201" s="365"/>
      <c r="BO201" s="364"/>
      <c r="BP201" s="364"/>
      <c r="BQ201" s="364"/>
      <c r="BR201" s="364"/>
      <c r="BS201" s="364"/>
      <c r="BT201" s="365"/>
      <c r="BV201" s="364"/>
      <c r="BW201" s="366"/>
      <c r="BX201" s="345"/>
      <c r="BY201" s="365"/>
      <c r="BZ201" s="365"/>
      <c r="CA201" s="364"/>
      <c r="CB201" s="367"/>
      <c r="CK201" s="368"/>
      <c r="CL201" s="369"/>
      <c r="CM201" s="323"/>
      <c r="CN201" s="323"/>
      <c r="CQ201" s="366"/>
      <c r="DD201" s="320"/>
      <c r="DF201" s="323"/>
      <c r="DG201" s="323"/>
      <c r="DH201" s="323"/>
      <c r="DI201" s="323"/>
      <c r="DJ201" s="323"/>
      <c r="DK201" s="320"/>
      <c r="DL201" s="370"/>
      <c r="DN201" s="364"/>
      <c r="DO201" s="364"/>
      <c r="DP201" s="364"/>
      <c r="DQ201" s="364"/>
      <c r="DY201" s="319">
        <f t="shared" si="2446"/>
        <v>201</v>
      </c>
      <c r="DZ201" s="320" t="str">
        <f t="shared" si="2447"/>
        <v/>
      </c>
      <c r="EA201" s="322" t="str">
        <f t="shared" si="2448"/>
        <v/>
      </c>
      <c r="EB201" s="345" t="str">
        <f t="shared" si="2479"/>
        <v/>
      </c>
      <c r="EC201" s="320" t="str">
        <f t="shared" si="2449"/>
        <v/>
      </c>
      <c r="ED201" s="320" t="str">
        <f t="shared" si="2492"/>
        <v/>
      </c>
      <c r="EE201" s="320" t="str">
        <f t="shared" si="2493"/>
        <v/>
      </c>
      <c r="EF201" s="320" t="str">
        <f ca="1">IF(EA201="","",IF(NC&lt;DY201,"",SUM(ED201:OFFSET(ED201,(NC-1),0))))</f>
        <v/>
      </c>
      <c r="EG201" s="320" t="str">
        <f ca="1">IF(EA201="","",IF(NC&lt;DY201,"",SUM(EE201:OFFSET(EE201,(NC-1),0))))</f>
        <v/>
      </c>
      <c r="EH201" s="320" t="str">
        <f t="shared" si="2450"/>
        <v/>
      </c>
      <c r="EI201" s="320" t="str">
        <f>IF(EH201="","",'RAPPORT-XYZ'!$E$9/'CALCUL-XYZ'!EH201)</f>
        <v/>
      </c>
      <c r="EK201" s="371"/>
    </row>
    <row r="202" spans="1:141" x14ac:dyDescent="0.15">
      <c r="DY202" s="319">
        <f t="shared" si="2446"/>
        <v>202</v>
      </c>
      <c r="DZ202" s="320" t="str">
        <f t="shared" si="2447"/>
        <v/>
      </c>
      <c r="EA202" s="322" t="str">
        <f t="shared" si="2448"/>
        <v/>
      </c>
      <c r="EB202" s="345" t="str">
        <f t="shared" si="2479"/>
        <v/>
      </c>
      <c r="EC202" s="320" t="str">
        <f t="shared" si="2449"/>
        <v/>
      </c>
      <c r="ED202" s="320" t="str">
        <f t="shared" si="2492"/>
        <v/>
      </c>
      <c r="EE202" s="320" t="str">
        <f t="shared" si="2493"/>
        <v/>
      </c>
      <c r="EF202" s="320" t="str">
        <f ca="1">IF(EA202="","",IF(NC&lt;DY202,"",SUM(ED202:OFFSET(ED202,(NC-1),0))))</f>
        <v/>
      </c>
      <c r="EG202" s="320" t="str">
        <f ca="1">IF(EA202="","",IF(NC&lt;DY202,"",SUM(EE202:OFFSET(EE202,(NC-1),0))))</f>
        <v/>
      </c>
      <c r="EH202" s="320" t="str">
        <f t="shared" si="2450"/>
        <v/>
      </c>
      <c r="EI202" s="320" t="str">
        <f>IF(EH202="","",'RAPPORT-XYZ'!$E$9/'CALCUL-XYZ'!EH202)</f>
        <v/>
      </c>
    </row>
    <row r="203" spans="1:141" x14ac:dyDescent="0.15">
      <c r="DY203" s="319">
        <f t="shared" si="2446"/>
        <v>203</v>
      </c>
      <c r="DZ203" s="320" t="str">
        <f t="shared" si="2447"/>
        <v/>
      </c>
      <c r="EA203" s="322" t="str">
        <f t="shared" si="2448"/>
        <v/>
      </c>
      <c r="EB203" s="345" t="str">
        <f t="shared" si="2479"/>
        <v/>
      </c>
      <c r="EC203" s="320" t="str">
        <f t="shared" si="2449"/>
        <v/>
      </c>
      <c r="ED203" s="320" t="str">
        <f t="shared" si="2492"/>
        <v/>
      </c>
      <c r="EE203" s="320" t="str">
        <f t="shared" si="2493"/>
        <v/>
      </c>
      <c r="EF203" s="320" t="str">
        <f ca="1">IF(EA203="","",IF(NC&lt;DY203,"",SUM(ED203:OFFSET(ED203,(NC-1),0))))</f>
        <v/>
      </c>
      <c r="EG203" s="320" t="str">
        <f ca="1">IF(EA203="","",IF(NC&lt;DY203,"",SUM(EE203:OFFSET(EE203,(NC-1),0))))</f>
        <v/>
      </c>
      <c r="EH203" s="320" t="str">
        <f t="shared" si="2450"/>
        <v/>
      </c>
      <c r="EI203" s="320" t="str">
        <f>IF(EH203="","",'RAPPORT-XYZ'!$E$9/'CALCUL-XYZ'!EH203)</f>
        <v/>
      </c>
    </row>
    <row r="204" spans="1:141" x14ac:dyDescent="0.15">
      <c r="DY204" s="319">
        <f t="shared" si="2446"/>
        <v>204</v>
      </c>
      <c r="DZ204" s="320" t="str">
        <f t="shared" si="2447"/>
        <v/>
      </c>
      <c r="EA204" s="322" t="str">
        <f t="shared" si="2448"/>
        <v/>
      </c>
      <c r="EB204" s="345" t="str">
        <f t="shared" si="2479"/>
        <v/>
      </c>
      <c r="EC204" s="320" t="str">
        <f t="shared" si="2449"/>
        <v/>
      </c>
      <c r="ED204" s="320" t="str">
        <f t="shared" si="2492"/>
        <v/>
      </c>
      <c r="EE204" s="320" t="str">
        <f t="shared" si="2493"/>
        <v/>
      </c>
      <c r="EF204" s="320" t="str">
        <f ca="1">IF(EA204="","",IF(NC&lt;DY204,"",SUM(ED204:OFFSET(ED204,(NC-1),0))))</f>
        <v/>
      </c>
      <c r="EG204" s="320" t="str">
        <f ca="1">IF(EA204="","",IF(NC&lt;DY204,"",SUM(EE204:OFFSET(EE204,(NC-1),0))))</f>
        <v/>
      </c>
      <c r="EH204" s="320" t="str">
        <f t="shared" si="2450"/>
        <v/>
      </c>
      <c r="EI204" s="320" t="str">
        <f>IF(EH204="","",'RAPPORT-XYZ'!$E$9/'CALCUL-XYZ'!EH204)</f>
        <v/>
      </c>
    </row>
    <row r="205" spans="1:141" x14ac:dyDescent="0.15">
      <c r="DY205" s="319">
        <f t="shared" si="2446"/>
        <v>205</v>
      </c>
      <c r="DZ205" s="320" t="str">
        <f t="shared" si="2447"/>
        <v/>
      </c>
      <c r="EA205" s="322" t="str">
        <f t="shared" si="2448"/>
        <v/>
      </c>
      <c r="EB205" s="345" t="str">
        <f t="shared" si="2479"/>
        <v/>
      </c>
      <c r="EC205" s="320" t="str">
        <f t="shared" si="2449"/>
        <v/>
      </c>
      <c r="ED205" s="320" t="str">
        <f t="shared" si="2492"/>
        <v/>
      </c>
      <c r="EE205" s="320" t="str">
        <f t="shared" si="2493"/>
        <v/>
      </c>
      <c r="EF205" s="320" t="str">
        <f ca="1">IF(EA205="","",IF(NC&lt;DY205,"",SUM(ED205:OFFSET(ED205,(NC-1),0))))</f>
        <v/>
      </c>
      <c r="EG205" s="320" t="str">
        <f ca="1">IF(EA205="","",IF(NC&lt;DY205,"",SUM(EE205:OFFSET(EE205,(NC-1),0))))</f>
        <v/>
      </c>
      <c r="EH205" s="320" t="str">
        <f t="shared" si="2450"/>
        <v/>
      </c>
      <c r="EI205" s="320" t="str">
        <f>IF(EH205="","",'RAPPORT-XYZ'!$E$9/'CALCUL-XYZ'!EH205)</f>
        <v/>
      </c>
    </row>
    <row r="206" spans="1:141" x14ac:dyDescent="0.15">
      <c r="DY206" s="319">
        <f t="shared" si="2446"/>
        <v>206</v>
      </c>
      <c r="DZ206" s="320" t="str">
        <f t="shared" si="2447"/>
        <v/>
      </c>
      <c r="EA206" s="322" t="str">
        <f t="shared" si="2448"/>
        <v/>
      </c>
      <c r="EB206" s="345" t="str">
        <f t="shared" si="2479"/>
        <v/>
      </c>
      <c r="EC206" s="320" t="str">
        <f t="shared" si="2449"/>
        <v/>
      </c>
      <c r="ED206" s="320" t="str">
        <f t="shared" si="2492"/>
        <v/>
      </c>
      <c r="EE206" s="320" t="str">
        <f t="shared" si="2493"/>
        <v/>
      </c>
      <c r="EF206" s="320" t="str">
        <f ca="1">IF(EA206="","",IF(NC&lt;DY206,"",SUM(ED206:OFFSET(ED206,(NC-1),0))))</f>
        <v/>
      </c>
      <c r="EG206" s="320" t="str">
        <f ca="1">IF(EA206="","",IF(NC&lt;DY206,"",SUM(EE206:OFFSET(EE206,(NC-1),0))))</f>
        <v/>
      </c>
      <c r="EH206" s="320" t="str">
        <f t="shared" si="2450"/>
        <v/>
      </c>
      <c r="EI206" s="320" t="str">
        <f>IF(EH206="","",'RAPPORT-XYZ'!$E$9/'CALCUL-XYZ'!EH206)</f>
        <v/>
      </c>
    </row>
    <row r="207" spans="1:141" x14ac:dyDescent="0.15">
      <c r="DY207" s="319">
        <f t="shared" si="2446"/>
        <v>207</v>
      </c>
      <c r="DZ207" s="320" t="str">
        <f t="shared" si="2447"/>
        <v/>
      </c>
      <c r="EA207" s="322" t="str">
        <f t="shared" si="2448"/>
        <v/>
      </c>
      <c r="EB207" s="345" t="str">
        <f t="shared" si="2479"/>
        <v/>
      </c>
      <c r="EC207" s="320" t="str">
        <f t="shared" si="2449"/>
        <v/>
      </c>
      <c r="ED207" s="320" t="str">
        <f t="shared" si="2492"/>
        <v/>
      </c>
      <c r="EE207" s="320" t="str">
        <f t="shared" si="2493"/>
        <v/>
      </c>
      <c r="EF207" s="320" t="str">
        <f ca="1">IF(EA207="","",IF(NC&lt;DY207,"",SUM(ED207:OFFSET(ED207,(NC-1),0))))</f>
        <v/>
      </c>
      <c r="EG207" s="320" t="str">
        <f ca="1">IF(EA207="","",IF(NC&lt;DY207,"",SUM(EE207:OFFSET(EE207,(NC-1),0))))</f>
        <v/>
      </c>
      <c r="EH207" s="320" t="str">
        <f t="shared" si="2450"/>
        <v/>
      </c>
      <c r="EI207" s="320" t="str">
        <f>IF(EH207="","",'RAPPORT-XYZ'!$E$9/'CALCUL-XYZ'!EH207)</f>
        <v/>
      </c>
    </row>
    <row r="208" spans="1:141" x14ac:dyDescent="0.15">
      <c r="DY208" s="319">
        <f t="shared" si="2446"/>
        <v>208</v>
      </c>
      <c r="DZ208" s="320" t="str">
        <f t="shared" si="2447"/>
        <v/>
      </c>
      <c r="EA208" s="322" t="str">
        <f t="shared" si="2448"/>
        <v/>
      </c>
      <c r="EB208" s="345" t="str">
        <f t="shared" si="2479"/>
        <v/>
      </c>
      <c r="EC208" s="320" t="str">
        <f t="shared" si="2449"/>
        <v/>
      </c>
      <c r="ED208" s="320" t="str">
        <f t="shared" si="2492"/>
        <v/>
      </c>
      <c r="EE208" s="320" t="str">
        <f t="shared" si="2493"/>
        <v/>
      </c>
      <c r="EF208" s="320" t="str">
        <f ca="1">IF(EA208="","",IF(NC&lt;DY208,"",SUM(ED208:OFFSET(ED208,(NC-1),0))))</f>
        <v/>
      </c>
      <c r="EG208" s="320" t="str">
        <f ca="1">IF(EA208="","",IF(NC&lt;DY208,"",SUM(EE208:OFFSET(EE208,(NC-1),0))))</f>
        <v/>
      </c>
      <c r="EH208" s="320" t="str">
        <f t="shared" si="2450"/>
        <v/>
      </c>
      <c r="EI208" s="320" t="str">
        <f>IF(EH208="","",'RAPPORT-XYZ'!$E$9/'CALCUL-XYZ'!EH208)</f>
        <v/>
      </c>
    </row>
    <row r="209" spans="129:139" x14ac:dyDescent="0.15">
      <c r="DY209" s="319">
        <f t="shared" si="2446"/>
        <v>209</v>
      </c>
      <c r="DZ209" s="320" t="str">
        <f t="shared" si="2447"/>
        <v/>
      </c>
      <c r="EA209" s="322" t="str">
        <f t="shared" si="2448"/>
        <v/>
      </c>
      <c r="EB209" s="345" t="str">
        <f t="shared" si="2479"/>
        <v/>
      </c>
      <c r="EC209" s="320" t="str">
        <f t="shared" si="2449"/>
        <v/>
      </c>
      <c r="ED209" s="320" t="str">
        <f t="shared" si="2492"/>
        <v/>
      </c>
      <c r="EE209" s="320" t="str">
        <f t="shared" si="2493"/>
        <v/>
      </c>
      <c r="EF209" s="320" t="str">
        <f ca="1">IF(EA209="","",IF(NC&lt;DY209,"",SUM(ED209:OFFSET(ED209,(NC-1),0))))</f>
        <v/>
      </c>
      <c r="EG209" s="320" t="str">
        <f ca="1">IF(EA209="","",IF(NC&lt;DY209,"",SUM(EE209:OFFSET(EE209,(NC-1),0))))</f>
        <v/>
      </c>
      <c r="EH209" s="320" t="str">
        <f t="shared" si="2450"/>
        <v/>
      </c>
      <c r="EI209" s="320" t="str">
        <f>IF(EH209="","",'RAPPORT-XYZ'!$E$9/'CALCUL-XYZ'!EH209)</f>
        <v/>
      </c>
    </row>
    <row r="210" spans="129:139" x14ac:dyDescent="0.15">
      <c r="DY210" s="319">
        <f t="shared" si="2446"/>
        <v>210</v>
      </c>
      <c r="DZ210" s="320" t="str">
        <f t="shared" si="2447"/>
        <v/>
      </c>
      <c r="EA210" s="322" t="str">
        <f t="shared" si="2448"/>
        <v/>
      </c>
      <c r="EB210" s="345" t="str">
        <f t="shared" si="2479"/>
        <v/>
      </c>
      <c r="EC210" s="320" t="str">
        <f t="shared" si="2449"/>
        <v/>
      </c>
      <c r="ED210" s="320" t="str">
        <f t="shared" si="2492"/>
        <v/>
      </c>
      <c r="EE210" s="320" t="str">
        <f t="shared" si="2493"/>
        <v/>
      </c>
      <c r="EF210" s="320" t="str">
        <f ca="1">IF(EA210="","",IF(NC&lt;DY210,"",SUM(ED210:OFFSET(ED210,(NC-1),0))))</f>
        <v/>
      </c>
      <c r="EG210" s="320" t="str">
        <f ca="1">IF(EA210="","",IF(NC&lt;DY210,"",SUM(EE210:OFFSET(EE210,(NC-1),0))))</f>
        <v/>
      </c>
      <c r="EH210" s="320" t="str">
        <f t="shared" si="2450"/>
        <v/>
      </c>
      <c r="EI210" s="320" t="str">
        <f>IF(EH210="","",'RAPPORT-XYZ'!$E$9/'CALCUL-XYZ'!EH210)</f>
        <v/>
      </c>
    </row>
    <row r="211" spans="129:139" x14ac:dyDescent="0.15">
      <c r="DY211" s="319">
        <f t="shared" si="2446"/>
        <v>211</v>
      </c>
      <c r="DZ211" s="320" t="str">
        <f t="shared" si="2447"/>
        <v/>
      </c>
      <c r="EA211" s="322" t="str">
        <f t="shared" si="2448"/>
        <v/>
      </c>
      <c r="EB211" s="345" t="str">
        <f t="shared" si="2479"/>
        <v/>
      </c>
      <c r="EC211" s="320" t="str">
        <f t="shared" si="2449"/>
        <v/>
      </c>
      <c r="ED211" s="320" t="str">
        <f t="shared" si="2492"/>
        <v/>
      </c>
      <c r="EE211" s="320" t="str">
        <f t="shared" si="2493"/>
        <v/>
      </c>
      <c r="EF211" s="320" t="str">
        <f ca="1">IF(EA211="","",IF(NC&lt;DY211,"",SUM(ED211:OFFSET(ED211,(NC-1),0))))</f>
        <v/>
      </c>
      <c r="EG211" s="320" t="str">
        <f ca="1">IF(EA211="","",IF(NC&lt;DY211,"",SUM(EE211:OFFSET(EE211,(NC-1),0))))</f>
        <v/>
      </c>
      <c r="EH211" s="320" t="str">
        <f t="shared" si="2450"/>
        <v/>
      </c>
      <c r="EI211" s="320" t="str">
        <f>IF(EH211="","",'RAPPORT-XYZ'!$E$9/'CALCUL-XYZ'!EH211)</f>
        <v/>
      </c>
    </row>
    <row r="212" spans="129:139" x14ac:dyDescent="0.15">
      <c r="DY212" s="319">
        <f t="shared" si="2446"/>
        <v>212</v>
      </c>
      <c r="DZ212" s="320" t="str">
        <f t="shared" si="2447"/>
        <v/>
      </c>
      <c r="EA212" s="322" t="str">
        <f t="shared" si="2448"/>
        <v/>
      </c>
      <c r="EB212" s="345" t="str">
        <f t="shared" si="2479"/>
        <v/>
      </c>
      <c r="EC212" s="320" t="str">
        <f t="shared" si="2449"/>
        <v/>
      </c>
      <c r="ED212" s="320" t="str">
        <f t="shared" si="2492"/>
        <v/>
      </c>
      <c r="EE212" s="320" t="str">
        <f t="shared" si="2493"/>
        <v/>
      </c>
      <c r="EF212" s="320" t="str">
        <f ca="1">IF(EA212="","",IF(NC&lt;DY212,"",SUM(ED212:OFFSET(ED212,(NC-1),0))))</f>
        <v/>
      </c>
      <c r="EG212" s="320" t="str">
        <f ca="1">IF(EA212="","",IF(NC&lt;DY212,"",SUM(EE212:OFFSET(EE212,(NC-1),0))))</f>
        <v/>
      </c>
      <c r="EH212" s="320" t="str">
        <f t="shared" si="2450"/>
        <v/>
      </c>
      <c r="EI212" s="320" t="str">
        <f>IF(EH212="","",'RAPPORT-XYZ'!$E$9/'CALCUL-XYZ'!EH212)</f>
        <v/>
      </c>
    </row>
    <row r="213" spans="129:139" x14ac:dyDescent="0.15">
      <c r="DY213" s="319">
        <f t="shared" si="2446"/>
        <v>213</v>
      </c>
      <c r="DZ213" s="320" t="str">
        <f t="shared" si="2447"/>
        <v/>
      </c>
      <c r="EA213" s="322" t="str">
        <f t="shared" si="2448"/>
        <v/>
      </c>
      <c r="EB213" s="345" t="str">
        <f t="shared" si="2479"/>
        <v/>
      </c>
      <c r="EC213" s="320" t="str">
        <f t="shared" si="2449"/>
        <v/>
      </c>
      <c r="ED213" s="320" t="str">
        <f t="shared" si="2492"/>
        <v/>
      </c>
      <c r="EE213" s="320" t="str">
        <f t="shared" si="2493"/>
        <v/>
      </c>
      <c r="EF213" s="320" t="str">
        <f ca="1">IF(EA213="","",IF(NC&lt;DY213,"",SUM(ED213:OFFSET(ED213,(NC-1),0))))</f>
        <v/>
      </c>
      <c r="EG213" s="320" t="str">
        <f ca="1">IF(EA213="","",IF(NC&lt;DY213,"",SUM(EE213:OFFSET(EE213,(NC-1),0))))</f>
        <v/>
      </c>
      <c r="EH213" s="320" t="str">
        <f t="shared" si="2450"/>
        <v/>
      </c>
      <c r="EI213" s="320" t="str">
        <f>IF(EH213="","",'RAPPORT-XYZ'!$E$9/'CALCUL-XYZ'!EH213)</f>
        <v/>
      </c>
    </row>
    <row r="214" spans="129:139" x14ac:dyDescent="0.15">
      <c r="DY214" s="319">
        <f t="shared" si="2446"/>
        <v>214</v>
      </c>
      <c r="DZ214" s="320" t="str">
        <f t="shared" si="2447"/>
        <v/>
      </c>
      <c r="EA214" s="322" t="str">
        <f t="shared" si="2448"/>
        <v/>
      </c>
      <c r="EB214" s="345" t="str">
        <f t="shared" si="2479"/>
        <v/>
      </c>
      <c r="EC214" s="320" t="str">
        <f t="shared" si="2449"/>
        <v/>
      </c>
      <c r="ED214" s="320" t="str">
        <f t="shared" si="2492"/>
        <v/>
      </c>
      <c r="EE214" s="320" t="str">
        <f t="shared" si="2493"/>
        <v/>
      </c>
      <c r="EF214" s="320" t="str">
        <f ca="1">IF(EA214="","",IF(NC&lt;DY214,"",SUM(ED214:OFFSET(ED214,(NC-1),0))))</f>
        <v/>
      </c>
      <c r="EG214" s="320" t="str">
        <f ca="1">IF(EA214="","",IF(NC&lt;DY214,"",SUM(EE214:OFFSET(EE214,(NC-1),0))))</f>
        <v/>
      </c>
      <c r="EH214" s="320" t="str">
        <f t="shared" si="2450"/>
        <v/>
      </c>
      <c r="EI214" s="320" t="str">
        <f>IF(EH214="","",'RAPPORT-XYZ'!$E$9/'CALCUL-XYZ'!EH214)</f>
        <v/>
      </c>
    </row>
    <row r="215" spans="129:139" x14ac:dyDescent="0.15">
      <c r="DY215" s="319">
        <f t="shared" si="2446"/>
        <v>215</v>
      </c>
      <c r="DZ215" s="320" t="str">
        <f t="shared" si="2447"/>
        <v/>
      </c>
      <c r="EA215" s="322" t="str">
        <f t="shared" si="2448"/>
        <v/>
      </c>
      <c r="EB215" s="345" t="str">
        <f t="shared" si="2479"/>
        <v/>
      </c>
      <c r="EC215" s="320" t="str">
        <f t="shared" si="2449"/>
        <v/>
      </c>
      <c r="ED215" s="320" t="str">
        <f t="shared" si="2492"/>
        <v/>
      </c>
      <c r="EE215" s="320" t="str">
        <f t="shared" si="2493"/>
        <v/>
      </c>
      <c r="EF215" s="320" t="str">
        <f ca="1">IF(EA215="","",IF(NC&lt;DY215,"",SUM(ED215:OFFSET(ED215,(NC-1),0))))</f>
        <v/>
      </c>
      <c r="EG215" s="320" t="str">
        <f ca="1">IF(EA215="","",IF(NC&lt;DY215,"",SUM(EE215:OFFSET(EE215,(NC-1),0))))</f>
        <v/>
      </c>
      <c r="EH215" s="320" t="str">
        <f t="shared" si="2450"/>
        <v/>
      </c>
      <c r="EI215" s="320" t="str">
        <f>IF(EH215="","",'RAPPORT-XYZ'!$E$9/'CALCUL-XYZ'!EH215)</f>
        <v/>
      </c>
    </row>
    <row r="216" spans="129:139" x14ac:dyDescent="0.15">
      <c r="DY216" s="319">
        <f t="shared" si="2446"/>
        <v>216</v>
      </c>
      <c r="DZ216" s="320" t="str">
        <f t="shared" si="2447"/>
        <v/>
      </c>
      <c r="EA216" s="322" t="str">
        <f t="shared" si="2448"/>
        <v/>
      </c>
      <c r="EB216" s="345" t="str">
        <f t="shared" si="2479"/>
        <v/>
      </c>
      <c r="EC216" s="320" t="str">
        <f t="shared" si="2449"/>
        <v/>
      </c>
      <c r="ED216" s="320" t="str">
        <f t="shared" si="2492"/>
        <v/>
      </c>
      <c r="EE216" s="320" t="str">
        <f t="shared" si="2493"/>
        <v/>
      </c>
      <c r="EF216" s="320" t="str">
        <f ca="1">IF(EA216="","",IF(NC&lt;DY216,"",SUM(ED216:OFFSET(ED216,(NC-1),0))))</f>
        <v/>
      </c>
      <c r="EG216" s="320" t="str">
        <f ca="1">IF(EA216="","",IF(NC&lt;DY216,"",SUM(EE216:OFFSET(EE216,(NC-1),0))))</f>
        <v/>
      </c>
      <c r="EH216" s="320" t="str">
        <f t="shared" si="2450"/>
        <v/>
      </c>
      <c r="EI216" s="320" t="str">
        <f>IF(EH216="","",'RAPPORT-XYZ'!$E$9/'CALCUL-XYZ'!EH216)</f>
        <v/>
      </c>
    </row>
    <row r="217" spans="129:139" x14ac:dyDescent="0.15">
      <c r="DY217" s="319">
        <f t="shared" si="2446"/>
        <v>217</v>
      </c>
      <c r="DZ217" s="320" t="str">
        <f t="shared" si="2447"/>
        <v/>
      </c>
      <c r="EA217" s="322" t="str">
        <f t="shared" si="2448"/>
        <v/>
      </c>
      <c r="EB217" s="345" t="str">
        <f t="shared" si="2479"/>
        <v/>
      </c>
      <c r="EC217" s="320" t="str">
        <f t="shared" si="2449"/>
        <v/>
      </c>
      <c r="ED217" s="320" t="str">
        <f t="shared" si="2492"/>
        <v/>
      </c>
      <c r="EE217" s="320" t="str">
        <f t="shared" si="2493"/>
        <v/>
      </c>
      <c r="EF217" s="320" t="str">
        <f ca="1">IF(EA217="","",IF(NC&lt;DY217,"",SUM(ED217:OFFSET(ED217,(NC-1),0))))</f>
        <v/>
      </c>
      <c r="EG217" s="320" t="str">
        <f ca="1">IF(EA217="","",IF(NC&lt;DY217,"",SUM(EE217:OFFSET(EE217,(NC-1),0))))</f>
        <v/>
      </c>
      <c r="EH217" s="320" t="str">
        <f t="shared" si="2450"/>
        <v/>
      </c>
      <c r="EI217" s="320" t="str">
        <f>IF(EH217="","",'RAPPORT-XYZ'!$E$9/'CALCUL-XYZ'!EH217)</f>
        <v/>
      </c>
    </row>
    <row r="218" spans="129:139" x14ac:dyDescent="0.15">
      <c r="DY218" s="319">
        <f t="shared" si="2446"/>
        <v>218</v>
      </c>
      <c r="DZ218" s="320" t="str">
        <f t="shared" si="2447"/>
        <v/>
      </c>
      <c r="EA218" s="322" t="str">
        <f t="shared" si="2448"/>
        <v/>
      </c>
      <c r="EB218" s="345" t="str">
        <f t="shared" si="2479"/>
        <v/>
      </c>
      <c r="EC218" s="320" t="str">
        <f t="shared" si="2449"/>
        <v/>
      </c>
      <c r="ED218" s="320" t="str">
        <f t="shared" si="2492"/>
        <v/>
      </c>
      <c r="EE218" s="320" t="str">
        <f t="shared" si="2493"/>
        <v/>
      </c>
      <c r="EF218" s="320" t="str">
        <f ca="1">IF(EA218="","",IF(NC&lt;DY218,"",SUM(ED218:OFFSET(ED218,(NC-1),0))))</f>
        <v/>
      </c>
      <c r="EG218" s="320" t="str">
        <f ca="1">IF(EA218="","",IF(NC&lt;DY218,"",SUM(EE218:OFFSET(EE218,(NC-1),0))))</f>
        <v/>
      </c>
      <c r="EH218" s="320" t="str">
        <f t="shared" si="2450"/>
        <v/>
      </c>
      <c r="EI218" s="320" t="str">
        <f>IF(EH218="","",'RAPPORT-XYZ'!$E$9/'CALCUL-XYZ'!EH218)</f>
        <v/>
      </c>
    </row>
    <row r="219" spans="129:139" x14ac:dyDescent="0.15">
      <c r="DY219" s="319">
        <f t="shared" si="2446"/>
        <v>219</v>
      </c>
      <c r="DZ219" s="320" t="str">
        <f t="shared" si="2447"/>
        <v/>
      </c>
      <c r="EA219" s="322" t="str">
        <f t="shared" si="2448"/>
        <v/>
      </c>
      <c r="EB219" s="345" t="str">
        <f t="shared" si="2479"/>
        <v/>
      </c>
      <c r="EC219" s="320" t="str">
        <f t="shared" si="2449"/>
        <v/>
      </c>
      <c r="ED219" s="320" t="str">
        <f t="shared" si="2492"/>
        <v/>
      </c>
      <c r="EE219" s="320" t="str">
        <f t="shared" si="2493"/>
        <v/>
      </c>
      <c r="EF219" s="320" t="str">
        <f ca="1">IF(EA219="","",IF(NC&lt;DY219,"",SUM(ED219:OFFSET(ED219,(NC-1),0))))</f>
        <v/>
      </c>
      <c r="EG219" s="320" t="str">
        <f ca="1">IF(EA219="","",IF(NC&lt;DY219,"",SUM(EE219:OFFSET(EE219,(NC-1),0))))</f>
        <v/>
      </c>
      <c r="EH219" s="320" t="str">
        <f t="shared" si="2450"/>
        <v/>
      </c>
      <c r="EI219" s="320" t="str">
        <f>IF(EH219="","",'RAPPORT-XYZ'!$E$9/'CALCUL-XYZ'!EH219)</f>
        <v/>
      </c>
    </row>
    <row r="220" spans="129:139" x14ac:dyDescent="0.15">
      <c r="DY220" s="319">
        <f t="shared" si="2446"/>
        <v>220</v>
      </c>
      <c r="DZ220" s="320" t="str">
        <f t="shared" si="2447"/>
        <v/>
      </c>
      <c r="EA220" s="322" t="str">
        <f t="shared" si="2448"/>
        <v/>
      </c>
      <c r="EB220" s="345" t="str">
        <f t="shared" si="2479"/>
        <v/>
      </c>
      <c r="EC220" s="320" t="str">
        <f t="shared" si="2449"/>
        <v/>
      </c>
      <c r="ED220" s="320" t="str">
        <f t="shared" si="2492"/>
        <v/>
      </c>
      <c r="EE220" s="320" t="str">
        <f t="shared" si="2493"/>
        <v/>
      </c>
      <c r="EF220" s="320" t="str">
        <f ca="1">IF(EA220="","",IF(NC&lt;DY220,"",SUM(ED220:OFFSET(ED220,(NC-1),0))))</f>
        <v/>
      </c>
      <c r="EG220" s="320" t="str">
        <f ca="1">IF(EA220="","",IF(NC&lt;DY220,"",SUM(EE220:OFFSET(EE220,(NC-1),0))))</f>
        <v/>
      </c>
      <c r="EH220" s="320" t="str">
        <f t="shared" si="2450"/>
        <v/>
      </c>
      <c r="EI220" s="320" t="str">
        <f>IF(EH220="","",'RAPPORT-XYZ'!$E$9/'CALCUL-XYZ'!EH220)</f>
        <v/>
      </c>
    </row>
    <row r="221" spans="129:139" x14ac:dyDescent="0.15">
      <c r="DY221" s="319">
        <f t="shared" si="2446"/>
        <v>221</v>
      </c>
      <c r="DZ221" s="320" t="str">
        <f t="shared" si="2447"/>
        <v/>
      </c>
      <c r="EA221" s="322" t="str">
        <f t="shared" si="2448"/>
        <v/>
      </c>
      <c r="EB221" s="345" t="str">
        <f t="shared" si="2479"/>
        <v/>
      </c>
      <c r="EC221" s="320" t="str">
        <f t="shared" si="2449"/>
        <v/>
      </c>
      <c r="ED221" s="320" t="str">
        <f t="shared" si="2492"/>
        <v/>
      </c>
      <c r="EE221" s="320" t="str">
        <f t="shared" si="2493"/>
        <v/>
      </c>
      <c r="EF221" s="320" t="str">
        <f ca="1">IF(EA221="","",IF(NC&lt;DY221,"",SUM(ED221:OFFSET(ED221,(NC-1),0))))</f>
        <v/>
      </c>
      <c r="EG221" s="320" t="str">
        <f ca="1">IF(EA221="","",IF(NC&lt;DY221,"",SUM(EE221:OFFSET(EE221,(NC-1),0))))</f>
        <v/>
      </c>
      <c r="EH221" s="320" t="str">
        <f t="shared" si="2450"/>
        <v/>
      </c>
      <c r="EI221" s="320" t="str">
        <f>IF(EH221="","",'RAPPORT-XYZ'!$E$9/'CALCUL-XYZ'!EH221)</f>
        <v/>
      </c>
    </row>
    <row r="222" spans="129:139" x14ac:dyDescent="0.15">
      <c r="DY222" s="319">
        <f t="shared" si="2446"/>
        <v>222</v>
      </c>
      <c r="DZ222" s="320" t="str">
        <f t="shared" si="2447"/>
        <v/>
      </c>
      <c r="EA222" s="322" t="str">
        <f t="shared" si="2448"/>
        <v/>
      </c>
      <c r="EB222" s="345" t="str">
        <f t="shared" si="2479"/>
        <v/>
      </c>
      <c r="EC222" s="320" t="str">
        <f t="shared" si="2449"/>
        <v/>
      </c>
      <c r="ED222" s="320" t="str">
        <f t="shared" si="2492"/>
        <v/>
      </c>
      <c r="EE222" s="320" t="str">
        <f t="shared" si="2493"/>
        <v/>
      </c>
      <c r="EF222" s="320" t="str">
        <f ca="1">IF(EA222="","",IF(NC&lt;DY222,"",SUM(ED222:OFFSET(ED222,(NC-1),0))))</f>
        <v/>
      </c>
      <c r="EG222" s="320" t="str">
        <f ca="1">IF(EA222="","",IF(NC&lt;DY222,"",SUM(EE222:OFFSET(EE222,(NC-1),0))))</f>
        <v/>
      </c>
      <c r="EH222" s="320" t="str">
        <f t="shared" si="2450"/>
        <v/>
      </c>
      <c r="EI222" s="320" t="str">
        <f>IF(EH222="","",'RAPPORT-XYZ'!$E$9/'CALCUL-XYZ'!EH222)</f>
        <v/>
      </c>
    </row>
    <row r="223" spans="129:139" x14ac:dyDescent="0.15">
      <c r="DY223" s="319">
        <f t="shared" si="2446"/>
        <v>223</v>
      </c>
      <c r="DZ223" s="320" t="str">
        <f t="shared" si="2447"/>
        <v/>
      </c>
      <c r="EA223" s="322" t="str">
        <f t="shared" si="2448"/>
        <v/>
      </c>
      <c r="EB223" s="345" t="str">
        <f t="shared" si="2479"/>
        <v/>
      </c>
      <c r="EC223" s="320" t="str">
        <f t="shared" si="2449"/>
        <v/>
      </c>
      <c r="ED223" s="320" t="str">
        <f t="shared" si="2492"/>
        <v/>
      </c>
      <c r="EE223" s="320" t="str">
        <f t="shared" si="2493"/>
        <v/>
      </c>
      <c r="EF223" s="320" t="str">
        <f ca="1">IF(EA223="","",IF(NC&lt;DY223,"",SUM(ED223:OFFSET(ED223,(NC-1),0))))</f>
        <v/>
      </c>
      <c r="EG223" s="320" t="str">
        <f ca="1">IF(EA223="","",IF(NC&lt;DY223,"",SUM(EE223:OFFSET(EE223,(NC-1),0))))</f>
        <v/>
      </c>
      <c r="EH223" s="320" t="str">
        <f t="shared" si="2450"/>
        <v/>
      </c>
      <c r="EI223" s="320" t="str">
        <f>IF(EH223="","",'RAPPORT-XYZ'!$E$9/'CALCUL-XYZ'!EH223)</f>
        <v/>
      </c>
    </row>
    <row r="224" spans="129:139" x14ac:dyDescent="0.15">
      <c r="DY224" s="319">
        <f t="shared" si="2446"/>
        <v>224</v>
      </c>
      <c r="DZ224" s="320" t="str">
        <f t="shared" si="2447"/>
        <v/>
      </c>
      <c r="EA224" s="322" t="str">
        <f t="shared" si="2448"/>
        <v/>
      </c>
      <c r="EB224" s="345" t="str">
        <f t="shared" si="2479"/>
        <v/>
      </c>
      <c r="EC224" s="320" t="str">
        <f t="shared" si="2449"/>
        <v/>
      </c>
      <c r="ED224" s="320" t="str">
        <f t="shared" si="2492"/>
        <v/>
      </c>
      <c r="EE224" s="320" t="str">
        <f t="shared" si="2493"/>
        <v/>
      </c>
      <c r="EF224" s="320" t="str">
        <f ca="1">IF(EA224="","",IF(NC&lt;DY224,"",SUM(ED224:OFFSET(ED224,(NC-1),0))))</f>
        <v/>
      </c>
      <c r="EG224" s="320" t="str">
        <f ca="1">IF(EA224="","",IF(NC&lt;DY224,"",SUM(EE224:OFFSET(EE224,(NC-1),0))))</f>
        <v/>
      </c>
      <c r="EH224" s="320" t="str">
        <f t="shared" si="2450"/>
        <v/>
      </c>
      <c r="EI224" s="320" t="str">
        <f>IF(EH224="","",'RAPPORT-XYZ'!$E$9/'CALCUL-XYZ'!EH224)</f>
        <v/>
      </c>
    </row>
    <row r="225" spans="129:139" x14ac:dyDescent="0.15">
      <c r="DY225" s="319">
        <f t="shared" si="2446"/>
        <v>225</v>
      </c>
      <c r="DZ225" s="320" t="str">
        <f t="shared" si="2447"/>
        <v/>
      </c>
      <c r="EA225" s="322" t="str">
        <f t="shared" si="2448"/>
        <v/>
      </c>
      <c r="EB225" s="345" t="str">
        <f t="shared" si="2479"/>
        <v/>
      </c>
      <c r="EC225" s="320" t="str">
        <f t="shared" si="2449"/>
        <v/>
      </c>
      <c r="ED225" s="320" t="str">
        <f t="shared" si="2492"/>
        <v/>
      </c>
      <c r="EE225" s="320" t="str">
        <f t="shared" si="2493"/>
        <v/>
      </c>
      <c r="EF225" s="320" t="str">
        <f ca="1">IF(EA225="","",IF(NC&lt;DY225,"",SUM(ED225:OFFSET(ED225,(NC-1),0))))</f>
        <v/>
      </c>
      <c r="EG225" s="320" t="str">
        <f ca="1">IF(EA225="","",IF(NC&lt;DY225,"",SUM(EE225:OFFSET(EE225,(NC-1),0))))</f>
        <v/>
      </c>
      <c r="EH225" s="320" t="str">
        <f t="shared" si="2450"/>
        <v/>
      </c>
      <c r="EI225" s="320" t="str">
        <f>IF(EH225="","",'RAPPORT-XYZ'!$E$9/'CALCUL-XYZ'!EH225)</f>
        <v/>
      </c>
    </row>
    <row r="226" spans="129:139" x14ac:dyDescent="0.15">
      <c r="DY226" s="319">
        <f t="shared" si="2446"/>
        <v>226</v>
      </c>
      <c r="DZ226" s="320" t="str">
        <f t="shared" si="2447"/>
        <v/>
      </c>
      <c r="EA226" s="322" t="str">
        <f t="shared" si="2448"/>
        <v/>
      </c>
      <c r="EB226" s="345" t="str">
        <f t="shared" si="2479"/>
        <v/>
      </c>
      <c r="EC226" s="320" t="str">
        <f t="shared" si="2449"/>
        <v/>
      </c>
      <c r="ED226" s="320" t="str">
        <f t="shared" si="2492"/>
        <v/>
      </c>
      <c r="EE226" s="320" t="str">
        <f t="shared" si="2493"/>
        <v/>
      </c>
      <c r="EF226" s="320" t="str">
        <f ca="1">IF(EA226="","",IF(NC&lt;DY226,"",SUM(ED226:OFFSET(ED226,(NC-1),0))))</f>
        <v/>
      </c>
      <c r="EG226" s="320" t="str">
        <f ca="1">IF(EA226="","",IF(NC&lt;DY226,"",SUM(EE226:OFFSET(EE226,(NC-1),0))))</f>
        <v/>
      </c>
      <c r="EH226" s="320" t="str">
        <f t="shared" si="2450"/>
        <v/>
      </c>
      <c r="EI226" s="320" t="str">
        <f>IF(EH226="","",'RAPPORT-XYZ'!$E$9/'CALCUL-XYZ'!EH226)</f>
        <v/>
      </c>
    </row>
    <row r="227" spans="129:139" x14ac:dyDescent="0.15">
      <c r="DY227" s="319">
        <f t="shared" si="2446"/>
        <v>227</v>
      </c>
      <c r="DZ227" s="320" t="str">
        <f t="shared" si="2447"/>
        <v/>
      </c>
      <c r="EA227" s="322" t="str">
        <f t="shared" si="2448"/>
        <v/>
      </c>
      <c r="EB227" s="345" t="str">
        <f t="shared" si="2479"/>
        <v/>
      </c>
      <c r="EC227" s="320" t="str">
        <f t="shared" si="2449"/>
        <v/>
      </c>
      <c r="ED227" s="320" t="str">
        <f t="shared" si="2492"/>
        <v/>
      </c>
      <c r="EE227" s="320" t="str">
        <f t="shared" si="2493"/>
        <v/>
      </c>
      <c r="EF227" s="320" t="str">
        <f ca="1">IF(EA227="","",IF(NC&lt;DY227,"",SUM(ED227:OFFSET(ED227,(NC-1),0))))</f>
        <v/>
      </c>
      <c r="EG227" s="320" t="str">
        <f ca="1">IF(EA227="","",IF(NC&lt;DY227,"",SUM(EE227:OFFSET(EE227,(NC-1),0))))</f>
        <v/>
      </c>
      <c r="EH227" s="320" t="str">
        <f t="shared" si="2450"/>
        <v/>
      </c>
      <c r="EI227" s="320" t="str">
        <f>IF(EH227="","",'RAPPORT-XYZ'!$E$9/'CALCUL-XYZ'!EH227)</f>
        <v/>
      </c>
    </row>
    <row r="228" spans="129:139" x14ac:dyDescent="0.15">
      <c r="DY228" s="319">
        <f t="shared" si="2446"/>
        <v>228</v>
      </c>
      <c r="DZ228" s="320" t="str">
        <f t="shared" si="2447"/>
        <v/>
      </c>
      <c r="EA228" s="322" t="str">
        <f t="shared" si="2448"/>
        <v/>
      </c>
      <c r="EB228" s="345" t="str">
        <f t="shared" si="2479"/>
        <v/>
      </c>
      <c r="EC228" s="320" t="str">
        <f t="shared" si="2449"/>
        <v/>
      </c>
      <c r="ED228" s="320" t="str">
        <f t="shared" si="2492"/>
        <v/>
      </c>
      <c r="EE228" s="320" t="str">
        <f t="shared" si="2493"/>
        <v/>
      </c>
      <c r="EF228" s="320" t="str">
        <f ca="1">IF(EA228="","",IF(NC&lt;DY228,"",SUM(ED228:OFFSET(ED228,(NC-1),0))))</f>
        <v/>
      </c>
      <c r="EG228" s="320" t="str">
        <f ca="1">IF(EA228="","",IF(NC&lt;DY228,"",SUM(EE228:OFFSET(EE228,(NC-1),0))))</f>
        <v/>
      </c>
      <c r="EH228" s="320" t="str">
        <f t="shared" si="2450"/>
        <v/>
      </c>
      <c r="EI228" s="320" t="str">
        <f>IF(EH228="","",'RAPPORT-XYZ'!$E$9/'CALCUL-XYZ'!EH228)</f>
        <v/>
      </c>
    </row>
    <row r="229" spans="129:139" x14ac:dyDescent="0.15">
      <c r="DY229" s="319">
        <f t="shared" si="2446"/>
        <v>229</v>
      </c>
      <c r="DZ229" s="320" t="str">
        <f t="shared" si="2447"/>
        <v/>
      </c>
      <c r="EA229" s="322" t="str">
        <f t="shared" si="2448"/>
        <v/>
      </c>
      <c r="EB229" s="345" t="str">
        <f t="shared" si="2479"/>
        <v/>
      </c>
      <c r="EC229" s="320" t="str">
        <f t="shared" si="2449"/>
        <v/>
      </c>
      <c r="ED229" s="320" t="str">
        <f t="shared" si="2492"/>
        <v/>
      </c>
      <c r="EE229" s="320" t="str">
        <f t="shared" si="2493"/>
        <v/>
      </c>
      <c r="EF229" s="320" t="str">
        <f ca="1">IF(EA229="","",IF(NC&lt;DY229,"",SUM(ED229:OFFSET(ED229,(NC-1),0))))</f>
        <v/>
      </c>
      <c r="EG229" s="320" t="str">
        <f ca="1">IF(EA229="","",IF(NC&lt;DY229,"",SUM(EE229:OFFSET(EE229,(NC-1),0))))</f>
        <v/>
      </c>
      <c r="EH229" s="320" t="str">
        <f t="shared" si="2450"/>
        <v/>
      </c>
      <c r="EI229" s="320" t="str">
        <f>IF(EH229="","",'RAPPORT-XYZ'!$E$9/'CALCUL-XYZ'!EH229)</f>
        <v/>
      </c>
    </row>
    <row r="230" spans="129:139" x14ac:dyDescent="0.15">
      <c r="DY230" s="319">
        <f t="shared" si="2446"/>
        <v>230</v>
      </c>
      <c r="DZ230" s="320" t="str">
        <f t="shared" si="2447"/>
        <v/>
      </c>
      <c r="EA230" s="322" t="str">
        <f t="shared" si="2448"/>
        <v/>
      </c>
      <c r="EB230" s="345" t="str">
        <f t="shared" si="2479"/>
        <v/>
      </c>
      <c r="EC230" s="320" t="str">
        <f t="shared" si="2449"/>
        <v/>
      </c>
      <c r="ED230" s="320" t="str">
        <f t="shared" si="2492"/>
        <v/>
      </c>
      <c r="EE230" s="320" t="str">
        <f t="shared" si="2493"/>
        <v/>
      </c>
      <c r="EF230" s="320" t="str">
        <f ca="1">IF(EA230="","",IF(NC&lt;DY230,"",SUM(ED230:OFFSET(ED230,(NC-1),0))))</f>
        <v/>
      </c>
      <c r="EG230" s="320" t="str">
        <f ca="1">IF(EA230="","",IF(NC&lt;DY230,"",SUM(EE230:OFFSET(EE230,(NC-1),0))))</f>
        <v/>
      </c>
      <c r="EH230" s="320" t="str">
        <f t="shared" si="2450"/>
        <v/>
      </c>
      <c r="EI230" s="320" t="str">
        <f>IF(EH230="","",'RAPPORT-XYZ'!$E$9/'CALCUL-XYZ'!EH230)</f>
        <v/>
      </c>
    </row>
    <row r="231" spans="129:139" x14ac:dyDescent="0.15">
      <c r="DY231" s="319">
        <f t="shared" si="2446"/>
        <v>231</v>
      </c>
      <c r="DZ231" s="320" t="str">
        <f t="shared" si="2447"/>
        <v/>
      </c>
      <c r="EA231" s="322" t="str">
        <f t="shared" si="2448"/>
        <v/>
      </c>
      <c r="EB231" s="345" t="str">
        <f t="shared" si="2479"/>
        <v/>
      </c>
      <c r="EC231" s="320" t="str">
        <f t="shared" si="2449"/>
        <v/>
      </c>
      <c r="ED231" s="320" t="str">
        <f t="shared" si="2492"/>
        <v/>
      </c>
      <c r="EE231" s="320" t="str">
        <f t="shared" si="2493"/>
        <v/>
      </c>
      <c r="EF231" s="320" t="str">
        <f ca="1">IF(EA231="","",IF(NC&lt;DY231,"",SUM(ED231:OFFSET(ED231,(NC-1),0))))</f>
        <v/>
      </c>
      <c r="EG231" s="320" t="str">
        <f ca="1">IF(EA231="","",IF(NC&lt;DY231,"",SUM(EE231:OFFSET(EE231,(NC-1),0))))</f>
        <v/>
      </c>
      <c r="EH231" s="320" t="str">
        <f t="shared" si="2450"/>
        <v/>
      </c>
      <c r="EI231" s="320" t="str">
        <f>IF(EH231="","",'RAPPORT-XYZ'!$E$9/'CALCUL-XYZ'!EH231)</f>
        <v/>
      </c>
    </row>
    <row r="232" spans="129:139" x14ac:dyDescent="0.15">
      <c r="DY232" s="319">
        <f t="shared" si="2446"/>
        <v>232</v>
      </c>
      <c r="DZ232" s="320" t="str">
        <f t="shared" si="2447"/>
        <v/>
      </c>
      <c r="EA232" s="322" t="str">
        <f t="shared" si="2448"/>
        <v/>
      </c>
      <c r="EB232" s="345" t="str">
        <f t="shared" si="2479"/>
        <v/>
      </c>
      <c r="EC232" s="320" t="str">
        <f t="shared" si="2449"/>
        <v/>
      </c>
      <c r="ED232" s="320" t="str">
        <f t="shared" si="2492"/>
        <v/>
      </c>
      <c r="EE232" s="320" t="str">
        <f t="shared" si="2493"/>
        <v/>
      </c>
      <c r="EF232" s="320" t="str">
        <f ca="1">IF(EA232="","",IF(NC&lt;DY232,"",SUM(ED232:OFFSET(ED232,(NC-1),0))))</f>
        <v/>
      </c>
      <c r="EG232" s="320" t="str">
        <f ca="1">IF(EA232="","",IF(NC&lt;DY232,"",SUM(EE232:OFFSET(EE232,(NC-1),0))))</f>
        <v/>
      </c>
      <c r="EH232" s="320" t="str">
        <f t="shared" si="2450"/>
        <v/>
      </c>
      <c r="EI232" s="320" t="str">
        <f>IF(EH232="","",'RAPPORT-XYZ'!$E$9/'CALCUL-XYZ'!EH232)</f>
        <v/>
      </c>
    </row>
    <row r="233" spans="129:139" x14ac:dyDescent="0.15">
      <c r="DY233" s="319">
        <f t="shared" si="2446"/>
        <v>233</v>
      </c>
      <c r="DZ233" s="320" t="str">
        <f t="shared" si="2447"/>
        <v/>
      </c>
      <c r="EA233" s="322" t="str">
        <f t="shared" si="2448"/>
        <v/>
      </c>
      <c r="EB233" s="345" t="str">
        <f t="shared" si="2479"/>
        <v/>
      </c>
      <c r="EC233" s="320" t="str">
        <f t="shared" si="2449"/>
        <v/>
      </c>
      <c r="ED233" s="320" t="str">
        <f t="shared" si="2492"/>
        <v/>
      </c>
      <c r="EE233" s="320" t="str">
        <f t="shared" si="2493"/>
        <v/>
      </c>
      <c r="EF233" s="320" t="str">
        <f ca="1">IF(EA233="","",IF(NC&lt;DY233,"",SUM(ED233:OFFSET(ED233,(NC-1),0))))</f>
        <v/>
      </c>
      <c r="EG233" s="320" t="str">
        <f ca="1">IF(EA233="","",IF(NC&lt;DY233,"",SUM(EE233:OFFSET(EE233,(NC-1),0))))</f>
        <v/>
      </c>
      <c r="EH233" s="320" t="str">
        <f t="shared" si="2450"/>
        <v/>
      </c>
      <c r="EI233" s="320" t="str">
        <f>IF(EH233="","",'RAPPORT-XYZ'!$E$9/'CALCUL-XYZ'!EH233)</f>
        <v/>
      </c>
    </row>
    <row r="234" spans="129:139" x14ac:dyDescent="0.15">
      <c r="DY234" s="319">
        <f t="shared" si="2446"/>
        <v>234</v>
      </c>
      <c r="DZ234" s="320" t="str">
        <f t="shared" si="2447"/>
        <v/>
      </c>
      <c r="EA234" s="322" t="str">
        <f t="shared" si="2448"/>
        <v/>
      </c>
      <c r="EB234" s="345" t="str">
        <f t="shared" si="2479"/>
        <v/>
      </c>
      <c r="EC234" s="320" t="str">
        <f t="shared" si="2449"/>
        <v/>
      </c>
      <c r="ED234" s="320" t="str">
        <f t="shared" si="2492"/>
        <v/>
      </c>
      <c r="EE234" s="320" t="str">
        <f t="shared" si="2493"/>
        <v/>
      </c>
      <c r="EF234" s="320" t="str">
        <f ca="1">IF(EA234="","",IF(NC&lt;DY234,"",SUM(ED234:OFFSET(ED234,(NC-1),0))))</f>
        <v/>
      </c>
      <c r="EG234" s="320" t="str">
        <f ca="1">IF(EA234="","",IF(NC&lt;DY234,"",SUM(EE234:OFFSET(EE234,(NC-1),0))))</f>
        <v/>
      </c>
      <c r="EH234" s="320" t="str">
        <f t="shared" si="2450"/>
        <v/>
      </c>
      <c r="EI234" s="320" t="str">
        <f>IF(EH234="","",'RAPPORT-XYZ'!$E$9/'CALCUL-XYZ'!EH234)</f>
        <v/>
      </c>
    </row>
    <row r="235" spans="129:139" x14ac:dyDescent="0.15">
      <c r="DY235" s="319">
        <f t="shared" si="2446"/>
        <v>235</v>
      </c>
      <c r="DZ235" s="320" t="str">
        <f t="shared" si="2447"/>
        <v/>
      </c>
      <c r="EA235" s="322" t="str">
        <f t="shared" si="2448"/>
        <v/>
      </c>
      <c r="EB235" s="345" t="str">
        <f t="shared" si="2479"/>
        <v/>
      </c>
      <c r="EC235" s="320" t="str">
        <f t="shared" si="2449"/>
        <v/>
      </c>
      <c r="ED235" s="320" t="str">
        <f t="shared" si="2492"/>
        <v/>
      </c>
      <c r="EE235" s="320" t="str">
        <f t="shared" si="2493"/>
        <v/>
      </c>
      <c r="EF235" s="320" t="str">
        <f ca="1">IF(EA235="","",IF(NC&lt;DY235,"",SUM(ED235:OFFSET(ED235,(NC-1),0))))</f>
        <v/>
      </c>
      <c r="EG235" s="320" t="str">
        <f ca="1">IF(EA235="","",IF(NC&lt;DY235,"",SUM(EE235:OFFSET(EE235,(NC-1),0))))</f>
        <v/>
      </c>
      <c r="EH235" s="320" t="str">
        <f t="shared" si="2450"/>
        <v/>
      </c>
      <c r="EI235" s="320" t="str">
        <f>IF(EH235="","",'RAPPORT-XYZ'!$E$9/'CALCUL-XYZ'!EH235)</f>
        <v/>
      </c>
    </row>
    <row r="236" spans="129:139" x14ac:dyDescent="0.15">
      <c r="DY236" s="319">
        <f t="shared" si="2446"/>
        <v>236</v>
      </c>
      <c r="DZ236" s="320" t="str">
        <f t="shared" si="2447"/>
        <v/>
      </c>
      <c r="EA236" s="322" t="str">
        <f t="shared" si="2448"/>
        <v/>
      </c>
      <c r="EB236" s="345" t="str">
        <f t="shared" si="2479"/>
        <v/>
      </c>
      <c r="EC236" s="320" t="str">
        <f t="shared" si="2449"/>
        <v/>
      </c>
      <c r="ED236" s="320" t="str">
        <f t="shared" si="2492"/>
        <v/>
      </c>
      <c r="EE236" s="320" t="str">
        <f t="shared" si="2493"/>
        <v/>
      </c>
      <c r="EF236" s="320" t="str">
        <f ca="1">IF(EA236="","",IF(NC&lt;DY236,"",SUM(ED236:OFFSET(ED236,(NC-1),0))))</f>
        <v/>
      </c>
      <c r="EG236" s="320" t="str">
        <f ca="1">IF(EA236="","",IF(NC&lt;DY236,"",SUM(EE236:OFFSET(EE236,(NC-1),0))))</f>
        <v/>
      </c>
      <c r="EH236" s="320" t="str">
        <f t="shared" si="2450"/>
        <v/>
      </c>
      <c r="EI236" s="320" t="str">
        <f>IF(EH236="","",'RAPPORT-XYZ'!$E$9/'CALCUL-XYZ'!EH236)</f>
        <v/>
      </c>
    </row>
    <row r="237" spans="129:139" x14ac:dyDescent="0.15">
      <c r="DY237" s="319">
        <f t="shared" si="2446"/>
        <v>237</v>
      </c>
      <c r="DZ237" s="320" t="str">
        <f t="shared" si="2447"/>
        <v/>
      </c>
      <c r="EA237" s="322" t="str">
        <f t="shared" si="2448"/>
        <v/>
      </c>
      <c r="EB237" s="345" t="str">
        <f t="shared" si="2479"/>
        <v/>
      </c>
      <c r="EC237" s="320" t="str">
        <f t="shared" si="2449"/>
        <v/>
      </c>
      <c r="ED237" s="320" t="str">
        <f t="shared" si="2492"/>
        <v/>
      </c>
      <c r="EE237" s="320" t="str">
        <f t="shared" si="2493"/>
        <v/>
      </c>
      <c r="EF237" s="320" t="str">
        <f ca="1">IF(EA237="","",IF(NC&lt;DY237,"",SUM(ED237:OFFSET(ED237,(NC-1),0))))</f>
        <v/>
      </c>
      <c r="EG237" s="320" t="str">
        <f ca="1">IF(EA237="","",IF(NC&lt;DY237,"",SUM(EE237:OFFSET(EE237,(NC-1),0))))</f>
        <v/>
      </c>
      <c r="EH237" s="320" t="str">
        <f t="shared" si="2450"/>
        <v/>
      </c>
      <c r="EI237" s="320" t="str">
        <f>IF(EH237="","",'RAPPORT-XYZ'!$E$9/'CALCUL-XYZ'!EH237)</f>
        <v/>
      </c>
    </row>
    <row r="238" spans="129:139" x14ac:dyDescent="0.15">
      <c r="DY238" s="319">
        <f t="shared" si="2446"/>
        <v>238</v>
      </c>
      <c r="DZ238" s="320" t="str">
        <f t="shared" si="2447"/>
        <v/>
      </c>
      <c r="EA238" s="322" t="str">
        <f t="shared" si="2448"/>
        <v/>
      </c>
      <c r="EB238" s="345" t="str">
        <f t="shared" si="2479"/>
        <v/>
      </c>
      <c r="EC238" s="320" t="str">
        <f t="shared" si="2449"/>
        <v/>
      </c>
      <c r="ED238" s="320" t="str">
        <f t="shared" si="2492"/>
        <v/>
      </c>
      <c r="EE238" s="320" t="str">
        <f t="shared" si="2493"/>
        <v/>
      </c>
      <c r="EF238" s="320" t="str">
        <f ca="1">IF(EA238="","",IF(NC&lt;DY238,"",SUM(ED238:OFFSET(ED238,(NC-1),0))))</f>
        <v/>
      </c>
      <c r="EG238" s="320" t="str">
        <f ca="1">IF(EA238="","",IF(NC&lt;DY238,"",SUM(EE238:OFFSET(EE238,(NC-1),0))))</f>
        <v/>
      </c>
      <c r="EH238" s="320" t="str">
        <f t="shared" si="2450"/>
        <v/>
      </c>
      <c r="EI238" s="320" t="str">
        <f>IF(EH238="","",'RAPPORT-XYZ'!$E$9/'CALCUL-XYZ'!EH238)</f>
        <v/>
      </c>
    </row>
    <row r="239" spans="129:139" x14ac:dyDescent="0.15">
      <c r="DY239" s="319">
        <f t="shared" si="2446"/>
        <v>239</v>
      </c>
      <c r="DZ239" s="320" t="str">
        <f t="shared" si="2447"/>
        <v/>
      </c>
      <c r="EA239" s="322" t="str">
        <f t="shared" si="2448"/>
        <v/>
      </c>
      <c r="EB239" s="345" t="str">
        <f t="shared" si="2479"/>
        <v/>
      </c>
      <c r="EC239" s="320" t="str">
        <f t="shared" si="2449"/>
        <v/>
      </c>
      <c r="ED239" s="320" t="str">
        <f t="shared" si="2492"/>
        <v/>
      </c>
      <c r="EE239" s="320" t="str">
        <f t="shared" si="2493"/>
        <v/>
      </c>
      <c r="EF239" s="320" t="str">
        <f ca="1">IF(EA239="","",IF(NC&lt;DY239,"",SUM(ED239:OFFSET(ED239,(NC-1),0))))</f>
        <v/>
      </c>
      <c r="EG239" s="320" t="str">
        <f ca="1">IF(EA239="","",IF(NC&lt;DY239,"",SUM(EE239:OFFSET(EE239,(NC-1),0))))</f>
        <v/>
      </c>
      <c r="EH239" s="320" t="str">
        <f t="shared" si="2450"/>
        <v/>
      </c>
      <c r="EI239" s="320" t="str">
        <f>IF(EH239="","",'RAPPORT-XYZ'!$E$9/'CALCUL-XYZ'!EH239)</f>
        <v/>
      </c>
    </row>
    <row r="240" spans="129:139" x14ac:dyDescent="0.15">
      <c r="DY240" s="319">
        <f t="shared" si="2446"/>
        <v>240</v>
      </c>
      <c r="DZ240" s="320" t="str">
        <f t="shared" si="2447"/>
        <v/>
      </c>
      <c r="EA240" s="322" t="str">
        <f t="shared" si="2448"/>
        <v/>
      </c>
      <c r="EB240" s="345" t="str">
        <f t="shared" si="2479"/>
        <v/>
      </c>
      <c r="EC240" s="320" t="str">
        <f t="shared" si="2449"/>
        <v/>
      </c>
      <c r="ED240" s="320" t="str">
        <f t="shared" si="2492"/>
        <v/>
      </c>
      <c r="EE240" s="320" t="str">
        <f t="shared" si="2493"/>
        <v/>
      </c>
      <c r="EF240" s="320" t="str">
        <f ca="1">IF(EA240="","",IF(NC&lt;DY240,"",SUM(ED240:OFFSET(ED240,(NC-1),0))))</f>
        <v/>
      </c>
      <c r="EG240" s="320" t="str">
        <f ca="1">IF(EA240="","",IF(NC&lt;DY240,"",SUM(EE240:OFFSET(EE240,(NC-1),0))))</f>
        <v/>
      </c>
      <c r="EH240" s="320" t="str">
        <f t="shared" si="2450"/>
        <v/>
      </c>
      <c r="EI240" s="320" t="str">
        <f>IF(EH240="","",'RAPPORT-XYZ'!$E$9/'CALCUL-XYZ'!EH240)</f>
        <v/>
      </c>
    </row>
    <row r="241" spans="129:139" x14ac:dyDescent="0.15">
      <c r="DY241" s="319">
        <f t="shared" si="2446"/>
        <v>241</v>
      </c>
      <c r="DZ241" s="320" t="str">
        <f t="shared" si="2447"/>
        <v/>
      </c>
      <c r="EA241" s="322" t="str">
        <f t="shared" si="2448"/>
        <v/>
      </c>
      <c r="EB241" s="345" t="str">
        <f t="shared" si="2479"/>
        <v/>
      </c>
      <c r="EC241" s="320" t="str">
        <f t="shared" si="2449"/>
        <v/>
      </c>
      <c r="ED241" s="320" t="str">
        <f t="shared" si="2492"/>
        <v/>
      </c>
      <c r="EE241" s="320" t="str">
        <f t="shared" si="2493"/>
        <v/>
      </c>
      <c r="EF241" s="320" t="str">
        <f ca="1">IF(EA241="","",IF(NC&lt;DY241,"",SUM(ED241:OFFSET(ED241,(NC-1),0))))</f>
        <v/>
      </c>
      <c r="EG241" s="320" t="str">
        <f ca="1">IF(EA241="","",IF(NC&lt;DY241,"",SUM(EE241:OFFSET(EE241,(NC-1),0))))</f>
        <v/>
      </c>
      <c r="EH241" s="320" t="str">
        <f t="shared" si="2450"/>
        <v/>
      </c>
      <c r="EI241" s="320" t="str">
        <f>IF(EH241="","",'RAPPORT-XYZ'!$E$9/'CALCUL-XYZ'!EH241)</f>
        <v/>
      </c>
    </row>
    <row r="242" spans="129:139" x14ac:dyDescent="0.15">
      <c r="DY242" s="319">
        <f t="shared" si="2446"/>
        <v>242</v>
      </c>
      <c r="DZ242" s="320" t="str">
        <f t="shared" si="2447"/>
        <v/>
      </c>
      <c r="EA242" s="322" t="str">
        <f t="shared" si="2448"/>
        <v/>
      </c>
      <c r="EB242" s="345" t="str">
        <f t="shared" si="2479"/>
        <v/>
      </c>
      <c r="EC242" s="320" t="str">
        <f t="shared" si="2449"/>
        <v/>
      </c>
      <c r="ED242" s="320" t="str">
        <f t="shared" si="2492"/>
        <v/>
      </c>
      <c r="EE242" s="320" t="str">
        <f t="shared" si="2493"/>
        <v/>
      </c>
      <c r="EF242" s="320" t="str">
        <f ca="1">IF(EA242="","",IF(NC&lt;DY242,"",SUM(ED242:OFFSET(ED242,(NC-1),0))))</f>
        <v/>
      </c>
      <c r="EG242" s="320" t="str">
        <f ca="1">IF(EA242="","",IF(NC&lt;DY242,"",SUM(EE242:OFFSET(EE242,(NC-1),0))))</f>
        <v/>
      </c>
      <c r="EH242" s="320" t="str">
        <f t="shared" si="2450"/>
        <v/>
      </c>
      <c r="EI242" s="320" t="str">
        <f>IF(EH242="","",'RAPPORT-XYZ'!$E$9/'CALCUL-XYZ'!EH242)</f>
        <v/>
      </c>
    </row>
    <row r="243" spans="129:139" x14ac:dyDescent="0.15">
      <c r="DY243" s="319">
        <f t="shared" si="2446"/>
        <v>243</v>
      </c>
      <c r="DZ243" s="320" t="str">
        <f t="shared" si="2447"/>
        <v/>
      </c>
      <c r="EA243" s="322" t="str">
        <f t="shared" si="2448"/>
        <v/>
      </c>
      <c r="EB243" s="345" t="str">
        <f t="shared" si="2479"/>
        <v/>
      </c>
      <c r="EC243" s="320" t="str">
        <f t="shared" si="2449"/>
        <v/>
      </c>
      <c r="ED243" s="320" t="str">
        <f t="shared" si="2492"/>
        <v/>
      </c>
      <c r="EE243" s="320" t="str">
        <f t="shared" si="2493"/>
        <v/>
      </c>
      <c r="EF243" s="320" t="str">
        <f ca="1">IF(EA243="","",IF(NC&lt;DY243,"",SUM(ED243:OFFSET(ED243,(NC-1),0))))</f>
        <v/>
      </c>
      <c r="EG243" s="320" t="str">
        <f ca="1">IF(EA243="","",IF(NC&lt;DY243,"",SUM(EE243:OFFSET(EE243,(NC-1),0))))</f>
        <v/>
      </c>
      <c r="EH243" s="320" t="str">
        <f t="shared" si="2450"/>
        <v/>
      </c>
      <c r="EI243" s="320" t="str">
        <f>IF(EH243="","",'RAPPORT-XYZ'!$E$9/'CALCUL-XYZ'!EH243)</f>
        <v/>
      </c>
    </row>
    <row r="244" spans="129:139" x14ac:dyDescent="0.15">
      <c r="DY244" s="319">
        <f t="shared" si="2446"/>
        <v>244</v>
      </c>
      <c r="DZ244" s="320" t="str">
        <f t="shared" si="2447"/>
        <v/>
      </c>
      <c r="EA244" s="322" t="str">
        <f t="shared" si="2448"/>
        <v/>
      </c>
      <c r="EB244" s="345" t="str">
        <f t="shared" si="2479"/>
        <v/>
      </c>
      <c r="EC244" s="320" t="str">
        <f t="shared" si="2449"/>
        <v/>
      </c>
      <c r="ED244" s="320" t="str">
        <f t="shared" si="2492"/>
        <v/>
      </c>
      <c r="EE244" s="320" t="str">
        <f t="shared" si="2493"/>
        <v/>
      </c>
      <c r="EF244" s="320" t="str">
        <f ca="1">IF(EA244="","",IF(NC&lt;DY244,"",SUM(ED244:OFFSET(ED244,(NC-1),0))))</f>
        <v/>
      </c>
      <c r="EG244" s="320" t="str">
        <f ca="1">IF(EA244="","",IF(NC&lt;DY244,"",SUM(EE244:OFFSET(EE244,(NC-1),0))))</f>
        <v/>
      </c>
      <c r="EH244" s="320" t="str">
        <f t="shared" si="2450"/>
        <v/>
      </c>
      <c r="EI244" s="320" t="str">
        <f>IF(EH244="","",'RAPPORT-XYZ'!$E$9/'CALCUL-XYZ'!EH244)</f>
        <v/>
      </c>
    </row>
    <row r="245" spans="129:139" x14ac:dyDescent="0.15">
      <c r="DY245" s="319">
        <f t="shared" si="2446"/>
        <v>245</v>
      </c>
      <c r="DZ245" s="320" t="str">
        <f t="shared" si="2447"/>
        <v/>
      </c>
      <c r="EA245" s="322" t="str">
        <f t="shared" si="2448"/>
        <v/>
      </c>
      <c r="EB245" s="345" t="str">
        <f t="shared" si="2479"/>
        <v/>
      </c>
      <c r="EC245" s="320" t="str">
        <f t="shared" si="2449"/>
        <v/>
      </c>
      <c r="ED245" s="320" t="str">
        <f t="shared" si="2492"/>
        <v/>
      </c>
      <c r="EE245" s="320" t="str">
        <f t="shared" si="2493"/>
        <v/>
      </c>
      <c r="EF245" s="320" t="str">
        <f ca="1">IF(EA245="","",IF(NC&lt;DY245,"",SUM(ED245:OFFSET(ED245,(NC-1),0))))</f>
        <v/>
      </c>
      <c r="EG245" s="320" t="str">
        <f ca="1">IF(EA245="","",IF(NC&lt;DY245,"",SUM(EE245:OFFSET(EE245,(NC-1),0))))</f>
        <v/>
      </c>
      <c r="EH245" s="320" t="str">
        <f t="shared" si="2450"/>
        <v/>
      </c>
      <c r="EI245" s="320" t="str">
        <f>IF(EH245="","",'RAPPORT-XYZ'!$E$9/'CALCUL-XYZ'!EH245)</f>
        <v/>
      </c>
    </row>
    <row r="246" spans="129:139" x14ac:dyDescent="0.15">
      <c r="DY246" s="319">
        <f t="shared" si="2446"/>
        <v>246</v>
      </c>
      <c r="DZ246" s="320" t="str">
        <f t="shared" si="2447"/>
        <v/>
      </c>
      <c r="EA246" s="322" t="str">
        <f t="shared" si="2448"/>
        <v/>
      </c>
      <c r="EB246" s="345" t="str">
        <f t="shared" si="2479"/>
        <v/>
      </c>
      <c r="EC246" s="320" t="str">
        <f t="shared" si="2449"/>
        <v/>
      </c>
      <c r="ED246" s="320" t="str">
        <f t="shared" si="2492"/>
        <v/>
      </c>
      <c r="EE246" s="320" t="str">
        <f t="shared" si="2493"/>
        <v/>
      </c>
      <c r="EF246" s="320" t="str">
        <f ca="1">IF(EA246="","",IF(NC&lt;DY246,"",SUM(ED246:OFFSET(ED246,(NC-1),0))))</f>
        <v/>
      </c>
      <c r="EG246" s="320" t="str">
        <f ca="1">IF(EA246="","",IF(NC&lt;DY246,"",SUM(EE246:OFFSET(EE246,(NC-1),0))))</f>
        <v/>
      </c>
      <c r="EH246" s="320" t="str">
        <f t="shared" si="2450"/>
        <v/>
      </c>
      <c r="EI246" s="320" t="str">
        <f>IF(EH246="","",'RAPPORT-XYZ'!$E$9/'CALCUL-XYZ'!EH246)</f>
        <v/>
      </c>
    </row>
    <row r="247" spans="129:139" x14ac:dyDescent="0.15">
      <c r="DY247" s="319">
        <f t="shared" si="2446"/>
        <v>247</v>
      </c>
      <c r="DZ247" s="320" t="str">
        <f t="shared" si="2447"/>
        <v/>
      </c>
      <c r="EA247" s="322" t="str">
        <f t="shared" si="2448"/>
        <v/>
      </c>
      <c r="EB247" s="345" t="str">
        <f t="shared" si="2479"/>
        <v/>
      </c>
      <c r="EC247" s="320" t="str">
        <f t="shared" si="2449"/>
        <v/>
      </c>
      <c r="ED247" s="320" t="str">
        <f t="shared" si="2492"/>
        <v/>
      </c>
      <c r="EE247" s="320" t="str">
        <f t="shared" si="2493"/>
        <v/>
      </c>
      <c r="EF247" s="320" t="str">
        <f ca="1">IF(EA247="","",IF(NC&lt;DY247,"",SUM(ED247:OFFSET(ED247,(NC-1),0))))</f>
        <v/>
      </c>
      <c r="EG247" s="320" t="str">
        <f ca="1">IF(EA247="","",IF(NC&lt;DY247,"",SUM(EE247:OFFSET(EE247,(NC-1),0))))</f>
        <v/>
      </c>
      <c r="EH247" s="320" t="str">
        <f t="shared" si="2450"/>
        <v/>
      </c>
      <c r="EI247" s="320" t="str">
        <f>IF(EH247="","",'RAPPORT-XYZ'!$E$9/'CALCUL-XYZ'!EH247)</f>
        <v/>
      </c>
    </row>
    <row r="248" spans="129:139" x14ac:dyDescent="0.15">
      <c r="DY248" s="319">
        <f t="shared" si="2446"/>
        <v>248</v>
      </c>
      <c r="DZ248" s="320" t="str">
        <f t="shared" si="2447"/>
        <v/>
      </c>
      <c r="EA248" s="322" t="str">
        <f t="shared" si="2448"/>
        <v/>
      </c>
      <c r="EB248" s="345" t="str">
        <f t="shared" si="2479"/>
        <v/>
      </c>
      <c r="EC248" s="320" t="str">
        <f t="shared" si="2449"/>
        <v/>
      </c>
      <c r="ED248" s="320" t="str">
        <f t="shared" si="2492"/>
        <v/>
      </c>
      <c r="EE248" s="320" t="str">
        <f t="shared" si="2493"/>
        <v/>
      </c>
      <c r="EF248" s="320" t="str">
        <f ca="1">IF(EA248="","",IF(NC&lt;DY248,"",SUM(ED248:OFFSET(ED248,(NC-1),0))))</f>
        <v/>
      </c>
      <c r="EG248" s="320" t="str">
        <f ca="1">IF(EA248="","",IF(NC&lt;DY248,"",SUM(EE248:OFFSET(EE248,(NC-1),0))))</f>
        <v/>
      </c>
      <c r="EH248" s="320" t="str">
        <f t="shared" si="2450"/>
        <v/>
      </c>
      <c r="EI248" s="320" t="str">
        <f>IF(EH248="","",'RAPPORT-XYZ'!$E$9/'CALCUL-XYZ'!EH248)</f>
        <v/>
      </c>
    </row>
    <row r="249" spans="129:139" x14ac:dyDescent="0.15">
      <c r="DY249" s="319">
        <f t="shared" si="2446"/>
        <v>249</v>
      </c>
      <c r="DZ249" s="320" t="str">
        <f t="shared" si="2447"/>
        <v/>
      </c>
      <c r="EA249" s="322" t="str">
        <f t="shared" si="2448"/>
        <v/>
      </c>
      <c r="EB249" s="345" t="str">
        <f t="shared" si="2479"/>
        <v/>
      </c>
      <c r="EC249" s="320" t="str">
        <f t="shared" si="2449"/>
        <v/>
      </c>
      <c r="ED249" s="320" t="str">
        <f t="shared" si="2492"/>
        <v/>
      </c>
      <c r="EE249" s="320" t="str">
        <f t="shared" si="2493"/>
        <v/>
      </c>
      <c r="EF249" s="320" t="str">
        <f ca="1">IF(EA249="","",IF(NC&lt;DY249,"",SUM(ED249:OFFSET(ED249,(NC-1),0))))</f>
        <v/>
      </c>
      <c r="EG249" s="320" t="str">
        <f ca="1">IF(EA249="","",IF(NC&lt;DY249,"",SUM(EE249:OFFSET(EE249,(NC-1),0))))</f>
        <v/>
      </c>
      <c r="EH249" s="320" t="str">
        <f t="shared" si="2450"/>
        <v/>
      </c>
      <c r="EI249" s="320" t="str">
        <f>IF(EH249="","",'RAPPORT-XYZ'!$E$9/'CALCUL-XYZ'!EH249)</f>
        <v/>
      </c>
    </row>
    <row r="250" spans="129:139" x14ac:dyDescent="0.15">
      <c r="DY250" s="319">
        <f t="shared" si="2446"/>
        <v>250</v>
      </c>
      <c r="DZ250" s="320" t="str">
        <f t="shared" si="2447"/>
        <v/>
      </c>
      <c r="EA250" s="322" t="str">
        <f t="shared" si="2448"/>
        <v/>
      </c>
      <c r="EB250" s="345" t="str">
        <f t="shared" si="2479"/>
        <v/>
      </c>
      <c r="EC250" s="320" t="str">
        <f t="shared" si="2449"/>
        <v/>
      </c>
      <c r="ED250" s="320" t="str">
        <f t="shared" si="2492"/>
        <v/>
      </c>
      <c r="EE250" s="320" t="str">
        <f t="shared" si="2493"/>
        <v/>
      </c>
      <c r="EF250" s="320" t="str">
        <f ca="1">IF(EA250="","",IF(NC&lt;DY250,"",SUM(ED250:OFFSET(ED250,(NC-1),0))))</f>
        <v/>
      </c>
      <c r="EG250" s="320" t="str">
        <f ca="1">IF(EA250="","",IF(NC&lt;DY250,"",SUM(EE250:OFFSET(EE250,(NC-1),0))))</f>
        <v/>
      </c>
      <c r="EH250" s="320" t="str">
        <f t="shared" si="2450"/>
        <v/>
      </c>
      <c r="EI250" s="320" t="str">
        <f>IF(EH250="","",'RAPPORT-XYZ'!$E$9/'CALCUL-XYZ'!EH250)</f>
        <v/>
      </c>
    </row>
    <row r="251" spans="129:139" x14ac:dyDescent="0.15">
      <c r="DY251" s="319">
        <f t="shared" si="2446"/>
        <v>251</v>
      </c>
      <c r="DZ251" s="320" t="str">
        <f t="shared" si="2447"/>
        <v/>
      </c>
      <c r="EA251" s="322" t="str">
        <f t="shared" si="2448"/>
        <v/>
      </c>
      <c r="EB251" s="345" t="str">
        <f t="shared" si="2479"/>
        <v/>
      </c>
      <c r="EC251" s="320" t="str">
        <f t="shared" si="2449"/>
        <v/>
      </c>
      <c r="ED251" s="320" t="str">
        <f t="shared" si="2492"/>
        <v/>
      </c>
      <c r="EE251" s="320" t="str">
        <f t="shared" si="2493"/>
        <v/>
      </c>
      <c r="EF251" s="320" t="str">
        <f ca="1">IF(EA251="","",IF(NC&lt;DY251,"",SUM(ED251:OFFSET(ED251,(NC-1),0))))</f>
        <v/>
      </c>
      <c r="EG251" s="320" t="str">
        <f ca="1">IF(EA251="","",IF(NC&lt;DY251,"",SUM(EE251:OFFSET(EE251,(NC-1),0))))</f>
        <v/>
      </c>
      <c r="EH251" s="320" t="str">
        <f t="shared" si="2450"/>
        <v/>
      </c>
      <c r="EI251" s="320" t="str">
        <f>IF(EH251="","",'RAPPORT-XYZ'!$E$9/'CALCUL-XYZ'!EH251)</f>
        <v/>
      </c>
    </row>
    <row r="252" spans="129:139" x14ac:dyDescent="0.15">
      <c r="DY252" s="319">
        <f t="shared" si="2446"/>
        <v>252</v>
      </c>
      <c r="DZ252" s="320" t="str">
        <f t="shared" si="2447"/>
        <v/>
      </c>
      <c r="EA252" s="322" t="str">
        <f t="shared" si="2448"/>
        <v/>
      </c>
      <c r="EB252" s="345" t="str">
        <f t="shared" si="2479"/>
        <v/>
      </c>
      <c r="EC252" s="320" t="str">
        <f t="shared" si="2449"/>
        <v/>
      </c>
      <c r="ED252" s="320" t="str">
        <f t="shared" si="2492"/>
        <v/>
      </c>
      <c r="EE252" s="320" t="str">
        <f t="shared" si="2493"/>
        <v/>
      </c>
      <c r="EF252" s="320" t="str">
        <f ca="1">IF(EA252="","",IF(NC&lt;DY252,"",SUM(ED252:OFFSET(ED252,(NC-1),0))))</f>
        <v/>
      </c>
      <c r="EG252" s="320" t="str">
        <f ca="1">IF(EA252="","",IF(NC&lt;DY252,"",SUM(EE252:OFFSET(EE252,(NC-1),0))))</f>
        <v/>
      </c>
      <c r="EH252" s="320" t="str">
        <f t="shared" si="2450"/>
        <v/>
      </c>
      <c r="EI252" s="320" t="str">
        <f>IF(EH252="","",'RAPPORT-XYZ'!$E$9/'CALCUL-XYZ'!EH252)</f>
        <v/>
      </c>
    </row>
    <row r="253" spans="129:139" x14ac:dyDescent="0.15">
      <c r="DY253" s="319">
        <f t="shared" si="2446"/>
        <v>253</v>
      </c>
      <c r="DZ253" s="320" t="str">
        <f t="shared" si="2447"/>
        <v/>
      </c>
      <c r="EA253" s="322" t="str">
        <f t="shared" si="2448"/>
        <v/>
      </c>
      <c r="EB253" s="345" t="str">
        <f t="shared" si="2479"/>
        <v/>
      </c>
      <c r="EC253" s="320" t="str">
        <f t="shared" si="2449"/>
        <v/>
      </c>
      <c r="ED253" s="320" t="str">
        <f t="shared" si="2492"/>
        <v/>
      </c>
      <c r="EE253" s="320" t="str">
        <f t="shared" si="2493"/>
        <v/>
      </c>
      <c r="EF253" s="320" t="str">
        <f ca="1">IF(EA253="","",IF(NC&lt;DY253,"",SUM(ED253:OFFSET(ED253,(NC-1),0))))</f>
        <v/>
      </c>
      <c r="EG253" s="320" t="str">
        <f ca="1">IF(EA253="","",IF(NC&lt;DY253,"",SUM(EE253:OFFSET(EE253,(NC-1),0))))</f>
        <v/>
      </c>
      <c r="EH253" s="320" t="str">
        <f t="shared" si="2450"/>
        <v/>
      </c>
      <c r="EI253" s="320" t="str">
        <f>IF(EH253="","",'RAPPORT-XYZ'!$E$9/'CALCUL-XYZ'!EH253)</f>
        <v/>
      </c>
    </row>
    <row r="254" spans="129:139" x14ac:dyDescent="0.15">
      <c r="DY254" s="319">
        <f t="shared" si="2446"/>
        <v>254</v>
      </c>
      <c r="DZ254" s="320" t="str">
        <f t="shared" si="2447"/>
        <v/>
      </c>
      <c r="EA254" s="322" t="str">
        <f t="shared" si="2448"/>
        <v/>
      </c>
      <c r="EB254" s="345" t="str">
        <f t="shared" si="2479"/>
        <v/>
      </c>
      <c r="EC254" s="320" t="str">
        <f t="shared" si="2449"/>
        <v/>
      </c>
      <c r="ED254" s="320" t="str">
        <f t="shared" si="2492"/>
        <v/>
      </c>
      <c r="EE254" s="320" t="str">
        <f t="shared" si="2493"/>
        <v/>
      </c>
      <c r="EF254" s="320" t="str">
        <f ca="1">IF(EA254="","",IF(NC&lt;DY254,"",SUM(ED254:OFFSET(ED254,(NC-1),0))))</f>
        <v/>
      </c>
      <c r="EG254" s="320" t="str">
        <f ca="1">IF(EA254="","",IF(NC&lt;DY254,"",SUM(EE254:OFFSET(EE254,(NC-1),0))))</f>
        <v/>
      </c>
      <c r="EH254" s="320" t="str">
        <f t="shared" si="2450"/>
        <v/>
      </c>
      <c r="EI254" s="320" t="str">
        <f>IF(EH254="","",'RAPPORT-XYZ'!$E$9/'CALCUL-XYZ'!EH254)</f>
        <v/>
      </c>
    </row>
    <row r="255" spans="129:139" x14ac:dyDescent="0.15">
      <c r="DY255" s="319">
        <f t="shared" si="2446"/>
        <v>255</v>
      </c>
      <c r="DZ255" s="320" t="str">
        <f t="shared" si="2447"/>
        <v/>
      </c>
      <c r="EA255" s="322" t="str">
        <f t="shared" si="2448"/>
        <v/>
      </c>
      <c r="EB255" s="345" t="str">
        <f t="shared" si="2479"/>
        <v/>
      </c>
      <c r="EC255" s="320" t="str">
        <f t="shared" si="2449"/>
        <v/>
      </c>
      <c r="ED255" s="320" t="str">
        <f t="shared" si="2492"/>
        <v/>
      </c>
      <c r="EE255" s="320" t="str">
        <f t="shared" si="2493"/>
        <v/>
      </c>
      <c r="EF255" s="320" t="str">
        <f ca="1">IF(EA255="","",IF(NC&lt;DY255,"",SUM(ED255:OFFSET(ED255,(NC-1),0))))</f>
        <v/>
      </c>
      <c r="EG255" s="320" t="str">
        <f ca="1">IF(EA255="","",IF(NC&lt;DY255,"",SUM(EE255:OFFSET(EE255,(NC-1),0))))</f>
        <v/>
      </c>
      <c r="EH255" s="320" t="str">
        <f t="shared" si="2450"/>
        <v/>
      </c>
      <c r="EI255" s="320" t="str">
        <f>IF(EH255="","",'RAPPORT-XYZ'!$E$9/'CALCUL-XYZ'!EH255)</f>
        <v/>
      </c>
    </row>
    <row r="256" spans="129:139" x14ac:dyDescent="0.15">
      <c r="DY256" s="319">
        <f t="shared" si="2446"/>
        <v>256</v>
      </c>
      <c r="DZ256" s="320" t="str">
        <f t="shared" si="2447"/>
        <v/>
      </c>
      <c r="EA256" s="322" t="str">
        <f t="shared" si="2448"/>
        <v/>
      </c>
      <c r="EB256" s="345" t="str">
        <f t="shared" si="2479"/>
        <v/>
      </c>
      <c r="EC256" s="320" t="str">
        <f t="shared" si="2449"/>
        <v/>
      </c>
      <c r="ED256" s="320" t="str">
        <f t="shared" si="2492"/>
        <v/>
      </c>
      <c r="EE256" s="320" t="str">
        <f t="shared" si="2493"/>
        <v/>
      </c>
      <c r="EF256" s="320" t="str">
        <f ca="1">IF(EA256="","",IF(NC&lt;DY256,"",SUM(ED256:OFFSET(ED256,(NC-1),0))))</f>
        <v/>
      </c>
      <c r="EG256" s="320" t="str">
        <f ca="1">IF(EA256="","",IF(NC&lt;DY256,"",SUM(EE256:OFFSET(EE256,(NC-1),0))))</f>
        <v/>
      </c>
      <c r="EH256" s="320" t="str">
        <f t="shared" si="2450"/>
        <v/>
      </c>
      <c r="EI256" s="320" t="str">
        <f>IF(EH256="","",'RAPPORT-XYZ'!$E$9/'CALCUL-XYZ'!EH256)</f>
        <v/>
      </c>
    </row>
    <row r="257" spans="129:139" x14ac:dyDescent="0.15">
      <c r="DY257" s="319">
        <f t="shared" ref="DY257:DY320" si="2549">ROW(257:257)</f>
        <v>257</v>
      </c>
      <c r="DZ257" s="320" t="str">
        <f t="shared" ref="DZ257:DZ320" si="2550">IF((NC*2)-1&lt;ROW(257:257),"",IF(ROW(257:257)&lt;=NC,ROW(257:257),ROW(257:257)-NC))</f>
        <v/>
      </c>
      <c r="EA257" s="322" t="str">
        <f t="shared" ref="EA257:EA320" si="2551">IF(DZ257="","",INDEX(BN:BN,MATCH(DZ257,DY:DY,0)))</f>
        <v/>
      </c>
      <c r="EB257" s="345" t="str">
        <f t="shared" si="2479"/>
        <v/>
      </c>
      <c r="EC257" s="320" t="str">
        <f t="shared" ref="EC257:EC320" si="2552">IF(DZ257="","",INDEX(BY:BY,MATCH(DZ257,DY:DY,0)))</f>
        <v/>
      </c>
      <c r="ED257" s="320" t="str">
        <f t="shared" si="2492"/>
        <v/>
      </c>
      <c r="EE257" s="320" t="str">
        <f t="shared" si="2493"/>
        <v/>
      </c>
      <c r="EF257" s="320" t="str">
        <f ca="1">IF(EA257="","",IF(NC&lt;DY257,"",SUM(ED257:OFFSET(ED257,(NC-1),0))))</f>
        <v/>
      </c>
      <c r="EG257" s="320" t="str">
        <f ca="1">IF(EA257="","",IF(NC&lt;DY257,"",SUM(EE257:OFFSET(EE257,(NC-1),0))))</f>
        <v/>
      </c>
      <c r="EH257" s="320" t="str">
        <f t="shared" ref="EH257:EH320" si="2553">IF(EA257="","",IF(NC&lt;DY257,"",SQRT(EF257^2+EG257^2)))</f>
        <v/>
      </c>
      <c r="EI257" s="320" t="str">
        <f>IF(EH257="","",'RAPPORT-XYZ'!$E$9/'CALCUL-XYZ'!EH257)</f>
        <v/>
      </c>
    </row>
    <row r="258" spans="129:139" x14ac:dyDescent="0.15">
      <c r="DY258" s="319">
        <f t="shared" si="2549"/>
        <v>258</v>
      </c>
      <c r="DZ258" s="320" t="str">
        <f t="shared" si="2550"/>
        <v/>
      </c>
      <c r="EA258" s="322" t="str">
        <f t="shared" si="2551"/>
        <v/>
      </c>
      <c r="EB258" s="345" t="str">
        <f t="shared" ref="EB258:EB321" si="2554">IF(EA258="","",IF(CHEMINEMENTC=ANTIC,IF(ANGLEC="INTERIEUR",MOD(EB257+SUD+EA258,CERCLE),MOD(EB257+SUD-EA258,CERCLE)),IF(ANGLEC="INTERIEUR",MOD(EB257+SUD-EA258,CERCLE),MOD(EB257+SUD+EA258,CERCLE))))</f>
        <v/>
      </c>
      <c r="EC258" s="320" t="str">
        <f t="shared" si="2552"/>
        <v/>
      </c>
      <c r="ED258" s="320" t="str">
        <f t="shared" si="2492"/>
        <v/>
      </c>
      <c r="EE258" s="320" t="str">
        <f t="shared" si="2493"/>
        <v/>
      </c>
      <c r="EF258" s="320" t="str">
        <f ca="1">IF(EA258="","",IF(NC&lt;DY258,"",SUM(ED258:OFFSET(ED258,(NC-1),0))))</f>
        <v/>
      </c>
      <c r="EG258" s="320" t="str">
        <f ca="1">IF(EA258="","",IF(NC&lt;DY258,"",SUM(EE258:OFFSET(EE258,(NC-1),0))))</f>
        <v/>
      </c>
      <c r="EH258" s="320" t="str">
        <f t="shared" si="2553"/>
        <v/>
      </c>
      <c r="EI258" s="320" t="str">
        <f>IF(EH258="","",'RAPPORT-XYZ'!$E$9/'CALCUL-XYZ'!EH258)</f>
        <v/>
      </c>
    </row>
    <row r="259" spans="129:139" x14ac:dyDescent="0.15">
      <c r="DY259" s="319">
        <f t="shared" si="2549"/>
        <v>259</v>
      </c>
      <c r="DZ259" s="320" t="str">
        <f t="shared" si="2550"/>
        <v/>
      </c>
      <c r="EA259" s="322" t="str">
        <f t="shared" si="2551"/>
        <v/>
      </c>
      <c r="EB259" s="345" t="str">
        <f t="shared" si="2554"/>
        <v/>
      </c>
      <c r="EC259" s="320" t="str">
        <f t="shared" si="2552"/>
        <v/>
      </c>
      <c r="ED259" s="320" t="str">
        <f t="shared" ref="ED259:ED322" si="2555">IF(EA259="","",EC259*(COS(RADIANS(EB259*24))))</f>
        <v/>
      </c>
      <c r="EE259" s="320" t="str">
        <f t="shared" ref="EE259:EE322" si="2556">IF(EA259="","",EC259*(SIN(RADIANS(EB259*24))))</f>
        <v/>
      </c>
      <c r="EF259" s="320" t="str">
        <f ca="1">IF(EA259="","",IF(NC&lt;DY259,"",SUM(ED259:OFFSET(ED259,(NC-1),0))))</f>
        <v/>
      </c>
      <c r="EG259" s="320" t="str">
        <f ca="1">IF(EA259="","",IF(NC&lt;DY259,"",SUM(EE259:OFFSET(EE259,(NC-1),0))))</f>
        <v/>
      </c>
      <c r="EH259" s="320" t="str">
        <f t="shared" si="2553"/>
        <v/>
      </c>
      <c r="EI259" s="320" t="str">
        <f>IF(EH259="","",'RAPPORT-XYZ'!$E$9/'CALCUL-XYZ'!EH259)</f>
        <v/>
      </c>
    </row>
    <row r="260" spans="129:139" x14ac:dyDescent="0.15">
      <c r="DY260" s="319">
        <f t="shared" si="2549"/>
        <v>260</v>
      </c>
      <c r="DZ260" s="320" t="str">
        <f t="shared" si="2550"/>
        <v/>
      </c>
      <c r="EA260" s="322" t="str">
        <f t="shared" si="2551"/>
        <v/>
      </c>
      <c r="EB260" s="345" t="str">
        <f t="shared" si="2554"/>
        <v/>
      </c>
      <c r="EC260" s="320" t="str">
        <f t="shared" si="2552"/>
        <v/>
      </c>
      <c r="ED260" s="320" t="str">
        <f t="shared" si="2555"/>
        <v/>
      </c>
      <c r="EE260" s="320" t="str">
        <f t="shared" si="2556"/>
        <v/>
      </c>
      <c r="EF260" s="320" t="str">
        <f ca="1">IF(EA260="","",IF(NC&lt;DY260,"",SUM(ED260:OFFSET(ED260,(NC-1),0))))</f>
        <v/>
      </c>
      <c r="EG260" s="320" t="str">
        <f ca="1">IF(EA260="","",IF(NC&lt;DY260,"",SUM(EE260:OFFSET(EE260,(NC-1),0))))</f>
        <v/>
      </c>
      <c r="EH260" s="320" t="str">
        <f t="shared" si="2553"/>
        <v/>
      </c>
      <c r="EI260" s="320" t="str">
        <f>IF(EH260="","",'RAPPORT-XYZ'!$E$9/'CALCUL-XYZ'!EH260)</f>
        <v/>
      </c>
    </row>
    <row r="261" spans="129:139" x14ac:dyDescent="0.15">
      <c r="DY261" s="319">
        <f t="shared" si="2549"/>
        <v>261</v>
      </c>
      <c r="DZ261" s="320" t="str">
        <f t="shared" si="2550"/>
        <v/>
      </c>
      <c r="EA261" s="322" t="str">
        <f t="shared" si="2551"/>
        <v/>
      </c>
      <c r="EB261" s="345" t="str">
        <f t="shared" si="2554"/>
        <v/>
      </c>
      <c r="EC261" s="320" t="str">
        <f t="shared" si="2552"/>
        <v/>
      </c>
      <c r="ED261" s="320" t="str">
        <f t="shared" si="2555"/>
        <v/>
      </c>
      <c r="EE261" s="320" t="str">
        <f t="shared" si="2556"/>
        <v/>
      </c>
      <c r="EF261" s="320" t="str">
        <f ca="1">IF(EA261="","",IF(NC&lt;DY261,"",SUM(ED261:OFFSET(ED261,(NC-1),0))))</f>
        <v/>
      </c>
      <c r="EG261" s="320" t="str">
        <f ca="1">IF(EA261="","",IF(NC&lt;DY261,"",SUM(EE261:OFFSET(EE261,(NC-1),0))))</f>
        <v/>
      </c>
      <c r="EH261" s="320" t="str">
        <f t="shared" si="2553"/>
        <v/>
      </c>
      <c r="EI261" s="320" t="str">
        <f>IF(EH261="","",'RAPPORT-XYZ'!$E$9/'CALCUL-XYZ'!EH261)</f>
        <v/>
      </c>
    </row>
    <row r="262" spans="129:139" x14ac:dyDescent="0.15">
      <c r="DY262" s="319">
        <f t="shared" si="2549"/>
        <v>262</v>
      </c>
      <c r="DZ262" s="320" t="str">
        <f t="shared" si="2550"/>
        <v/>
      </c>
      <c r="EA262" s="322" t="str">
        <f t="shared" si="2551"/>
        <v/>
      </c>
      <c r="EB262" s="345" t="str">
        <f t="shared" si="2554"/>
        <v/>
      </c>
      <c r="EC262" s="320" t="str">
        <f t="shared" si="2552"/>
        <v/>
      </c>
      <c r="ED262" s="320" t="str">
        <f t="shared" si="2555"/>
        <v/>
      </c>
      <c r="EE262" s="320" t="str">
        <f t="shared" si="2556"/>
        <v/>
      </c>
      <c r="EF262" s="320" t="str">
        <f ca="1">IF(EA262="","",IF(NC&lt;DY262,"",SUM(ED262:OFFSET(ED262,(NC-1),0))))</f>
        <v/>
      </c>
      <c r="EG262" s="320" t="str">
        <f ca="1">IF(EA262="","",IF(NC&lt;DY262,"",SUM(EE262:OFFSET(EE262,(NC-1),0))))</f>
        <v/>
      </c>
      <c r="EH262" s="320" t="str">
        <f t="shared" si="2553"/>
        <v/>
      </c>
      <c r="EI262" s="320" t="str">
        <f>IF(EH262="","",'RAPPORT-XYZ'!$E$9/'CALCUL-XYZ'!EH262)</f>
        <v/>
      </c>
    </row>
    <row r="263" spans="129:139" x14ac:dyDescent="0.15">
      <c r="DY263" s="319">
        <f t="shared" si="2549"/>
        <v>263</v>
      </c>
      <c r="DZ263" s="320" t="str">
        <f t="shared" si="2550"/>
        <v/>
      </c>
      <c r="EA263" s="322" t="str">
        <f t="shared" si="2551"/>
        <v/>
      </c>
      <c r="EB263" s="345" t="str">
        <f t="shared" si="2554"/>
        <v/>
      </c>
      <c r="EC263" s="320" t="str">
        <f t="shared" si="2552"/>
        <v/>
      </c>
      <c r="ED263" s="320" t="str">
        <f t="shared" si="2555"/>
        <v/>
      </c>
      <c r="EE263" s="320" t="str">
        <f t="shared" si="2556"/>
        <v/>
      </c>
      <c r="EF263" s="320" t="str">
        <f ca="1">IF(EA263="","",IF(NC&lt;DY263,"",SUM(ED263:OFFSET(ED263,(NC-1),0))))</f>
        <v/>
      </c>
      <c r="EG263" s="320" t="str">
        <f ca="1">IF(EA263="","",IF(NC&lt;DY263,"",SUM(EE263:OFFSET(EE263,(NC-1),0))))</f>
        <v/>
      </c>
      <c r="EH263" s="320" t="str">
        <f t="shared" si="2553"/>
        <v/>
      </c>
      <c r="EI263" s="320" t="str">
        <f>IF(EH263="","",'RAPPORT-XYZ'!$E$9/'CALCUL-XYZ'!EH263)</f>
        <v/>
      </c>
    </row>
    <row r="264" spans="129:139" x14ac:dyDescent="0.15">
      <c r="DY264" s="319">
        <f t="shared" si="2549"/>
        <v>264</v>
      </c>
      <c r="DZ264" s="320" t="str">
        <f t="shared" si="2550"/>
        <v/>
      </c>
      <c r="EA264" s="322" t="str">
        <f t="shared" si="2551"/>
        <v/>
      </c>
      <c r="EB264" s="345" t="str">
        <f t="shared" si="2554"/>
        <v/>
      </c>
      <c r="EC264" s="320" t="str">
        <f t="shared" si="2552"/>
        <v/>
      </c>
      <c r="ED264" s="320" t="str">
        <f t="shared" si="2555"/>
        <v/>
      </c>
      <c r="EE264" s="320" t="str">
        <f t="shared" si="2556"/>
        <v/>
      </c>
      <c r="EF264" s="320" t="str">
        <f ca="1">IF(EA264="","",IF(NC&lt;DY264,"",SUM(ED264:OFFSET(ED264,(NC-1),0))))</f>
        <v/>
      </c>
      <c r="EG264" s="320" t="str">
        <f ca="1">IF(EA264="","",IF(NC&lt;DY264,"",SUM(EE264:OFFSET(EE264,(NC-1),0))))</f>
        <v/>
      </c>
      <c r="EH264" s="320" t="str">
        <f t="shared" si="2553"/>
        <v/>
      </c>
      <c r="EI264" s="320" t="str">
        <f>IF(EH264="","",'RAPPORT-XYZ'!$E$9/'CALCUL-XYZ'!EH264)</f>
        <v/>
      </c>
    </row>
    <row r="265" spans="129:139" x14ac:dyDescent="0.15">
      <c r="DY265" s="319">
        <f t="shared" si="2549"/>
        <v>265</v>
      </c>
      <c r="DZ265" s="320" t="str">
        <f t="shared" si="2550"/>
        <v/>
      </c>
      <c r="EA265" s="322" t="str">
        <f t="shared" si="2551"/>
        <v/>
      </c>
      <c r="EB265" s="345" t="str">
        <f t="shared" si="2554"/>
        <v/>
      </c>
      <c r="EC265" s="320" t="str">
        <f t="shared" si="2552"/>
        <v/>
      </c>
      <c r="ED265" s="320" t="str">
        <f t="shared" si="2555"/>
        <v/>
      </c>
      <c r="EE265" s="320" t="str">
        <f t="shared" si="2556"/>
        <v/>
      </c>
      <c r="EF265" s="320" t="str">
        <f ca="1">IF(EA265="","",IF(NC&lt;DY265,"",SUM(ED265:OFFSET(ED265,(NC-1),0))))</f>
        <v/>
      </c>
      <c r="EG265" s="320" t="str">
        <f ca="1">IF(EA265="","",IF(NC&lt;DY265,"",SUM(EE265:OFFSET(EE265,(NC-1),0))))</f>
        <v/>
      </c>
      <c r="EH265" s="320" t="str">
        <f t="shared" si="2553"/>
        <v/>
      </c>
      <c r="EI265" s="320" t="str">
        <f>IF(EH265="","",'RAPPORT-XYZ'!$E$9/'CALCUL-XYZ'!EH265)</f>
        <v/>
      </c>
    </row>
    <row r="266" spans="129:139" x14ac:dyDescent="0.15">
      <c r="DY266" s="319">
        <f t="shared" si="2549"/>
        <v>266</v>
      </c>
      <c r="DZ266" s="320" t="str">
        <f t="shared" si="2550"/>
        <v/>
      </c>
      <c r="EA266" s="322" t="str">
        <f t="shared" si="2551"/>
        <v/>
      </c>
      <c r="EB266" s="345" t="str">
        <f t="shared" si="2554"/>
        <v/>
      </c>
      <c r="EC266" s="320" t="str">
        <f t="shared" si="2552"/>
        <v/>
      </c>
      <c r="ED266" s="320" t="str">
        <f t="shared" si="2555"/>
        <v/>
      </c>
      <c r="EE266" s="320" t="str">
        <f t="shared" si="2556"/>
        <v/>
      </c>
      <c r="EF266" s="320" t="str">
        <f ca="1">IF(EA266="","",IF(NC&lt;DY266,"",SUM(ED266:OFFSET(ED266,(NC-1),0))))</f>
        <v/>
      </c>
      <c r="EG266" s="320" t="str">
        <f ca="1">IF(EA266="","",IF(NC&lt;DY266,"",SUM(EE266:OFFSET(EE266,(NC-1),0))))</f>
        <v/>
      </c>
      <c r="EH266" s="320" t="str">
        <f t="shared" si="2553"/>
        <v/>
      </c>
      <c r="EI266" s="320" t="str">
        <f>IF(EH266="","",'RAPPORT-XYZ'!$E$9/'CALCUL-XYZ'!EH266)</f>
        <v/>
      </c>
    </row>
    <row r="267" spans="129:139" x14ac:dyDescent="0.15">
      <c r="DY267" s="319">
        <f t="shared" si="2549"/>
        <v>267</v>
      </c>
      <c r="DZ267" s="320" t="str">
        <f t="shared" si="2550"/>
        <v/>
      </c>
      <c r="EA267" s="322" t="str">
        <f t="shared" si="2551"/>
        <v/>
      </c>
      <c r="EB267" s="345" t="str">
        <f t="shared" si="2554"/>
        <v/>
      </c>
      <c r="EC267" s="320" t="str">
        <f t="shared" si="2552"/>
        <v/>
      </c>
      <c r="ED267" s="320" t="str">
        <f t="shared" si="2555"/>
        <v/>
      </c>
      <c r="EE267" s="320" t="str">
        <f t="shared" si="2556"/>
        <v/>
      </c>
      <c r="EF267" s="320" t="str">
        <f ca="1">IF(EA267="","",IF(NC&lt;DY267,"",SUM(ED267:OFFSET(ED267,(NC-1),0))))</f>
        <v/>
      </c>
      <c r="EG267" s="320" t="str">
        <f ca="1">IF(EA267="","",IF(NC&lt;DY267,"",SUM(EE267:OFFSET(EE267,(NC-1),0))))</f>
        <v/>
      </c>
      <c r="EH267" s="320" t="str">
        <f t="shared" si="2553"/>
        <v/>
      </c>
      <c r="EI267" s="320" t="str">
        <f>IF(EH267="","",'RAPPORT-XYZ'!$E$9/'CALCUL-XYZ'!EH267)</f>
        <v/>
      </c>
    </row>
    <row r="268" spans="129:139" x14ac:dyDescent="0.15">
      <c r="DY268" s="319">
        <f t="shared" si="2549"/>
        <v>268</v>
      </c>
      <c r="DZ268" s="320" t="str">
        <f t="shared" si="2550"/>
        <v/>
      </c>
      <c r="EA268" s="322" t="str">
        <f t="shared" si="2551"/>
        <v/>
      </c>
      <c r="EB268" s="345" t="str">
        <f t="shared" si="2554"/>
        <v/>
      </c>
      <c r="EC268" s="320" t="str">
        <f t="shared" si="2552"/>
        <v/>
      </c>
      <c r="ED268" s="320" t="str">
        <f t="shared" si="2555"/>
        <v/>
      </c>
      <c r="EE268" s="320" t="str">
        <f t="shared" si="2556"/>
        <v/>
      </c>
      <c r="EF268" s="320" t="str">
        <f ca="1">IF(EA268="","",IF(NC&lt;DY268,"",SUM(ED268:OFFSET(ED268,(NC-1),0))))</f>
        <v/>
      </c>
      <c r="EG268" s="320" t="str">
        <f ca="1">IF(EA268="","",IF(NC&lt;DY268,"",SUM(EE268:OFFSET(EE268,(NC-1),0))))</f>
        <v/>
      </c>
      <c r="EH268" s="320" t="str">
        <f t="shared" si="2553"/>
        <v/>
      </c>
      <c r="EI268" s="320" t="str">
        <f>IF(EH268="","",'RAPPORT-XYZ'!$E$9/'CALCUL-XYZ'!EH268)</f>
        <v/>
      </c>
    </row>
    <row r="269" spans="129:139" x14ac:dyDescent="0.15">
      <c r="DY269" s="319">
        <f t="shared" si="2549"/>
        <v>269</v>
      </c>
      <c r="DZ269" s="320" t="str">
        <f t="shared" si="2550"/>
        <v/>
      </c>
      <c r="EA269" s="322" t="str">
        <f t="shared" si="2551"/>
        <v/>
      </c>
      <c r="EB269" s="345" t="str">
        <f t="shared" si="2554"/>
        <v/>
      </c>
      <c r="EC269" s="320" t="str">
        <f t="shared" si="2552"/>
        <v/>
      </c>
      <c r="ED269" s="320" t="str">
        <f t="shared" si="2555"/>
        <v/>
      </c>
      <c r="EE269" s="320" t="str">
        <f t="shared" si="2556"/>
        <v/>
      </c>
      <c r="EF269" s="320" t="str">
        <f ca="1">IF(EA269="","",IF(NC&lt;DY269,"",SUM(ED269:OFFSET(ED269,(NC-1),0))))</f>
        <v/>
      </c>
      <c r="EG269" s="320" t="str">
        <f ca="1">IF(EA269="","",IF(NC&lt;DY269,"",SUM(EE269:OFFSET(EE269,(NC-1),0))))</f>
        <v/>
      </c>
      <c r="EH269" s="320" t="str">
        <f t="shared" si="2553"/>
        <v/>
      </c>
      <c r="EI269" s="320" t="str">
        <f>IF(EH269="","",'RAPPORT-XYZ'!$E$9/'CALCUL-XYZ'!EH269)</f>
        <v/>
      </c>
    </row>
    <row r="270" spans="129:139" x14ac:dyDescent="0.15">
      <c r="DY270" s="319">
        <f t="shared" si="2549"/>
        <v>270</v>
      </c>
      <c r="DZ270" s="320" t="str">
        <f t="shared" si="2550"/>
        <v/>
      </c>
      <c r="EA270" s="322" t="str">
        <f t="shared" si="2551"/>
        <v/>
      </c>
      <c r="EB270" s="345" t="str">
        <f t="shared" si="2554"/>
        <v/>
      </c>
      <c r="EC270" s="320" t="str">
        <f t="shared" si="2552"/>
        <v/>
      </c>
      <c r="ED270" s="320" t="str">
        <f t="shared" si="2555"/>
        <v/>
      </c>
      <c r="EE270" s="320" t="str">
        <f t="shared" si="2556"/>
        <v/>
      </c>
      <c r="EF270" s="320" t="str">
        <f ca="1">IF(EA270="","",IF(NC&lt;DY270,"",SUM(ED270:OFFSET(ED270,(NC-1),0))))</f>
        <v/>
      </c>
      <c r="EG270" s="320" t="str">
        <f ca="1">IF(EA270="","",IF(NC&lt;DY270,"",SUM(EE270:OFFSET(EE270,(NC-1),0))))</f>
        <v/>
      </c>
      <c r="EH270" s="320" t="str">
        <f t="shared" si="2553"/>
        <v/>
      </c>
      <c r="EI270" s="320" t="str">
        <f>IF(EH270="","",'RAPPORT-XYZ'!$E$9/'CALCUL-XYZ'!EH270)</f>
        <v/>
      </c>
    </row>
    <row r="271" spans="129:139" x14ac:dyDescent="0.15">
      <c r="DY271" s="319">
        <f t="shared" si="2549"/>
        <v>271</v>
      </c>
      <c r="DZ271" s="320" t="str">
        <f t="shared" si="2550"/>
        <v/>
      </c>
      <c r="EA271" s="322" t="str">
        <f t="shared" si="2551"/>
        <v/>
      </c>
      <c r="EB271" s="345" t="str">
        <f t="shared" si="2554"/>
        <v/>
      </c>
      <c r="EC271" s="320" t="str">
        <f t="shared" si="2552"/>
        <v/>
      </c>
      <c r="ED271" s="320" t="str">
        <f t="shared" si="2555"/>
        <v/>
      </c>
      <c r="EE271" s="320" t="str">
        <f t="shared" si="2556"/>
        <v/>
      </c>
      <c r="EF271" s="320" t="str">
        <f ca="1">IF(EA271="","",IF(NC&lt;DY271,"",SUM(ED271:OFFSET(ED271,(NC-1),0))))</f>
        <v/>
      </c>
      <c r="EG271" s="320" t="str">
        <f ca="1">IF(EA271="","",IF(NC&lt;DY271,"",SUM(EE271:OFFSET(EE271,(NC-1),0))))</f>
        <v/>
      </c>
      <c r="EH271" s="320" t="str">
        <f t="shared" si="2553"/>
        <v/>
      </c>
      <c r="EI271" s="320" t="str">
        <f>IF(EH271="","",'RAPPORT-XYZ'!$E$9/'CALCUL-XYZ'!EH271)</f>
        <v/>
      </c>
    </row>
    <row r="272" spans="129:139" x14ac:dyDescent="0.15">
      <c r="DY272" s="319">
        <f t="shared" si="2549"/>
        <v>272</v>
      </c>
      <c r="DZ272" s="320" t="str">
        <f t="shared" si="2550"/>
        <v/>
      </c>
      <c r="EA272" s="322" t="str">
        <f t="shared" si="2551"/>
        <v/>
      </c>
      <c r="EB272" s="345" t="str">
        <f t="shared" si="2554"/>
        <v/>
      </c>
      <c r="EC272" s="320" t="str">
        <f t="shared" si="2552"/>
        <v/>
      </c>
      <c r="ED272" s="320" t="str">
        <f t="shared" si="2555"/>
        <v/>
      </c>
      <c r="EE272" s="320" t="str">
        <f t="shared" si="2556"/>
        <v/>
      </c>
      <c r="EF272" s="320" t="str">
        <f ca="1">IF(EA272="","",IF(NC&lt;DY272,"",SUM(ED272:OFFSET(ED272,(NC-1),0))))</f>
        <v/>
      </c>
      <c r="EG272" s="320" t="str">
        <f ca="1">IF(EA272="","",IF(NC&lt;DY272,"",SUM(EE272:OFFSET(EE272,(NC-1),0))))</f>
        <v/>
      </c>
      <c r="EH272" s="320" t="str">
        <f t="shared" si="2553"/>
        <v/>
      </c>
      <c r="EI272" s="320" t="str">
        <f>IF(EH272="","",'RAPPORT-XYZ'!$E$9/'CALCUL-XYZ'!EH272)</f>
        <v/>
      </c>
    </row>
    <row r="273" spans="129:139" x14ac:dyDescent="0.15">
      <c r="DY273" s="319">
        <f t="shared" si="2549"/>
        <v>273</v>
      </c>
      <c r="DZ273" s="320" t="str">
        <f t="shared" si="2550"/>
        <v/>
      </c>
      <c r="EA273" s="322" t="str">
        <f t="shared" si="2551"/>
        <v/>
      </c>
      <c r="EB273" s="345" t="str">
        <f t="shared" si="2554"/>
        <v/>
      </c>
      <c r="EC273" s="320" t="str">
        <f t="shared" si="2552"/>
        <v/>
      </c>
      <c r="ED273" s="320" t="str">
        <f t="shared" si="2555"/>
        <v/>
      </c>
      <c r="EE273" s="320" t="str">
        <f t="shared" si="2556"/>
        <v/>
      </c>
      <c r="EF273" s="320" t="str">
        <f ca="1">IF(EA273="","",IF(NC&lt;DY273,"",SUM(ED273:OFFSET(ED273,(NC-1),0))))</f>
        <v/>
      </c>
      <c r="EG273" s="320" t="str">
        <f ca="1">IF(EA273="","",IF(NC&lt;DY273,"",SUM(EE273:OFFSET(EE273,(NC-1),0))))</f>
        <v/>
      </c>
      <c r="EH273" s="320" t="str">
        <f t="shared" si="2553"/>
        <v/>
      </c>
      <c r="EI273" s="320" t="str">
        <f>IF(EH273="","",'RAPPORT-XYZ'!$E$9/'CALCUL-XYZ'!EH273)</f>
        <v/>
      </c>
    </row>
    <row r="274" spans="129:139" x14ac:dyDescent="0.15">
      <c r="DY274" s="319">
        <f t="shared" si="2549"/>
        <v>274</v>
      </c>
      <c r="DZ274" s="320" t="str">
        <f t="shared" si="2550"/>
        <v/>
      </c>
      <c r="EA274" s="322" t="str">
        <f t="shared" si="2551"/>
        <v/>
      </c>
      <c r="EB274" s="345" t="str">
        <f t="shared" si="2554"/>
        <v/>
      </c>
      <c r="EC274" s="320" t="str">
        <f t="shared" si="2552"/>
        <v/>
      </c>
      <c r="ED274" s="320" t="str">
        <f t="shared" si="2555"/>
        <v/>
      </c>
      <c r="EE274" s="320" t="str">
        <f t="shared" si="2556"/>
        <v/>
      </c>
      <c r="EF274" s="320" t="str">
        <f ca="1">IF(EA274="","",IF(NC&lt;DY274,"",SUM(ED274:OFFSET(ED274,(NC-1),0))))</f>
        <v/>
      </c>
      <c r="EG274" s="320" t="str">
        <f ca="1">IF(EA274="","",IF(NC&lt;DY274,"",SUM(EE274:OFFSET(EE274,(NC-1),0))))</f>
        <v/>
      </c>
      <c r="EH274" s="320" t="str">
        <f t="shared" si="2553"/>
        <v/>
      </c>
      <c r="EI274" s="320" t="str">
        <f>IF(EH274="","",'RAPPORT-XYZ'!$E$9/'CALCUL-XYZ'!EH274)</f>
        <v/>
      </c>
    </row>
    <row r="275" spans="129:139" x14ac:dyDescent="0.15">
      <c r="DY275" s="319">
        <f t="shared" si="2549"/>
        <v>275</v>
      </c>
      <c r="DZ275" s="320" t="str">
        <f t="shared" si="2550"/>
        <v/>
      </c>
      <c r="EA275" s="322" t="str">
        <f t="shared" si="2551"/>
        <v/>
      </c>
      <c r="EB275" s="345" t="str">
        <f t="shared" si="2554"/>
        <v/>
      </c>
      <c r="EC275" s="320" t="str">
        <f t="shared" si="2552"/>
        <v/>
      </c>
      <c r="ED275" s="320" t="str">
        <f t="shared" si="2555"/>
        <v/>
      </c>
      <c r="EE275" s="320" t="str">
        <f t="shared" si="2556"/>
        <v/>
      </c>
      <c r="EF275" s="320" t="str">
        <f ca="1">IF(EA275="","",IF(NC&lt;DY275,"",SUM(ED275:OFFSET(ED275,(NC-1),0))))</f>
        <v/>
      </c>
      <c r="EG275" s="320" t="str">
        <f ca="1">IF(EA275="","",IF(NC&lt;DY275,"",SUM(EE275:OFFSET(EE275,(NC-1),0))))</f>
        <v/>
      </c>
      <c r="EH275" s="320" t="str">
        <f t="shared" si="2553"/>
        <v/>
      </c>
      <c r="EI275" s="320" t="str">
        <f>IF(EH275="","",'RAPPORT-XYZ'!$E$9/'CALCUL-XYZ'!EH275)</f>
        <v/>
      </c>
    </row>
    <row r="276" spans="129:139" x14ac:dyDescent="0.15">
      <c r="DY276" s="319">
        <f t="shared" si="2549"/>
        <v>276</v>
      </c>
      <c r="DZ276" s="320" t="str">
        <f t="shared" si="2550"/>
        <v/>
      </c>
      <c r="EA276" s="322" t="str">
        <f t="shared" si="2551"/>
        <v/>
      </c>
      <c r="EB276" s="345" t="str">
        <f t="shared" si="2554"/>
        <v/>
      </c>
      <c r="EC276" s="320" t="str">
        <f t="shared" si="2552"/>
        <v/>
      </c>
      <c r="ED276" s="320" t="str">
        <f t="shared" si="2555"/>
        <v/>
      </c>
      <c r="EE276" s="320" t="str">
        <f t="shared" si="2556"/>
        <v/>
      </c>
      <c r="EF276" s="320" t="str">
        <f ca="1">IF(EA276="","",IF(NC&lt;DY276,"",SUM(ED276:OFFSET(ED276,(NC-1),0))))</f>
        <v/>
      </c>
      <c r="EG276" s="320" t="str">
        <f ca="1">IF(EA276="","",IF(NC&lt;DY276,"",SUM(EE276:OFFSET(EE276,(NC-1),0))))</f>
        <v/>
      </c>
      <c r="EH276" s="320" t="str">
        <f t="shared" si="2553"/>
        <v/>
      </c>
      <c r="EI276" s="320" t="str">
        <f>IF(EH276="","",'RAPPORT-XYZ'!$E$9/'CALCUL-XYZ'!EH276)</f>
        <v/>
      </c>
    </row>
    <row r="277" spans="129:139" x14ac:dyDescent="0.15">
      <c r="DY277" s="319">
        <f t="shared" si="2549"/>
        <v>277</v>
      </c>
      <c r="DZ277" s="320" t="str">
        <f t="shared" si="2550"/>
        <v/>
      </c>
      <c r="EA277" s="322" t="str">
        <f t="shared" si="2551"/>
        <v/>
      </c>
      <c r="EB277" s="345" t="str">
        <f t="shared" si="2554"/>
        <v/>
      </c>
      <c r="EC277" s="320" t="str">
        <f t="shared" si="2552"/>
        <v/>
      </c>
      <c r="ED277" s="320" t="str">
        <f t="shared" si="2555"/>
        <v/>
      </c>
      <c r="EE277" s="320" t="str">
        <f t="shared" si="2556"/>
        <v/>
      </c>
      <c r="EF277" s="320" t="str">
        <f ca="1">IF(EA277="","",IF(NC&lt;DY277,"",SUM(ED277:OFFSET(ED277,(NC-1),0))))</f>
        <v/>
      </c>
      <c r="EG277" s="320" t="str">
        <f ca="1">IF(EA277="","",IF(NC&lt;DY277,"",SUM(EE277:OFFSET(EE277,(NC-1),0))))</f>
        <v/>
      </c>
      <c r="EH277" s="320" t="str">
        <f t="shared" si="2553"/>
        <v/>
      </c>
      <c r="EI277" s="320" t="str">
        <f>IF(EH277="","",'RAPPORT-XYZ'!$E$9/'CALCUL-XYZ'!EH277)</f>
        <v/>
      </c>
    </row>
    <row r="278" spans="129:139" x14ac:dyDescent="0.15">
      <c r="DY278" s="319">
        <f t="shared" si="2549"/>
        <v>278</v>
      </c>
      <c r="DZ278" s="320" t="str">
        <f t="shared" si="2550"/>
        <v/>
      </c>
      <c r="EA278" s="322" t="str">
        <f t="shared" si="2551"/>
        <v/>
      </c>
      <c r="EB278" s="345" t="str">
        <f t="shared" si="2554"/>
        <v/>
      </c>
      <c r="EC278" s="320" t="str">
        <f t="shared" si="2552"/>
        <v/>
      </c>
      <c r="ED278" s="320" t="str">
        <f t="shared" si="2555"/>
        <v/>
      </c>
      <c r="EE278" s="320" t="str">
        <f t="shared" si="2556"/>
        <v/>
      </c>
      <c r="EF278" s="320" t="str">
        <f ca="1">IF(EA278="","",IF(NC&lt;DY278,"",SUM(ED278:OFFSET(ED278,(NC-1),0))))</f>
        <v/>
      </c>
      <c r="EG278" s="320" t="str">
        <f ca="1">IF(EA278="","",IF(NC&lt;DY278,"",SUM(EE278:OFFSET(EE278,(NC-1),0))))</f>
        <v/>
      </c>
      <c r="EH278" s="320" t="str">
        <f t="shared" si="2553"/>
        <v/>
      </c>
      <c r="EI278" s="320" t="str">
        <f>IF(EH278="","",'RAPPORT-XYZ'!$E$9/'CALCUL-XYZ'!EH278)</f>
        <v/>
      </c>
    </row>
    <row r="279" spans="129:139" x14ac:dyDescent="0.15">
      <c r="DY279" s="319">
        <f t="shared" si="2549"/>
        <v>279</v>
      </c>
      <c r="DZ279" s="320" t="str">
        <f t="shared" si="2550"/>
        <v/>
      </c>
      <c r="EA279" s="322" t="str">
        <f t="shared" si="2551"/>
        <v/>
      </c>
      <c r="EB279" s="345" t="str">
        <f t="shared" si="2554"/>
        <v/>
      </c>
      <c r="EC279" s="320" t="str">
        <f t="shared" si="2552"/>
        <v/>
      </c>
      <c r="ED279" s="320" t="str">
        <f t="shared" si="2555"/>
        <v/>
      </c>
      <c r="EE279" s="320" t="str">
        <f t="shared" si="2556"/>
        <v/>
      </c>
      <c r="EF279" s="320" t="str">
        <f ca="1">IF(EA279="","",IF(NC&lt;DY279,"",SUM(ED279:OFFSET(ED279,(NC-1),0))))</f>
        <v/>
      </c>
      <c r="EG279" s="320" t="str">
        <f ca="1">IF(EA279="","",IF(NC&lt;DY279,"",SUM(EE279:OFFSET(EE279,(NC-1),0))))</f>
        <v/>
      </c>
      <c r="EH279" s="320" t="str">
        <f t="shared" si="2553"/>
        <v/>
      </c>
      <c r="EI279" s="320" t="str">
        <f>IF(EH279="","",'RAPPORT-XYZ'!$E$9/'CALCUL-XYZ'!EH279)</f>
        <v/>
      </c>
    </row>
    <row r="280" spans="129:139" x14ac:dyDescent="0.15">
      <c r="DY280" s="319">
        <f t="shared" si="2549"/>
        <v>280</v>
      </c>
      <c r="DZ280" s="320" t="str">
        <f t="shared" si="2550"/>
        <v/>
      </c>
      <c r="EA280" s="322" t="str">
        <f t="shared" si="2551"/>
        <v/>
      </c>
      <c r="EB280" s="345" t="str">
        <f t="shared" si="2554"/>
        <v/>
      </c>
      <c r="EC280" s="320" t="str">
        <f t="shared" si="2552"/>
        <v/>
      </c>
      <c r="ED280" s="320" t="str">
        <f t="shared" si="2555"/>
        <v/>
      </c>
      <c r="EE280" s="320" t="str">
        <f t="shared" si="2556"/>
        <v/>
      </c>
      <c r="EF280" s="320" t="str">
        <f ca="1">IF(EA280="","",IF(NC&lt;DY280,"",SUM(ED280:OFFSET(ED280,(NC-1),0))))</f>
        <v/>
      </c>
      <c r="EG280" s="320" t="str">
        <f ca="1">IF(EA280="","",IF(NC&lt;DY280,"",SUM(EE280:OFFSET(EE280,(NC-1),0))))</f>
        <v/>
      </c>
      <c r="EH280" s="320" t="str">
        <f t="shared" si="2553"/>
        <v/>
      </c>
      <c r="EI280" s="320" t="str">
        <f>IF(EH280="","",'RAPPORT-XYZ'!$E$9/'CALCUL-XYZ'!EH280)</f>
        <v/>
      </c>
    </row>
    <row r="281" spans="129:139" x14ac:dyDescent="0.15">
      <c r="DY281" s="319">
        <f t="shared" si="2549"/>
        <v>281</v>
      </c>
      <c r="DZ281" s="320" t="str">
        <f t="shared" si="2550"/>
        <v/>
      </c>
      <c r="EA281" s="322" t="str">
        <f t="shared" si="2551"/>
        <v/>
      </c>
      <c r="EB281" s="345" t="str">
        <f t="shared" si="2554"/>
        <v/>
      </c>
      <c r="EC281" s="320" t="str">
        <f t="shared" si="2552"/>
        <v/>
      </c>
      <c r="ED281" s="320" t="str">
        <f t="shared" si="2555"/>
        <v/>
      </c>
      <c r="EE281" s="320" t="str">
        <f t="shared" si="2556"/>
        <v/>
      </c>
      <c r="EF281" s="320" t="str">
        <f ca="1">IF(EA281="","",IF(NC&lt;DY281,"",SUM(ED281:OFFSET(ED281,(NC-1),0))))</f>
        <v/>
      </c>
      <c r="EG281" s="320" t="str">
        <f ca="1">IF(EA281="","",IF(NC&lt;DY281,"",SUM(EE281:OFFSET(EE281,(NC-1),0))))</f>
        <v/>
      </c>
      <c r="EH281" s="320" t="str">
        <f t="shared" si="2553"/>
        <v/>
      </c>
      <c r="EI281" s="320" t="str">
        <f>IF(EH281="","",'RAPPORT-XYZ'!$E$9/'CALCUL-XYZ'!EH281)</f>
        <v/>
      </c>
    </row>
    <row r="282" spans="129:139" x14ac:dyDescent="0.15">
      <c r="DY282" s="319">
        <f t="shared" si="2549"/>
        <v>282</v>
      </c>
      <c r="DZ282" s="320" t="str">
        <f t="shared" si="2550"/>
        <v/>
      </c>
      <c r="EA282" s="322" t="str">
        <f t="shared" si="2551"/>
        <v/>
      </c>
      <c r="EB282" s="345" t="str">
        <f t="shared" si="2554"/>
        <v/>
      </c>
      <c r="EC282" s="320" t="str">
        <f t="shared" si="2552"/>
        <v/>
      </c>
      <c r="ED282" s="320" t="str">
        <f t="shared" si="2555"/>
        <v/>
      </c>
      <c r="EE282" s="320" t="str">
        <f t="shared" si="2556"/>
        <v/>
      </c>
      <c r="EF282" s="320" t="str">
        <f ca="1">IF(EA282="","",IF(NC&lt;DY282,"",SUM(ED282:OFFSET(ED282,(NC-1),0))))</f>
        <v/>
      </c>
      <c r="EG282" s="320" t="str">
        <f ca="1">IF(EA282="","",IF(NC&lt;DY282,"",SUM(EE282:OFFSET(EE282,(NC-1),0))))</f>
        <v/>
      </c>
      <c r="EH282" s="320" t="str">
        <f t="shared" si="2553"/>
        <v/>
      </c>
      <c r="EI282" s="320" t="str">
        <f>IF(EH282="","",'RAPPORT-XYZ'!$E$9/'CALCUL-XYZ'!EH282)</f>
        <v/>
      </c>
    </row>
    <row r="283" spans="129:139" x14ac:dyDescent="0.15">
      <c r="DY283" s="319">
        <f t="shared" si="2549"/>
        <v>283</v>
      </c>
      <c r="DZ283" s="320" t="str">
        <f t="shared" si="2550"/>
        <v/>
      </c>
      <c r="EA283" s="322" t="str">
        <f t="shared" si="2551"/>
        <v/>
      </c>
      <c r="EB283" s="345" t="str">
        <f t="shared" si="2554"/>
        <v/>
      </c>
      <c r="EC283" s="320" t="str">
        <f t="shared" si="2552"/>
        <v/>
      </c>
      <c r="ED283" s="320" t="str">
        <f t="shared" si="2555"/>
        <v/>
      </c>
      <c r="EE283" s="320" t="str">
        <f t="shared" si="2556"/>
        <v/>
      </c>
      <c r="EF283" s="320" t="str">
        <f ca="1">IF(EA283="","",IF(NC&lt;DY283,"",SUM(ED283:OFFSET(ED283,(NC-1),0))))</f>
        <v/>
      </c>
      <c r="EG283" s="320" t="str">
        <f ca="1">IF(EA283="","",IF(NC&lt;DY283,"",SUM(EE283:OFFSET(EE283,(NC-1),0))))</f>
        <v/>
      </c>
      <c r="EH283" s="320" t="str">
        <f t="shared" si="2553"/>
        <v/>
      </c>
      <c r="EI283" s="320" t="str">
        <f>IF(EH283="","",'RAPPORT-XYZ'!$E$9/'CALCUL-XYZ'!EH283)</f>
        <v/>
      </c>
    </row>
    <row r="284" spans="129:139" x14ac:dyDescent="0.15">
      <c r="DY284" s="319">
        <f t="shared" si="2549"/>
        <v>284</v>
      </c>
      <c r="DZ284" s="320" t="str">
        <f t="shared" si="2550"/>
        <v/>
      </c>
      <c r="EA284" s="322" t="str">
        <f t="shared" si="2551"/>
        <v/>
      </c>
      <c r="EB284" s="345" t="str">
        <f t="shared" si="2554"/>
        <v/>
      </c>
      <c r="EC284" s="320" t="str">
        <f t="shared" si="2552"/>
        <v/>
      </c>
      <c r="ED284" s="320" t="str">
        <f t="shared" si="2555"/>
        <v/>
      </c>
      <c r="EE284" s="320" t="str">
        <f t="shared" si="2556"/>
        <v/>
      </c>
      <c r="EF284" s="320" t="str">
        <f ca="1">IF(EA284="","",IF(NC&lt;DY284,"",SUM(ED284:OFFSET(ED284,(NC-1),0))))</f>
        <v/>
      </c>
      <c r="EG284" s="320" t="str">
        <f ca="1">IF(EA284="","",IF(NC&lt;DY284,"",SUM(EE284:OFFSET(EE284,(NC-1),0))))</f>
        <v/>
      </c>
      <c r="EH284" s="320" t="str">
        <f t="shared" si="2553"/>
        <v/>
      </c>
      <c r="EI284" s="320" t="str">
        <f>IF(EH284="","",'RAPPORT-XYZ'!$E$9/'CALCUL-XYZ'!EH284)</f>
        <v/>
      </c>
    </row>
    <row r="285" spans="129:139" x14ac:dyDescent="0.15">
      <c r="DY285" s="319">
        <f t="shared" si="2549"/>
        <v>285</v>
      </c>
      <c r="DZ285" s="320" t="str">
        <f t="shared" si="2550"/>
        <v/>
      </c>
      <c r="EA285" s="322" t="str">
        <f t="shared" si="2551"/>
        <v/>
      </c>
      <c r="EB285" s="345" t="str">
        <f t="shared" si="2554"/>
        <v/>
      </c>
      <c r="EC285" s="320" t="str">
        <f t="shared" si="2552"/>
        <v/>
      </c>
      <c r="ED285" s="320" t="str">
        <f t="shared" si="2555"/>
        <v/>
      </c>
      <c r="EE285" s="320" t="str">
        <f t="shared" si="2556"/>
        <v/>
      </c>
      <c r="EF285" s="320" t="str">
        <f ca="1">IF(EA285="","",IF(NC&lt;DY285,"",SUM(ED285:OFFSET(ED285,(NC-1),0))))</f>
        <v/>
      </c>
      <c r="EG285" s="320" t="str">
        <f ca="1">IF(EA285="","",IF(NC&lt;DY285,"",SUM(EE285:OFFSET(EE285,(NC-1),0))))</f>
        <v/>
      </c>
      <c r="EH285" s="320" t="str">
        <f t="shared" si="2553"/>
        <v/>
      </c>
      <c r="EI285" s="320" t="str">
        <f>IF(EH285="","",'RAPPORT-XYZ'!$E$9/'CALCUL-XYZ'!EH285)</f>
        <v/>
      </c>
    </row>
    <row r="286" spans="129:139" x14ac:dyDescent="0.15">
      <c r="DY286" s="319">
        <f t="shared" si="2549"/>
        <v>286</v>
      </c>
      <c r="DZ286" s="320" t="str">
        <f t="shared" si="2550"/>
        <v/>
      </c>
      <c r="EA286" s="322" t="str">
        <f t="shared" si="2551"/>
        <v/>
      </c>
      <c r="EB286" s="345" t="str">
        <f t="shared" si="2554"/>
        <v/>
      </c>
      <c r="EC286" s="320" t="str">
        <f t="shared" si="2552"/>
        <v/>
      </c>
      <c r="ED286" s="320" t="str">
        <f t="shared" si="2555"/>
        <v/>
      </c>
      <c r="EE286" s="320" t="str">
        <f t="shared" si="2556"/>
        <v/>
      </c>
      <c r="EF286" s="320" t="str">
        <f ca="1">IF(EA286="","",IF(NC&lt;DY286,"",SUM(ED286:OFFSET(ED286,(NC-1),0))))</f>
        <v/>
      </c>
      <c r="EG286" s="320" t="str">
        <f ca="1">IF(EA286="","",IF(NC&lt;DY286,"",SUM(EE286:OFFSET(EE286,(NC-1),0))))</f>
        <v/>
      </c>
      <c r="EH286" s="320" t="str">
        <f t="shared" si="2553"/>
        <v/>
      </c>
      <c r="EI286" s="320" t="str">
        <f>IF(EH286="","",'RAPPORT-XYZ'!$E$9/'CALCUL-XYZ'!EH286)</f>
        <v/>
      </c>
    </row>
    <row r="287" spans="129:139" x14ac:dyDescent="0.15">
      <c r="DY287" s="319">
        <f t="shared" si="2549"/>
        <v>287</v>
      </c>
      <c r="DZ287" s="320" t="str">
        <f t="shared" si="2550"/>
        <v/>
      </c>
      <c r="EA287" s="322" t="str">
        <f t="shared" si="2551"/>
        <v/>
      </c>
      <c r="EB287" s="345" t="str">
        <f t="shared" si="2554"/>
        <v/>
      </c>
      <c r="EC287" s="320" t="str">
        <f t="shared" si="2552"/>
        <v/>
      </c>
      <c r="ED287" s="320" t="str">
        <f t="shared" si="2555"/>
        <v/>
      </c>
      <c r="EE287" s="320" t="str">
        <f t="shared" si="2556"/>
        <v/>
      </c>
      <c r="EF287" s="320" t="str">
        <f ca="1">IF(EA287="","",IF(NC&lt;DY287,"",SUM(ED287:OFFSET(ED287,(NC-1),0))))</f>
        <v/>
      </c>
      <c r="EG287" s="320" t="str">
        <f ca="1">IF(EA287="","",IF(NC&lt;DY287,"",SUM(EE287:OFFSET(EE287,(NC-1),0))))</f>
        <v/>
      </c>
      <c r="EH287" s="320" t="str">
        <f t="shared" si="2553"/>
        <v/>
      </c>
      <c r="EI287" s="320" t="str">
        <f>IF(EH287="","",'RAPPORT-XYZ'!$E$9/'CALCUL-XYZ'!EH287)</f>
        <v/>
      </c>
    </row>
    <row r="288" spans="129:139" x14ac:dyDescent="0.15">
      <c r="DY288" s="319">
        <f t="shared" si="2549"/>
        <v>288</v>
      </c>
      <c r="DZ288" s="320" t="str">
        <f t="shared" si="2550"/>
        <v/>
      </c>
      <c r="EA288" s="322" t="str">
        <f t="shared" si="2551"/>
        <v/>
      </c>
      <c r="EB288" s="345" t="str">
        <f t="shared" si="2554"/>
        <v/>
      </c>
      <c r="EC288" s="320" t="str">
        <f t="shared" si="2552"/>
        <v/>
      </c>
      <c r="ED288" s="320" t="str">
        <f t="shared" si="2555"/>
        <v/>
      </c>
      <c r="EE288" s="320" t="str">
        <f t="shared" si="2556"/>
        <v/>
      </c>
      <c r="EF288" s="320" t="str">
        <f ca="1">IF(EA288="","",IF(NC&lt;DY288,"",SUM(ED288:OFFSET(ED288,(NC-1),0))))</f>
        <v/>
      </c>
      <c r="EG288" s="320" t="str">
        <f ca="1">IF(EA288="","",IF(NC&lt;DY288,"",SUM(EE288:OFFSET(EE288,(NC-1),0))))</f>
        <v/>
      </c>
      <c r="EH288" s="320" t="str">
        <f t="shared" si="2553"/>
        <v/>
      </c>
      <c r="EI288" s="320" t="str">
        <f>IF(EH288="","",'RAPPORT-XYZ'!$E$9/'CALCUL-XYZ'!EH288)</f>
        <v/>
      </c>
    </row>
    <row r="289" spans="129:139" x14ac:dyDescent="0.15">
      <c r="DY289" s="319">
        <f t="shared" si="2549"/>
        <v>289</v>
      </c>
      <c r="DZ289" s="320" t="str">
        <f t="shared" si="2550"/>
        <v/>
      </c>
      <c r="EA289" s="322" t="str">
        <f t="shared" si="2551"/>
        <v/>
      </c>
      <c r="EB289" s="345" t="str">
        <f t="shared" si="2554"/>
        <v/>
      </c>
      <c r="EC289" s="320" t="str">
        <f t="shared" si="2552"/>
        <v/>
      </c>
      <c r="ED289" s="320" t="str">
        <f t="shared" si="2555"/>
        <v/>
      </c>
      <c r="EE289" s="320" t="str">
        <f t="shared" si="2556"/>
        <v/>
      </c>
      <c r="EF289" s="320" t="str">
        <f ca="1">IF(EA289="","",IF(NC&lt;DY289,"",SUM(ED289:OFFSET(ED289,(NC-1),0))))</f>
        <v/>
      </c>
      <c r="EG289" s="320" t="str">
        <f ca="1">IF(EA289="","",IF(NC&lt;DY289,"",SUM(EE289:OFFSET(EE289,(NC-1),0))))</f>
        <v/>
      </c>
      <c r="EH289" s="320" t="str">
        <f t="shared" si="2553"/>
        <v/>
      </c>
      <c r="EI289" s="320" t="str">
        <f>IF(EH289="","",'RAPPORT-XYZ'!$E$9/'CALCUL-XYZ'!EH289)</f>
        <v/>
      </c>
    </row>
    <row r="290" spans="129:139" x14ac:dyDescent="0.15">
      <c r="DY290" s="319">
        <f t="shared" si="2549"/>
        <v>290</v>
      </c>
      <c r="DZ290" s="320" t="str">
        <f t="shared" si="2550"/>
        <v/>
      </c>
      <c r="EA290" s="322" t="str">
        <f t="shared" si="2551"/>
        <v/>
      </c>
      <c r="EB290" s="345" t="str">
        <f t="shared" si="2554"/>
        <v/>
      </c>
      <c r="EC290" s="320" t="str">
        <f t="shared" si="2552"/>
        <v/>
      </c>
      <c r="ED290" s="320" t="str">
        <f t="shared" si="2555"/>
        <v/>
      </c>
      <c r="EE290" s="320" t="str">
        <f t="shared" si="2556"/>
        <v/>
      </c>
      <c r="EF290" s="320" t="str">
        <f ca="1">IF(EA290="","",IF(NC&lt;DY290,"",SUM(ED290:OFFSET(ED290,(NC-1),0))))</f>
        <v/>
      </c>
      <c r="EG290" s="320" t="str">
        <f ca="1">IF(EA290="","",IF(NC&lt;DY290,"",SUM(EE290:OFFSET(EE290,(NC-1),0))))</f>
        <v/>
      </c>
      <c r="EH290" s="320" t="str">
        <f t="shared" si="2553"/>
        <v/>
      </c>
      <c r="EI290" s="320" t="str">
        <f>IF(EH290="","",'RAPPORT-XYZ'!$E$9/'CALCUL-XYZ'!EH290)</f>
        <v/>
      </c>
    </row>
    <row r="291" spans="129:139" x14ac:dyDescent="0.15">
      <c r="DY291" s="319">
        <f t="shared" si="2549"/>
        <v>291</v>
      </c>
      <c r="DZ291" s="320" t="str">
        <f t="shared" si="2550"/>
        <v/>
      </c>
      <c r="EA291" s="322" t="str">
        <f t="shared" si="2551"/>
        <v/>
      </c>
      <c r="EB291" s="345" t="str">
        <f t="shared" si="2554"/>
        <v/>
      </c>
      <c r="EC291" s="320" t="str">
        <f t="shared" si="2552"/>
        <v/>
      </c>
      <c r="ED291" s="320" t="str">
        <f t="shared" si="2555"/>
        <v/>
      </c>
      <c r="EE291" s="320" t="str">
        <f t="shared" si="2556"/>
        <v/>
      </c>
      <c r="EF291" s="320" t="str">
        <f ca="1">IF(EA291="","",IF(NC&lt;DY291,"",SUM(ED291:OFFSET(ED291,(NC-1),0))))</f>
        <v/>
      </c>
      <c r="EG291" s="320" t="str">
        <f ca="1">IF(EA291="","",IF(NC&lt;DY291,"",SUM(EE291:OFFSET(EE291,(NC-1),0))))</f>
        <v/>
      </c>
      <c r="EH291" s="320" t="str">
        <f t="shared" si="2553"/>
        <v/>
      </c>
      <c r="EI291" s="320" t="str">
        <f>IF(EH291="","",'RAPPORT-XYZ'!$E$9/'CALCUL-XYZ'!EH291)</f>
        <v/>
      </c>
    </row>
    <row r="292" spans="129:139" x14ac:dyDescent="0.15">
      <c r="DY292" s="319">
        <f t="shared" si="2549"/>
        <v>292</v>
      </c>
      <c r="DZ292" s="320" t="str">
        <f t="shared" si="2550"/>
        <v/>
      </c>
      <c r="EA292" s="322" t="str">
        <f t="shared" si="2551"/>
        <v/>
      </c>
      <c r="EB292" s="345" t="str">
        <f t="shared" si="2554"/>
        <v/>
      </c>
      <c r="EC292" s="320" t="str">
        <f t="shared" si="2552"/>
        <v/>
      </c>
      <c r="ED292" s="320" t="str">
        <f t="shared" si="2555"/>
        <v/>
      </c>
      <c r="EE292" s="320" t="str">
        <f t="shared" si="2556"/>
        <v/>
      </c>
      <c r="EF292" s="320" t="str">
        <f ca="1">IF(EA292="","",IF(NC&lt;DY292,"",SUM(ED292:OFFSET(ED292,(NC-1),0))))</f>
        <v/>
      </c>
      <c r="EG292" s="320" t="str">
        <f ca="1">IF(EA292="","",IF(NC&lt;DY292,"",SUM(EE292:OFFSET(EE292,(NC-1),0))))</f>
        <v/>
      </c>
      <c r="EH292" s="320" t="str">
        <f t="shared" si="2553"/>
        <v/>
      </c>
      <c r="EI292" s="320" t="str">
        <f>IF(EH292="","",'RAPPORT-XYZ'!$E$9/'CALCUL-XYZ'!EH292)</f>
        <v/>
      </c>
    </row>
    <row r="293" spans="129:139" x14ac:dyDescent="0.15">
      <c r="DY293" s="319">
        <f t="shared" si="2549"/>
        <v>293</v>
      </c>
      <c r="DZ293" s="320" t="str">
        <f t="shared" si="2550"/>
        <v/>
      </c>
      <c r="EA293" s="322" t="str">
        <f t="shared" si="2551"/>
        <v/>
      </c>
      <c r="EB293" s="345" t="str">
        <f t="shared" si="2554"/>
        <v/>
      </c>
      <c r="EC293" s="320" t="str">
        <f t="shared" si="2552"/>
        <v/>
      </c>
      <c r="ED293" s="320" t="str">
        <f t="shared" si="2555"/>
        <v/>
      </c>
      <c r="EE293" s="320" t="str">
        <f t="shared" si="2556"/>
        <v/>
      </c>
      <c r="EF293" s="320" t="str">
        <f ca="1">IF(EA293="","",IF(NC&lt;DY293,"",SUM(ED293:OFFSET(ED293,(NC-1),0))))</f>
        <v/>
      </c>
      <c r="EG293" s="320" t="str">
        <f ca="1">IF(EA293="","",IF(NC&lt;DY293,"",SUM(EE293:OFFSET(EE293,(NC-1),0))))</f>
        <v/>
      </c>
      <c r="EH293" s="320" t="str">
        <f t="shared" si="2553"/>
        <v/>
      </c>
      <c r="EI293" s="320" t="str">
        <f>IF(EH293="","",'RAPPORT-XYZ'!$E$9/'CALCUL-XYZ'!EH293)</f>
        <v/>
      </c>
    </row>
    <row r="294" spans="129:139" x14ac:dyDescent="0.15">
      <c r="DY294" s="319">
        <f t="shared" si="2549"/>
        <v>294</v>
      </c>
      <c r="DZ294" s="320" t="str">
        <f t="shared" si="2550"/>
        <v/>
      </c>
      <c r="EA294" s="322" t="str">
        <f t="shared" si="2551"/>
        <v/>
      </c>
      <c r="EB294" s="345" t="str">
        <f t="shared" si="2554"/>
        <v/>
      </c>
      <c r="EC294" s="320" t="str">
        <f t="shared" si="2552"/>
        <v/>
      </c>
      <c r="ED294" s="320" t="str">
        <f t="shared" si="2555"/>
        <v/>
      </c>
      <c r="EE294" s="320" t="str">
        <f t="shared" si="2556"/>
        <v/>
      </c>
      <c r="EF294" s="320" t="str">
        <f ca="1">IF(EA294="","",IF(NC&lt;DY294,"",SUM(ED294:OFFSET(ED294,(NC-1),0))))</f>
        <v/>
      </c>
      <c r="EG294" s="320" t="str">
        <f ca="1">IF(EA294="","",IF(NC&lt;DY294,"",SUM(EE294:OFFSET(EE294,(NC-1),0))))</f>
        <v/>
      </c>
      <c r="EH294" s="320" t="str">
        <f t="shared" si="2553"/>
        <v/>
      </c>
      <c r="EI294" s="320" t="str">
        <f>IF(EH294="","",'RAPPORT-XYZ'!$E$9/'CALCUL-XYZ'!EH294)</f>
        <v/>
      </c>
    </row>
    <row r="295" spans="129:139" x14ac:dyDescent="0.15">
      <c r="DY295" s="319">
        <f t="shared" si="2549"/>
        <v>295</v>
      </c>
      <c r="DZ295" s="320" t="str">
        <f t="shared" si="2550"/>
        <v/>
      </c>
      <c r="EA295" s="322" t="str">
        <f t="shared" si="2551"/>
        <v/>
      </c>
      <c r="EB295" s="345" t="str">
        <f t="shared" si="2554"/>
        <v/>
      </c>
      <c r="EC295" s="320" t="str">
        <f t="shared" si="2552"/>
        <v/>
      </c>
      <c r="ED295" s="320" t="str">
        <f t="shared" si="2555"/>
        <v/>
      </c>
      <c r="EE295" s="320" t="str">
        <f t="shared" si="2556"/>
        <v/>
      </c>
      <c r="EF295" s="320" t="str">
        <f ca="1">IF(EA295="","",IF(NC&lt;DY295,"",SUM(ED295:OFFSET(ED295,(NC-1),0))))</f>
        <v/>
      </c>
      <c r="EG295" s="320" t="str">
        <f ca="1">IF(EA295="","",IF(NC&lt;DY295,"",SUM(EE295:OFFSET(EE295,(NC-1),0))))</f>
        <v/>
      </c>
      <c r="EH295" s="320" t="str">
        <f t="shared" si="2553"/>
        <v/>
      </c>
      <c r="EI295" s="320" t="str">
        <f>IF(EH295="","",'RAPPORT-XYZ'!$E$9/'CALCUL-XYZ'!EH295)</f>
        <v/>
      </c>
    </row>
    <row r="296" spans="129:139" x14ac:dyDescent="0.15">
      <c r="DY296" s="319">
        <f t="shared" si="2549"/>
        <v>296</v>
      </c>
      <c r="DZ296" s="320" t="str">
        <f t="shared" si="2550"/>
        <v/>
      </c>
      <c r="EA296" s="322" t="str">
        <f t="shared" si="2551"/>
        <v/>
      </c>
      <c r="EB296" s="345" t="str">
        <f t="shared" si="2554"/>
        <v/>
      </c>
      <c r="EC296" s="320" t="str">
        <f t="shared" si="2552"/>
        <v/>
      </c>
      <c r="ED296" s="320" t="str">
        <f t="shared" si="2555"/>
        <v/>
      </c>
      <c r="EE296" s="320" t="str">
        <f t="shared" si="2556"/>
        <v/>
      </c>
      <c r="EF296" s="320" t="str">
        <f ca="1">IF(EA296="","",IF(NC&lt;DY296,"",SUM(ED296:OFFSET(ED296,(NC-1),0))))</f>
        <v/>
      </c>
      <c r="EG296" s="320" t="str">
        <f ca="1">IF(EA296="","",IF(NC&lt;DY296,"",SUM(EE296:OFFSET(EE296,(NC-1),0))))</f>
        <v/>
      </c>
      <c r="EH296" s="320" t="str">
        <f t="shared" si="2553"/>
        <v/>
      </c>
      <c r="EI296" s="320" t="str">
        <f>IF(EH296="","",'RAPPORT-XYZ'!$E$9/'CALCUL-XYZ'!EH296)</f>
        <v/>
      </c>
    </row>
    <row r="297" spans="129:139" x14ac:dyDescent="0.15">
      <c r="DY297" s="319">
        <f t="shared" si="2549"/>
        <v>297</v>
      </c>
      <c r="DZ297" s="320" t="str">
        <f t="shared" si="2550"/>
        <v/>
      </c>
      <c r="EA297" s="322" t="str">
        <f t="shared" si="2551"/>
        <v/>
      </c>
      <c r="EB297" s="345" t="str">
        <f t="shared" si="2554"/>
        <v/>
      </c>
      <c r="EC297" s="320" t="str">
        <f t="shared" si="2552"/>
        <v/>
      </c>
      <c r="ED297" s="320" t="str">
        <f t="shared" si="2555"/>
        <v/>
      </c>
      <c r="EE297" s="320" t="str">
        <f t="shared" si="2556"/>
        <v/>
      </c>
      <c r="EF297" s="320" t="str">
        <f ca="1">IF(EA297="","",IF(NC&lt;DY297,"",SUM(ED297:OFFSET(ED297,(NC-1),0))))</f>
        <v/>
      </c>
      <c r="EG297" s="320" t="str">
        <f ca="1">IF(EA297="","",IF(NC&lt;DY297,"",SUM(EE297:OFFSET(EE297,(NC-1),0))))</f>
        <v/>
      </c>
      <c r="EH297" s="320" t="str">
        <f t="shared" si="2553"/>
        <v/>
      </c>
      <c r="EI297" s="320" t="str">
        <f>IF(EH297="","",'RAPPORT-XYZ'!$E$9/'CALCUL-XYZ'!EH297)</f>
        <v/>
      </c>
    </row>
    <row r="298" spans="129:139" x14ac:dyDescent="0.15">
      <c r="DY298" s="319">
        <f t="shared" si="2549"/>
        <v>298</v>
      </c>
      <c r="DZ298" s="320" t="str">
        <f t="shared" si="2550"/>
        <v/>
      </c>
      <c r="EA298" s="322" t="str">
        <f t="shared" si="2551"/>
        <v/>
      </c>
      <c r="EB298" s="345" t="str">
        <f t="shared" si="2554"/>
        <v/>
      </c>
      <c r="EC298" s="320" t="str">
        <f t="shared" si="2552"/>
        <v/>
      </c>
      <c r="ED298" s="320" t="str">
        <f t="shared" si="2555"/>
        <v/>
      </c>
      <c r="EE298" s="320" t="str">
        <f t="shared" si="2556"/>
        <v/>
      </c>
      <c r="EF298" s="320" t="str">
        <f ca="1">IF(EA298="","",IF(NC&lt;DY298,"",SUM(ED298:OFFSET(ED298,(NC-1),0))))</f>
        <v/>
      </c>
      <c r="EG298" s="320" t="str">
        <f ca="1">IF(EA298="","",IF(NC&lt;DY298,"",SUM(EE298:OFFSET(EE298,(NC-1),0))))</f>
        <v/>
      </c>
      <c r="EH298" s="320" t="str">
        <f t="shared" si="2553"/>
        <v/>
      </c>
      <c r="EI298" s="320" t="str">
        <f>IF(EH298="","",'RAPPORT-XYZ'!$E$9/'CALCUL-XYZ'!EH298)</f>
        <v/>
      </c>
    </row>
    <row r="299" spans="129:139" x14ac:dyDescent="0.15">
      <c r="DY299" s="319">
        <f t="shared" si="2549"/>
        <v>299</v>
      </c>
      <c r="DZ299" s="320" t="str">
        <f t="shared" si="2550"/>
        <v/>
      </c>
      <c r="EA299" s="322" t="str">
        <f t="shared" si="2551"/>
        <v/>
      </c>
      <c r="EB299" s="345" t="str">
        <f t="shared" si="2554"/>
        <v/>
      </c>
      <c r="EC299" s="320" t="str">
        <f t="shared" si="2552"/>
        <v/>
      </c>
      <c r="ED299" s="320" t="str">
        <f t="shared" si="2555"/>
        <v/>
      </c>
      <c r="EE299" s="320" t="str">
        <f t="shared" si="2556"/>
        <v/>
      </c>
      <c r="EF299" s="320" t="str">
        <f ca="1">IF(EA299="","",IF(NC&lt;DY299,"",SUM(ED299:OFFSET(ED299,(NC-1),0))))</f>
        <v/>
      </c>
      <c r="EG299" s="320" t="str">
        <f ca="1">IF(EA299="","",IF(NC&lt;DY299,"",SUM(EE299:OFFSET(EE299,(NC-1),0))))</f>
        <v/>
      </c>
      <c r="EH299" s="320" t="str">
        <f t="shared" si="2553"/>
        <v/>
      </c>
      <c r="EI299" s="320" t="str">
        <f>IF(EH299="","",'RAPPORT-XYZ'!$E$9/'CALCUL-XYZ'!EH299)</f>
        <v/>
      </c>
    </row>
    <row r="300" spans="129:139" x14ac:dyDescent="0.15">
      <c r="DY300" s="319">
        <f t="shared" si="2549"/>
        <v>300</v>
      </c>
      <c r="DZ300" s="320" t="str">
        <f t="shared" si="2550"/>
        <v/>
      </c>
      <c r="EA300" s="322" t="str">
        <f t="shared" si="2551"/>
        <v/>
      </c>
      <c r="EB300" s="345" t="str">
        <f t="shared" si="2554"/>
        <v/>
      </c>
      <c r="EC300" s="320" t="str">
        <f t="shared" si="2552"/>
        <v/>
      </c>
      <c r="ED300" s="320" t="str">
        <f t="shared" si="2555"/>
        <v/>
      </c>
      <c r="EE300" s="320" t="str">
        <f t="shared" si="2556"/>
        <v/>
      </c>
      <c r="EF300" s="320" t="str">
        <f ca="1">IF(EA300="","",IF(NC&lt;DY300,"",SUM(ED300:OFFSET(ED300,(NC-1),0))))</f>
        <v/>
      </c>
      <c r="EG300" s="320" t="str">
        <f ca="1">IF(EA300="","",IF(NC&lt;DY300,"",SUM(EE300:OFFSET(EE300,(NC-1),0))))</f>
        <v/>
      </c>
      <c r="EH300" s="320" t="str">
        <f t="shared" si="2553"/>
        <v/>
      </c>
      <c r="EI300" s="320" t="str">
        <f>IF(EH300="","",'RAPPORT-XYZ'!$E$9/'CALCUL-XYZ'!EH300)</f>
        <v/>
      </c>
    </row>
    <row r="301" spans="129:139" x14ac:dyDescent="0.15">
      <c r="DY301" s="319">
        <f t="shared" si="2549"/>
        <v>301</v>
      </c>
      <c r="DZ301" s="320" t="str">
        <f t="shared" si="2550"/>
        <v/>
      </c>
      <c r="EA301" s="322" t="str">
        <f t="shared" si="2551"/>
        <v/>
      </c>
      <c r="EB301" s="345" t="str">
        <f t="shared" si="2554"/>
        <v/>
      </c>
      <c r="EC301" s="320" t="str">
        <f t="shared" si="2552"/>
        <v/>
      </c>
      <c r="ED301" s="320" t="str">
        <f t="shared" si="2555"/>
        <v/>
      </c>
      <c r="EE301" s="320" t="str">
        <f t="shared" si="2556"/>
        <v/>
      </c>
      <c r="EF301" s="320" t="str">
        <f ca="1">IF(EA301="","",IF(NC&lt;DY301,"",SUM(ED301:OFFSET(ED301,(NC-1),0))))</f>
        <v/>
      </c>
      <c r="EG301" s="320" t="str">
        <f ca="1">IF(EA301="","",IF(NC&lt;DY301,"",SUM(EE301:OFFSET(EE301,(NC-1),0))))</f>
        <v/>
      </c>
      <c r="EH301" s="320" t="str">
        <f t="shared" si="2553"/>
        <v/>
      </c>
      <c r="EI301" s="320" t="str">
        <f>IF(EH301="","",'RAPPORT-XYZ'!$E$9/'CALCUL-XYZ'!EH301)</f>
        <v/>
      </c>
    </row>
    <row r="302" spans="129:139" x14ac:dyDescent="0.15">
      <c r="DY302" s="319">
        <f t="shared" si="2549"/>
        <v>302</v>
      </c>
      <c r="DZ302" s="320" t="str">
        <f t="shared" si="2550"/>
        <v/>
      </c>
      <c r="EA302" s="322" t="str">
        <f t="shared" si="2551"/>
        <v/>
      </c>
      <c r="EB302" s="345" t="str">
        <f t="shared" si="2554"/>
        <v/>
      </c>
      <c r="EC302" s="320" t="str">
        <f t="shared" si="2552"/>
        <v/>
      </c>
      <c r="ED302" s="320" t="str">
        <f t="shared" si="2555"/>
        <v/>
      </c>
      <c r="EE302" s="320" t="str">
        <f t="shared" si="2556"/>
        <v/>
      </c>
      <c r="EF302" s="320" t="str">
        <f ca="1">IF(EA302="","",IF(NC&lt;DY302,"",SUM(ED302:OFFSET(ED302,(NC-1),0))))</f>
        <v/>
      </c>
      <c r="EG302" s="320" t="str">
        <f ca="1">IF(EA302="","",IF(NC&lt;DY302,"",SUM(EE302:OFFSET(EE302,(NC-1),0))))</f>
        <v/>
      </c>
      <c r="EH302" s="320" t="str">
        <f t="shared" si="2553"/>
        <v/>
      </c>
      <c r="EI302" s="320" t="str">
        <f>IF(EH302="","",'RAPPORT-XYZ'!$E$9/'CALCUL-XYZ'!EH302)</f>
        <v/>
      </c>
    </row>
    <row r="303" spans="129:139" x14ac:dyDescent="0.15">
      <c r="DY303" s="319">
        <f t="shared" si="2549"/>
        <v>303</v>
      </c>
      <c r="DZ303" s="320" t="str">
        <f t="shared" si="2550"/>
        <v/>
      </c>
      <c r="EA303" s="322" t="str">
        <f t="shared" si="2551"/>
        <v/>
      </c>
      <c r="EB303" s="345" t="str">
        <f t="shared" si="2554"/>
        <v/>
      </c>
      <c r="EC303" s="320" t="str">
        <f t="shared" si="2552"/>
        <v/>
      </c>
      <c r="ED303" s="320" t="str">
        <f t="shared" si="2555"/>
        <v/>
      </c>
      <c r="EE303" s="320" t="str">
        <f t="shared" si="2556"/>
        <v/>
      </c>
      <c r="EF303" s="320" t="str">
        <f ca="1">IF(EA303="","",IF(NC&lt;DY303,"",SUM(ED303:OFFSET(ED303,(NC-1),0))))</f>
        <v/>
      </c>
      <c r="EG303" s="320" t="str">
        <f ca="1">IF(EA303="","",IF(NC&lt;DY303,"",SUM(EE303:OFFSET(EE303,(NC-1),0))))</f>
        <v/>
      </c>
      <c r="EH303" s="320" t="str">
        <f t="shared" si="2553"/>
        <v/>
      </c>
      <c r="EI303" s="320" t="str">
        <f>IF(EH303="","",'RAPPORT-XYZ'!$E$9/'CALCUL-XYZ'!EH303)</f>
        <v/>
      </c>
    </row>
    <row r="304" spans="129:139" x14ac:dyDescent="0.15">
      <c r="DY304" s="319">
        <f t="shared" si="2549"/>
        <v>304</v>
      </c>
      <c r="DZ304" s="320" t="str">
        <f t="shared" si="2550"/>
        <v/>
      </c>
      <c r="EA304" s="322" t="str">
        <f t="shared" si="2551"/>
        <v/>
      </c>
      <c r="EB304" s="345" t="str">
        <f t="shared" si="2554"/>
        <v/>
      </c>
      <c r="EC304" s="320" t="str">
        <f t="shared" si="2552"/>
        <v/>
      </c>
      <c r="ED304" s="320" t="str">
        <f t="shared" si="2555"/>
        <v/>
      </c>
      <c r="EE304" s="320" t="str">
        <f t="shared" si="2556"/>
        <v/>
      </c>
      <c r="EF304" s="320" t="str">
        <f ca="1">IF(EA304="","",IF(NC&lt;DY304,"",SUM(ED304:OFFSET(ED304,(NC-1),0))))</f>
        <v/>
      </c>
      <c r="EG304" s="320" t="str">
        <f ca="1">IF(EA304="","",IF(NC&lt;DY304,"",SUM(EE304:OFFSET(EE304,(NC-1),0))))</f>
        <v/>
      </c>
      <c r="EH304" s="320" t="str">
        <f t="shared" si="2553"/>
        <v/>
      </c>
      <c r="EI304" s="320" t="str">
        <f>IF(EH304="","",'RAPPORT-XYZ'!$E$9/'CALCUL-XYZ'!EH304)</f>
        <v/>
      </c>
    </row>
    <row r="305" spans="129:139" x14ac:dyDescent="0.15">
      <c r="DY305" s="319">
        <f t="shared" si="2549"/>
        <v>305</v>
      </c>
      <c r="DZ305" s="320" t="str">
        <f t="shared" si="2550"/>
        <v/>
      </c>
      <c r="EA305" s="322" t="str">
        <f t="shared" si="2551"/>
        <v/>
      </c>
      <c r="EB305" s="345" t="str">
        <f t="shared" si="2554"/>
        <v/>
      </c>
      <c r="EC305" s="320" t="str">
        <f t="shared" si="2552"/>
        <v/>
      </c>
      <c r="ED305" s="320" t="str">
        <f t="shared" si="2555"/>
        <v/>
      </c>
      <c r="EE305" s="320" t="str">
        <f t="shared" si="2556"/>
        <v/>
      </c>
      <c r="EF305" s="320" t="str">
        <f ca="1">IF(EA305="","",IF(NC&lt;DY305,"",SUM(ED305:OFFSET(ED305,(NC-1),0))))</f>
        <v/>
      </c>
      <c r="EG305" s="320" t="str">
        <f ca="1">IF(EA305="","",IF(NC&lt;DY305,"",SUM(EE305:OFFSET(EE305,(NC-1),0))))</f>
        <v/>
      </c>
      <c r="EH305" s="320" t="str">
        <f t="shared" si="2553"/>
        <v/>
      </c>
      <c r="EI305" s="320" t="str">
        <f>IF(EH305="","",'RAPPORT-XYZ'!$E$9/'CALCUL-XYZ'!EH305)</f>
        <v/>
      </c>
    </row>
    <row r="306" spans="129:139" x14ac:dyDescent="0.15">
      <c r="DY306" s="319">
        <f t="shared" si="2549"/>
        <v>306</v>
      </c>
      <c r="DZ306" s="320" t="str">
        <f t="shared" si="2550"/>
        <v/>
      </c>
      <c r="EA306" s="322" t="str">
        <f t="shared" si="2551"/>
        <v/>
      </c>
      <c r="EB306" s="345" t="str">
        <f t="shared" si="2554"/>
        <v/>
      </c>
      <c r="EC306" s="320" t="str">
        <f t="shared" si="2552"/>
        <v/>
      </c>
      <c r="ED306" s="320" t="str">
        <f t="shared" si="2555"/>
        <v/>
      </c>
      <c r="EE306" s="320" t="str">
        <f t="shared" si="2556"/>
        <v/>
      </c>
      <c r="EF306" s="320" t="str">
        <f ca="1">IF(EA306="","",IF(NC&lt;DY306,"",SUM(ED306:OFFSET(ED306,(NC-1),0))))</f>
        <v/>
      </c>
      <c r="EG306" s="320" t="str">
        <f ca="1">IF(EA306="","",IF(NC&lt;DY306,"",SUM(EE306:OFFSET(EE306,(NC-1),0))))</f>
        <v/>
      </c>
      <c r="EH306" s="320" t="str">
        <f t="shared" si="2553"/>
        <v/>
      </c>
      <c r="EI306" s="320" t="str">
        <f>IF(EH306="","",'RAPPORT-XYZ'!$E$9/'CALCUL-XYZ'!EH306)</f>
        <v/>
      </c>
    </row>
    <row r="307" spans="129:139" x14ac:dyDescent="0.15">
      <c r="DY307" s="319">
        <f t="shared" si="2549"/>
        <v>307</v>
      </c>
      <c r="DZ307" s="320" t="str">
        <f t="shared" si="2550"/>
        <v/>
      </c>
      <c r="EA307" s="322" t="str">
        <f t="shared" si="2551"/>
        <v/>
      </c>
      <c r="EB307" s="345" t="str">
        <f t="shared" si="2554"/>
        <v/>
      </c>
      <c r="EC307" s="320" t="str">
        <f t="shared" si="2552"/>
        <v/>
      </c>
      <c r="ED307" s="320" t="str">
        <f t="shared" si="2555"/>
        <v/>
      </c>
      <c r="EE307" s="320" t="str">
        <f t="shared" si="2556"/>
        <v/>
      </c>
      <c r="EF307" s="320" t="str">
        <f ca="1">IF(EA307="","",IF(NC&lt;DY307,"",SUM(ED307:OFFSET(ED307,(NC-1),0))))</f>
        <v/>
      </c>
      <c r="EG307" s="320" t="str">
        <f ca="1">IF(EA307="","",IF(NC&lt;DY307,"",SUM(EE307:OFFSET(EE307,(NC-1),0))))</f>
        <v/>
      </c>
      <c r="EH307" s="320" t="str">
        <f t="shared" si="2553"/>
        <v/>
      </c>
      <c r="EI307" s="320" t="str">
        <f>IF(EH307="","",'RAPPORT-XYZ'!$E$9/'CALCUL-XYZ'!EH307)</f>
        <v/>
      </c>
    </row>
    <row r="308" spans="129:139" x14ac:dyDescent="0.15">
      <c r="DY308" s="319">
        <f t="shared" si="2549"/>
        <v>308</v>
      </c>
      <c r="DZ308" s="320" t="str">
        <f t="shared" si="2550"/>
        <v/>
      </c>
      <c r="EA308" s="322" t="str">
        <f t="shared" si="2551"/>
        <v/>
      </c>
      <c r="EB308" s="345" t="str">
        <f t="shared" si="2554"/>
        <v/>
      </c>
      <c r="EC308" s="320" t="str">
        <f t="shared" si="2552"/>
        <v/>
      </c>
      <c r="ED308" s="320" t="str">
        <f t="shared" si="2555"/>
        <v/>
      </c>
      <c r="EE308" s="320" t="str">
        <f t="shared" si="2556"/>
        <v/>
      </c>
      <c r="EF308" s="320" t="str">
        <f ca="1">IF(EA308="","",IF(NC&lt;DY308,"",SUM(ED308:OFFSET(ED308,(NC-1),0))))</f>
        <v/>
      </c>
      <c r="EG308" s="320" t="str">
        <f ca="1">IF(EA308="","",IF(NC&lt;DY308,"",SUM(EE308:OFFSET(EE308,(NC-1),0))))</f>
        <v/>
      </c>
      <c r="EH308" s="320" t="str">
        <f t="shared" si="2553"/>
        <v/>
      </c>
      <c r="EI308" s="320" t="str">
        <f>IF(EH308="","",'RAPPORT-XYZ'!$E$9/'CALCUL-XYZ'!EH308)</f>
        <v/>
      </c>
    </row>
    <row r="309" spans="129:139" x14ac:dyDescent="0.15">
      <c r="DY309" s="319">
        <f t="shared" si="2549"/>
        <v>309</v>
      </c>
      <c r="DZ309" s="320" t="str">
        <f t="shared" si="2550"/>
        <v/>
      </c>
      <c r="EA309" s="322" t="str">
        <f t="shared" si="2551"/>
        <v/>
      </c>
      <c r="EB309" s="345" t="str">
        <f t="shared" si="2554"/>
        <v/>
      </c>
      <c r="EC309" s="320" t="str">
        <f t="shared" si="2552"/>
        <v/>
      </c>
      <c r="ED309" s="320" t="str">
        <f t="shared" si="2555"/>
        <v/>
      </c>
      <c r="EE309" s="320" t="str">
        <f t="shared" si="2556"/>
        <v/>
      </c>
      <c r="EF309" s="320" t="str">
        <f ca="1">IF(EA309="","",IF(NC&lt;DY309,"",SUM(ED309:OFFSET(ED309,(NC-1),0))))</f>
        <v/>
      </c>
      <c r="EG309" s="320" t="str">
        <f ca="1">IF(EA309="","",IF(NC&lt;DY309,"",SUM(EE309:OFFSET(EE309,(NC-1),0))))</f>
        <v/>
      </c>
      <c r="EH309" s="320" t="str">
        <f t="shared" si="2553"/>
        <v/>
      </c>
      <c r="EI309" s="320" t="str">
        <f>IF(EH309="","",'RAPPORT-XYZ'!$E$9/'CALCUL-XYZ'!EH309)</f>
        <v/>
      </c>
    </row>
    <row r="310" spans="129:139" x14ac:dyDescent="0.15">
      <c r="DY310" s="319">
        <f t="shared" si="2549"/>
        <v>310</v>
      </c>
      <c r="DZ310" s="320" t="str">
        <f t="shared" si="2550"/>
        <v/>
      </c>
      <c r="EA310" s="322" t="str">
        <f t="shared" si="2551"/>
        <v/>
      </c>
      <c r="EB310" s="345" t="str">
        <f t="shared" si="2554"/>
        <v/>
      </c>
      <c r="EC310" s="320" t="str">
        <f t="shared" si="2552"/>
        <v/>
      </c>
      <c r="ED310" s="320" t="str">
        <f t="shared" si="2555"/>
        <v/>
      </c>
      <c r="EE310" s="320" t="str">
        <f t="shared" si="2556"/>
        <v/>
      </c>
      <c r="EF310" s="320" t="str">
        <f ca="1">IF(EA310="","",IF(NC&lt;DY310,"",SUM(ED310:OFFSET(ED310,(NC-1),0))))</f>
        <v/>
      </c>
      <c r="EG310" s="320" t="str">
        <f ca="1">IF(EA310="","",IF(NC&lt;DY310,"",SUM(EE310:OFFSET(EE310,(NC-1),0))))</f>
        <v/>
      </c>
      <c r="EH310" s="320" t="str">
        <f t="shared" si="2553"/>
        <v/>
      </c>
      <c r="EI310" s="320" t="str">
        <f>IF(EH310="","",'RAPPORT-XYZ'!$E$9/'CALCUL-XYZ'!EH310)</f>
        <v/>
      </c>
    </row>
    <row r="311" spans="129:139" x14ac:dyDescent="0.15">
      <c r="DY311" s="319">
        <f t="shared" si="2549"/>
        <v>311</v>
      </c>
      <c r="DZ311" s="320" t="str">
        <f t="shared" si="2550"/>
        <v/>
      </c>
      <c r="EA311" s="322" t="str">
        <f t="shared" si="2551"/>
        <v/>
      </c>
      <c r="EB311" s="345" t="str">
        <f t="shared" si="2554"/>
        <v/>
      </c>
      <c r="EC311" s="320" t="str">
        <f t="shared" si="2552"/>
        <v/>
      </c>
      <c r="ED311" s="320" t="str">
        <f t="shared" si="2555"/>
        <v/>
      </c>
      <c r="EE311" s="320" t="str">
        <f t="shared" si="2556"/>
        <v/>
      </c>
      <c r="EF311" s="320" t="str">
        <f ca="1">IF(EA311="","",IF(NC&lt;DY311,"",SUM(ED311:OFFSET(ED311,(NC-1),0))))</f>
        <v/>
      </c>
      <c r="EG311" s="320" t="str">
        <f ca="1">IF(EA311="","",IF(NC&lt;DY311,"",SUM(EE311:OFFSET(EE311,(NC-1),0))))</f>
        <v/>
      </c>
      <c r="EH311" s="320" t="str">
        <f t="shared" si="2553"/>
        <v/>
      </c>
      <c r="EI311" s="320" t="str">
        <f>IF(EH311="","",'RAPPORT-XYZ'!$E$9/'CALCUL-XYZ'!EH311)</f>
        <v/>
      </c>
    </row>
    <row r="312" spans="129:139" x14ac:dyDescent="0.15">
      <c r="DY312" s="319">
        <f t="shared" si="2549"/>
        <v>312</v>
      </c>
      <c r="DZ312" s="320" t="str">
        <f t="shared" si="2550"/>
        <v/>
      </c>
      <c r="EA312" s="322" t="str">
        <f t="shared" si="2551"/>
        <v/>
      </c>
      <c r="EB312" s="345" t="str">
        <f t="shared" si="2554"/>
        <v/>
      </c>
      <c r="EC312" s="320" t="str">
        <f t="shared" si="2552"/>
        <v/>
      </c>
      <c r="ED312" s="320" t="str">
        <f t="shared" si="2555"/>
        <v/>
      </c>
      <c r="EE312" s="320" t="str">
        <f t="shared" si="2556"/>
        <v/>
      </c>
      <c r="EF312" s="320" t="str">
        <f ca="1">IF(EA312="","",IF(NC&lt;DY312,"",SUM(ED312:OFFSET(ED312,(NC-1),0))))</f>
        <v/>
      </c>
      <c r="EG312" s="320" t="str">
        <f ca="1">IF(EA312="","",IF(NC&lt;DY312,"",SUM(EE312:OFFSET(EE312,(NC-1),0))))</f>
        <v/>
      </c>
      <c r="EH312" s="320" t="str">
        <f t="shared" si="2553"/>
        <v/>
      </c>
      <c r="EI312" s="320" t="str">
        <f>IF(EH312="","",'RAPPORT-XYZ'!$E$9/'CALCUL-XYZ'!EH312)</f>
        <v/>
      </c>
    </row>
    <row r="313" spans="129:139" x14ac:dyDescent="0.15">
      <c r="DY313" s="319">
        <f t="shared" si="2549"/>
        <v>313</v>
      </c>
      <c r="DZ313" s="320" t="str">
        <f t="shared" si="2550"/>
        <v/>
      </c>
      <c r="EA313" s="322" t="str">
        <f t="shared" si="2551"/>
        <v/>
      </c>
      <c r="EB313" s="345" t="str">
        <f t="shared" si="2554"/>
        <v/>
      </c>
      <c r="EC313" s="320" t="str">
        <f t="shared" si="2552"/>
        <v/>
      </c>
      <c r="ED313" s="320" t="str">
        <f t="shared" si="2555"/>
        <v/>
      </c>
      <c r="EE313" s="320" t="str">
        <f t="shared" si="2556"/>
        <v/>
      </c>
      <c r="EF313" s="320" t="str">
        <f ca="1">IF(EA313="","",IF(NC&lt;DY313,"",SUM(ED313:OFFSET(ED313,(NC-1),0))))</f>
        <v/>
      </c>
      <c r="EG313" s="320" t="str">
        <f ca="1">IF(EA313="","",IF(NC&lt;DY313,"",SUM(EE313:OFFSET(EE313,(NC-1),0))))</f>
        <v/>
      </c>
      <c r="EH313" s="320" t="str">
        <f t="shared" si="2553"/>
        <v/>
      </c>
      <c r="EI313" s="320" t="str">
        <f>IF(EH313="","",'RAPPORT-XYZ'!$E$9/'CALCUL-XYZ'!EH313)</f>
        <v/>
      </c>
    </row>
    <row r="314" spans="129:139" x14ac:dyDescent="0.15">
      <c r="DY314" s="319">
        <f t="shared" si="2549"/>
        <v>314</v>
      </c>
      <c r="DZ314" s="320" t="str">
        <f t="shared" si="2550"/>
        <v/>
      </c>
      <c r="EA314" s="322" t="str">
        <f t="shared" si="2551"/>
        <v/>
      </c>
      <c r="EB314" s="345" t="str">
        <f t="shared" si="2554"/>
        <v/>
      </c>
      <c r="EC314" s="320" t="str">
        <f t="shared" si="2552"/>
        <v/>
      </c>
      <c r="ED314" s="320" t="str">
        <f t="shared" si="2555"/>
        <v/>
      </c>
      <c r="EE314" s="320" t="str">
        <f t="shared" si="2556"/>
        <v/>
      </c>
      <c r="EF314" s="320" t="str">
        <f ca="1">IF(EA314="","",IF(NC&lt;DY314,"",SUM(ED314:OFFSET(ED314,(NC-1),0))))</f>
        <v/>
      </c>
      <c r="EG314" s="320" t="str">
        <f ca="1">IF(EA314="","",IF(NC&lt;DY314,"",SUM(EE314:OFFSET(EE314,(NC-1),0))))</f>
        <v/>
      </c>
      <c r="EH314" s="320" t="str">
        <f t="shared" si="2553"/>
        <v/>
      </c>
      <c r="EI314" s="320" t="str">
        <f>IF(EH314="","",'RAPPORT-XYZ'!$E$9/'CALCUL-XYZ'!EH314)</f>
        <v/>
      </c>
    </row>
    <row r="315" spans="129:139" x14ac:dyDescent="0.15">
      <c r="DY315" s="319">
        <f t="shared" si="2549"/>
        <v>315</v>
      </c>
      <c r="DZ315" s="320" t="str">
        <f t="shared" si="2550"/>
        <v/>
      </c>
      <c r="EA315" s="322" t="str">
        <f t="shared" si="2551"/>
        <v/>
      </c>
      <c r="EB315" s="345" t="str">
        <f t="shared" si="2554"/>
        <v/>
      </c>
      <c r="EC315" s="320" t="str">
        <f t="shared" si="2552"/>
        <v/>
      </c>
      <c r="ED315" s="320" t="str">
        <f t="shared" si="2555"/>
        <v/>
      </c>
      <c r="EE315" s="320" t="str">
        <f t="shared" si="2556"/>
        <v/>
      </c>
      <c r="EF315" s="320" t="str">
        <f ca="1">IF(EA315="","",IF(NC&lt;DY315,"",SUM(ED315:OFFSET(ED315,(NC-1),0))))</f>
        <v/>
      </c>
      <c r="EG315" s="320" t="str">
        <f ca="1">IF(EA315="","",IF(NC&lt;DY315,"",SUM(EE315:OFFSET(EE315,(NC-1),0))))</f>
        <v/>
      </c>
      <c r="EH315" s="320" t="str">
        <f t="shared" si="2553"/>
        <v/>
      </c>
      <c r="EI315" s="320" t="str">
        <f>IF(EH315="","",'RAPPORT-XYZ'!$E$9/'CALCUL-XYZ'!EH315)</f>
        <v/>
      </c>
    </row>
    <row r="316" spans="129:139" x14ac:dyDescent="0.15">
      <c r="DY316" s="319">
        <f t="shared" si="2549"/>
        <v>316</v>
      </c>
      <c r="DZ316" s="320" t="str">
        <f t="shared" si="2550"/>
        <v/>
      </c>
      <c r="EA316" s="322" t="str">
        <f t="shared" si="2551"/>
        <v/>
      </c>
      <c r="EB316" s="345" t="str">
        <f t="shared" si="2554"/>
        <v/>
      </c>
      <c r="EC316" s="320" t="str">
        <f t="shared" si="2552"/>
        <v/>
      </c>
      <c r="ED316" s="320" t="str">
        <f t="shared" si="2555"/>
        <v/>
      </c>
      <c r="EE316" s="320" t="str">
        <f t="shared" si="2556"/>
        <v/>
      </c>
      <c r="EF316" s="320" t="str">
        <f ca="1">IF(EA316="","",IF(NC&lt;DY316,"",SUM(ED316:OFFSET(ED316,(NC-1),0))))</f>
        <v/>
      </c>
      <c r="EG316" s="320" t="str">
        <f ca="1">IF(EA316="","",IF(NC&lt;DY316,"",SUM(EE316:OFFSET(EE316,(NC-1),0))))</f>
        <v/>
      </c>
      <c r="EH316" s="320" t="str">
        <f t="shared" si="2553"/>
        <v/>
      </c>
      <c r="EI316" s="320" t="str">
        <f>IF(EH316="","",'RAPPORT-XYZ'!$E$9/'CALCUL-XYZ'!EH316)</f>
        <v/>
      </c>
    </row>
    <row r="317" spans="129:139" x14ac:dyDescent="0.15">
      <c r="DY317" s="319">
        <f t="shared" si="2549"/>
        <v>317</v>
      </c>
      <c r="DZ317" s="320" t="str">
        <f t="shared" si="2550"/>
        <v/>
      </c>
      <c r="EA317" s="322" t="str">
        <f t="shared" si="2551"/>
        <v/>
      </c>
      <c r="EB317" s="345" t="str">
        <f t="shared" si="2554"/>
        <v/>
      </c>
      <c r="EC317" s="320" t="str">
        <f t="shared" si="2552"/>
        <v/>
      </c>
      <c r="ED317" s="320" t="str">
        <f t="shared" si="2555"/>
        <v/>
      </c>
      <c r="EE317" s="320" t="str">
        <f t="shared" si="2556"/>
        <v/>
      </c>
      <c r="EF317" s="320" t="str">
        <f ca="1">IF(EA317="","",IF(NC&lt;DY317,"",SUM(ED317:OFFSET(ED317,(NC-1),0))))</f>
        <v/>
      </c>
      <c r="EG317" s="320" t="str">
        <f ca="1">IF(EA317="","",IF(NC&lt;DY317,"",SUM(EE317:OFFSET(EE317,(NC-1),0))))</f>
        <v/>
      </c>
      <c r="EH317" s="320" t="str">
        <f t="shared" si="2553"/>
        <v/>
      </c>
      <c r="EI317" s="320" t="str">
        <f>IF(EH317="","",'RAPPORT-XYZ'!$E$9/'CALCUL-XYZ'!EH317)</f>
        <v/>
      </c>
    </row>
    <row r="318" spans="129:139" x14ac:dyDescent="0.15">
      <c r="DY318" s="319">
        <f t="shared" si="2549"/>
        <v>318</v>
      </c>
      <c r="DZ318" s="320" t="str">
        <f t="shared" si="2550"/>
        <v/>
      </c>
      <c r="EA318" s="322" t="str">
        <f t="shared" si="2551"/>
        <v/>
      </c>
      <c r="EB318" s="345" t="str">
        <f t="shared" si="2554"/>
        <v/>
      </c>
      <c r="EC318" s="320" t="str">
        <f t="shared" si="2552"/>
        <v/>
      </c>
      <c r="ED318" s="320" t="str">
        <f t="shared" si="2555"/>
        <v/>
      </c>
      <c r="EE318" s="320" t="str">
        <f t="shared" si="2556"/>
        <v/>
      </c>
      <c r="EF318" s="320" t="str">
        <f ca="1">IF(EA318="","",IF(NC&lt;DY318,"",SUM(ED318:OFFSET(ED318,(NC-1),0))))</f>
        <v/>
      </c>
      <c r="EG318" s="320" t="str">
        <f ca="1">IF(EA318="","",IF(NC&lt;DY318,"",SUM(EE318:OFFSET(EE318,(NC-1),0))))</f>
        <v/>
      </c>
      <c r="EH318" s="320" t="str">
        <f t="shared" si="2553"/>
        <v/>
      </c>
      <c r="EI318" s="320" t="str">
        <f>IF(EH318="","",'RAPPORT-XYZ'!$E$9/'CALCUL-XYZ'!EH318)</f>
        <v/>
      </c>
    </row>
    <row r="319" spans="129:139" x14ac:dyDescent="0.15">
      <c r="DY319" s="319">
        <f t="shared" si="2549"/>
        <v>319</v>
      </c>
      <c r="DZ319" s="320" t="str">
        <f t="shared" si="2550"/>
        <v/>
      </c>
      <c r="EA319" s="322" t="str">
        <f t="shared" si="2551"/>
        <v/>
      </c>
      <c r="EB319" s="345" t="str">
        <f t="shared" si="2554"/>
        <v/>
      </c>
      <c r="EC319" s="320" t="str">
        <f t="shared" si="2552"/>
        <v/>
      </c>
      <c r="ED319" s="320" t="str">
        <f t="shared" si="2555"/>
        <v/>
      </c>
      <c r="EE319" s="320" t="str">
        <f t="shared" si="2556"/>
        <v/>
      </c>
      <c r="EF319" s="320" t="str">
        <f ca="1">IF(EA319="","",IF(NC&lt;DY319,"",SUM(ED319:OFFSET(ED319,(NC-1),0))))</f>
        <v/>
      </c>
      <c r="EG319" s="320" t="str">
        <f ca="1">IF(EA319="","",IF(NC&lt;DY319,"",SUM(EE319:OFFSET(EE319,(NC-1),0))))</f>
        <v/>
      </c>
      <c r="EH319" s="320" t="str">
        <f t="shared" si="2553"/>
        <v/>
      </c>
      <c r="EI319" s="320" t="str">
        <f>IF(EH319="","",'RAPPORT-XYZ'!$E$9/'CALCUL-XYZ'!EH319)</f>
        <v/>
      </c>
    </row>
    <row r="320" spans="129:139" x14ac:dyDescent="0.15">
      <c r="DY320" s="319">
        <f t="shared" si="2549"/>
        <v>320</v>
      </c>
      <c r="DZ320" s="320" t="str">
        <f t="shared" si="2550"/>
        <v/>
      </c>
      <c r="EA320" s="322" t="str">
        <f t="shared" si="2551"/>
        <v/>
      </c>
      <c r="EB320" s="345" t="str">
        <f t="shared" si="2554"/>
        <v/>
      </c>
      <c r="EC320" s="320" t="str">
        <f t="shared" si="2552"/>
        <v/>
      </c>
      <c r="ED320" s="320" t="str">
        <f t="shared" si="2555"/>
        <v/>
      </c>
      <c r="EE320" s="320" t="str">
        <f t="shared" si="2556"/>
        <v/>
      </c>
      <c r="EF320" s="320" t="str">
        <f ca="1">IF(EA320="","",IF(NC&lt;DY320,"",SUM(ED320:OFFSET(ED320,(NC-1),0))))</f>
        <v/>
      </c>
      <c r="EG320" s="320" t="str">
        <f ca="1">IF(EA320="","",IF(NC&lt;DY320,"",SUM(EE320:OFFSET(EE320,(NC-1),0))))</f>
        <v/>
      </c>
      <c r="EH320" s="320" t="str">
        <f t="shared" si="2553"/>
        <v/>
      </c>
      <c r="EI320" s="320" t="str">
        <f>IF(EH320="","",'RAPPORT-XYZ'!$E$9/'CALCUL-XYZ'!EH320)</f>
        <v/>
      </c>
    </row>
    <row r="321" spans="129:139" x14ac:dyDescent="0.15">
      <c r="DY321" s="319">
        <f t="shared" ref="DY321:DY384" si="2557">ROW(321:321)</f>
        <v>321</v>
      </c>
      <c r="DZ321" s="320" t="str">
        <f t="shared" ref="DZ321:DZ384" si="2558">IF((NC*2)-1&lt;ROW(321:321),"",IF(ROW(321:321)&lt;=NC,ROW(321:321),ROW(321:321)-NC))</f>
        <v/>
      </c>
      <c r="EA321" s="322" t="str">
        <f t="shared" ref="EA321:EA384" si="2559">IF(DZ321="","",INDEX(BN:BN,MATCH(DZ321,DY:DY,0)))</f>
        <v/>
      </c>
      <c r="EB321" s="345" t="str">
        <f t="shared" si="2554"/>
        <v/>
      </c>
      <c r="EC321" s="320" t="str">
        <f t="shared" ref="EC321:EC384" si="2560">IF(DZ321="","",INDEX(BY:BY,MATCH(DZ321,DY:DY,0)))</f>
        <v/>
      </c>
      <c r="ED321" s="320" t="str">
        <f t="shared" si="2555"/>
        <v/>
      </c>
      <c r="EE321" s="320" t="str">
        <f t="shared" si="2556"/>
        <v/>
      </c>
      <c r="EF321" s="320" t="str">
        <f ca="1">IF(EA321="","",IF(NC&lt;DY321,"",SUM(ED321:OFFSET(ED321,(NC-1),0))))</f>
        <v/>
      </c>
      <c r="EG321" s="320" t="str">
        <f ca="1">IF(EA321="","",IF(NC&lt;DY321,"",SUM(EE321:OFFSET(EE321,(NC-1),0))))</f>
        <v/>
      </c>
      <c r="EH321" s="320" t="str">
        <f t="shared" ref="EH321:EH384" si="2561">IF(EA321="","",IF(NC&lt;DY321,"",SQRT(EF321^2+EG321^2)))</f>
        <v/>
      </c>
      <c r="EI321" s="320" t="str">
        <f>IF(EH321="","",'RAPPORT-XYZ'!$E$9/'CALCUL-XYZ'!EH321)</f>
        <v/>
      </c>
    </row>
    <row r="322" spans="129:139" x14ac:dyDescent="0.15">
      <c r="DY322" s="319">
        <f t="shared" si="2557"/>
        <v>322</v>
      </c>
      <c r="DZ322" s="320" t="str">
        <f t="shared" si="2558"/>
        <v/>
      </c>
      <c r="EA322" s="322" t="str">
        <f t="shared" si="2559"/>
        <v/>
      </c>
      <c r="EB322" s="345" t="str">
        <f t="shared" ref="EB322:EB385" si="2562">IF(EA322="","",IF(CHEMINEMENTC=ANTIC,IF(ANGLEC="INTERIEUR",MOD(EB321+SUD+EA322,CERCLE),MOD(EB321+SUD-EA322,CERCLE)),IF(ANGLEC="INTERIEUR",MOD(EB321+SUD-EA322,CERCLE),MOD(EB321+SUD+EA322,CERCLE))))</f>
        <v/>
      </c>
      <c r="EC322" s="320" t="str">
        <f t="shared" si="2560"/>
        <v/>
      </c>
      <c r="ED322" s="320" t="str">
        <f t="shared" si="2555"/>
        <v/>
      </c>
      <c r="EE322" s="320" t="str">
        <f t="shared" si="2556"/>
        <v/>
      </c>
      <c r="EF322" s="320" t="str">
        <f ca="1">IF(EA322="","",IF(NC&lt;DY322,"",SUM(ED322:OFFSET(ED322,(NC-1),0))))</f>
        <v/>
      </c>
      <c r="EG322" s="320" t="str">
        <f ca="1">IF(EA322="","",IF(NC&lt;DY322,"",SUM(EE322:OFFSET(EE322,(NC-1),0))))</f>
        <v/>
      </c>
      <c r="EH322" s="320" t="str">
        <f t="shared" si="2561"/>
        <v/>
      </c>
      <c r="EI322" s="320" t="str">
        <f>IF(EH322="","",'RAPPORT-XYZ'!$E$9/'CALCUL-XYZ'!EH322)</f>
        <v/>
      </c>
    </row>
    <row r="323" spans="129:139" x14ac:dyDescent="0.15">
      <c r="DY323" s="319">
        <f t="shared" si="2557"/>
        <v>323</v>
      </c>
      <c r="DZ323" s="320" t="str">
        <f t="shared" si="2558"/>
        <v/>
      </c>
      <c r="EA323" s="322" t="str">
        <f t="shared" si="2559"/>
        <v/>
      </c>
      <c r="EB323" s="345" t="str">
        <f t="shared" si="2562"/>
        <v/>
      </c>
      <c r="EC323" s="320" t="str">
        <f t="shared" si="2560"/>
        <v/>
      </c>
      <c r="ED323" s="320" t="str">
        <f t="shared" ref="ED323:ED386" si="2563">IF(EA323="","",EC323*(COS(RADIANS(EB323*24))))</f>
        <v/>
      </c>
      <c r="EE323" s="320" t="str">
        <f t="shared" ref="EE323:EE386" si="2564">IF(EA323="","",EC323*(SIN(RADIANS(EB323*24))))</f>
        <v/>
      </c>
      <c r="EF323" s="320" t="str">
        <f ca="1">IF(EA323="","",IF(NC&lt;DY323,"",SUM(ED323:OFFSET(ED323,(NC-1),0))))</f>
        <v/>
      </c>
      <c r="EG323" s="320" t="str">
        <f ca="1">IF(EA323="","",IF(NC&lt;DY323,"",SUM(EE323:OFFSET(EE323,(NC-1),0))))</f>
        <v/>
      </c>
      <c r="EH323" s="320" t="str">
        <f t="shared" si="2561"/>
        <v/>
      </c>
      <c r="EI323" s="320" t="str">
        <f>IF(EH323="","",'RAPPORT-XYZ'!$E$9/'CALCUL-XYZ'!EH323)</f>
        <v/>
      </c>
    </row>
    <row r="324" spans="129:139" x14ac:dyDescent="0.15">
      <c r="DY324" s="319">
        <f t="shared" si="2557"/>
        <v>324</v>
      </c>
      <c r="DZ324" s="320" t="str">
        <f t="shared" si="2558"/>
        <v/>
      </c>
      <c r="EA324" s="322" t="str">
        <f t="shared" si="2559"/>
        <v/>
      </c>
      <c r="EB324" s="345" t="str">
        <f t="shared" si="2562"/>
        <v/>
      </c>
      <c r="EC324" s="320" t="str">
        <f t="shared" si="2560"/>
        <v/>
      </c>
      <c r="ED324" s="320" t="str">
        <f t="shared" si="2563"/>
        <v/>
      </c>
      <c r="EE324" s="320" t="str">
        <f t="shared" si="2564"/>
        <v/>
      </c>
      <c r="EF324" s="320" t="str">
        <f ca="1">IF(EA324="","",IF(NC&lt;DY324,"",SUM(ED324:OFFSET(ED324,(NC-1),0))))</f>
        <v/>
      </c>
      <c r="EG324" s="320" t="str">
        <f ca="1">IF(EA324="","",IF(NC&lt;DY324,"",SUM(EE324:OFFSET(EE324,(NC-1),0))))</f>
        <v/>
      </c>
      <c r="EH324" s="320" t="str">
        <f t="shared" si="2561"/>
        <v/>
      </c>
      <c r="EI324" s="320" t="str">
        <f>IF(EH324="","",'RAPPORT-XYZ'!$E$9/'CALCUL-XYZ'!EH324)</f>
        <v/>
      </c>
    </row>
    <row r="325" spans="129:139" x14ac:dyDescent="0.15">
      <c r="DY325" s="319">
        <f t="shared" si="2557"/>
        <v>325</v>
      </c>
      <c r="DZ325" s="320" t="str">
        <f t="shared" si="2558"/>
        <v/>
      </c>
      <c r="EA325" s="322" t="str">
        <f t="shared" si="2559"/>
        <v/>
      </c>
      <c r="EB325" s="345" t="str">
        <f t="shared" si="2562"/>
        <v/>
      </c>
      <c r="EC325" s="320" t="str">
        <f t="shared" si="2560"/>
        <v/>
      </c>
      <c r="ED325" s="320" t="str">
        <f t="shared" si="2563"/>
        <v/>
      </c>
      <c r="EE325" s="320" t="str">
        <f t="shared" si="2564"/>
        <v/>
      </c>
      <c r="EF325" s="320" t="str">
        <f ca="1">IF(EA325="","",IF(NC&lt;DY325,"",SUM(ED325:OFFSET(ED325,(NC-1),0))))</f>
        <v/>
      </c>
      <c r="EG325" s="320" t="str">
        <f ca="1">IF(EA325="","",IF(NC&lt;DY325,"",SUM(EE325:OFFSET(EE325,(NC-1),0))))</f>
        <v/>
      </c>
      <c r="EH325" s="320" t="str">
        <f t="shared" si="2561"/>
        <v/>
      </c>
      <c r="EI325" s="320" t="str">
        <f>IF(EH325="","",'RAPPORT-XYZ'!$E$9/'CALCUL-XYZ'!EH325)</f>
        <v/>
      </c>
    </row>
    <row r="326" spans="129:139" x14ac:dyDescent="0.15">
      <c r="DY326" s="319">
        <f t="shared" si="2557"/>
        <v>326</v>
      </c>
      <c r="DZ326" s="320" t="str">
        <f t="shared" si="2558"/>
        <v/>
      </c>
      <c r="EA326" s="322" t="str">
        <f t="shared" si="2559"/>
        <v/>
      </c>
      <c r="EB326" s="345" t="str">
        <f t="shared" si="2562"/>
        <v/>
      </c>
      <c r="EC326" s="320" t="str">
        <f t="shared" si="2560"/>
        <v/>
      </c>
      <c r="ED326" s="320" t="str">
        <f t="shared" si="2563"/>
        <v/>
      </c>
      <c r="EE326" s="320" t="str">
        <f t="shared" si="2564"/>
        <v/>
      </c>
      <c r="EF326" s="320" t="str">
        <f ca="1">IF(EA326="","",IF(NC&lt;DY326,"",SUM(ED326:OFFSET(ED326,(NC-1),0))))</f>
        <v/>
      </c>
      <c r="EG326" s="320" t="str">
        <f ca="1">IF(EA326="","",IF(NC&lt;DY326,"",SUM(EE326:OFFSET(EE326,(NC-1),0))))</f>
        <v/>
      </c>
      <c r="EH326" s="320" t="str">
        <f t="shared" si="2561"/>
        <v/>
      </c>
      <c r="EI326" s="320" t="str">
        <f>IF(EH326="","",'RAPPORT-XYZ'!$E$9/'CALCUL-XYZ'!EH326)</f>
        <v/>
      </c>
    </row>
    <row r="327" spans="129:139" x14ac:dyDescent="0.15">
      <c r="DY327" s="319">
        <f t="shared" si="2557"/>
        <v>327</v>
      </c>
      <c r="DZ327" s="320" t="str">
        <f t="shared" si="2558"/>
        <v/>
      </c>
      <c r="EA327" s="322" t="str">
        <f t="shared" si="2559"/>
        <v/>
      </c>
      <c r="EB327" s="345" t="str">
        <f t="shared" si="2562"/>
        <v/>
      </c>
      <c r="EC327" s="320" t="str">
        <f t="shared" si="2560"/>
        <v/>
      </c>
      <c r="ED327" s="320" t="str">
        <f t="shared" si="2563"/>
        <v/>
      </c>
      <c r="EE327" s="320" t="str">
        <f t="shared" si="2564"/>
        <v/>
      </c>
      <c r="EF327" s="320" t="str">
        <f ca="1">IF(EA327="","",IF(NC&lt;DY327,"",SUM(ED327:OFFSET(ED327,(NC-1),0))))</f>
        <v/>
      </c>
      <c r="EG327" s="320" t="str">
        <f ca="1">IF(EA327="","",IF(NC&lt;DY327,"",SUM(EE327:OFFSET(EE327,(NC-1),0))))</f>
        <v/>
      </c>
      <c r="EH327" s="320" t="str">
        <f t="shared" si="2561"/>
        <v/>
      </c>
      <c r="EI327" s="320" t="str">
        <f>IF(EH327="","",'RAPPORT-XYZ'!$E$9/'CALCUL-XYZ'!EH327)</f>
        <v/>
      </c>
    </row>
    <row r="328" spans="129:139" x14ac:dyDescent="0.15">
      <c r="DY328" s="319">
        <f t="shared" si="2557"/>
        <v>328</v>
      </c>
      <c r="DZ328" s="320" t="str">
        <f t="shared" si="2558"/>
        <v/>
      </c>
      <c r="EA328" s="322" t="str">
        <f t="shared" si="2559"/>
        <v/>
      </c>
      <c r="EB328" s="345" t="str">
        <f t="shared" si="2562"/>
        <v/>
      </c>
      <c r="EC328" s="320" t="str">
        <f t="shared" si="2560"/>
        <v/>
      </c>
      <c r="ED328" s="320" t="str">
        <f t="shared" si="2563"/>
        <v/>
      </c>
      <c r="EE328" s="320" t="str">
        <f t="shared" si="2564"/>
        <v/>
      </c>
      <c r="EF328" s="320" t="str">
        <f ca="1">IF(EA328="","",IF(NC&lt;DY328,"",SUM(ED328:OFFSET(ED328,(NC-1),0))))</f>
        <v/>
      </c>
      <c r="EG328" s="320" t="str">
        <f ca="1">IF(EA328="","",IF(NC&lt;DY328,"",SUM(EE328:OFFSET(EE328,(NC-1),0))))</f>
        <v/>
      </c>
      <c r="EH328" s="320" t="str">
        <f t="shared" si="2561"/>
        <v/>
      </c>
      <c r="EI328" s="320" t="str">
        <f>IF(EH328="","",'RAPPORT-XYZ'!$E$9/'CALCUL-XYZ'!EH328)</f>
        <v/>
      </c>
    </row>
    <row r="329" spans="129:139" x14ac:dyDescent="0.15">
      <c r="DY329" s="319">
        <f t="shared" si="2557"/>
        <v>329</v>
      </c>
      <c r="DZ329" s="320" t="str">
        <f t="shared" si="2558"/>
        <v/>
      </c>
      <c r="EA329" s="322" t="str">
        <f t="shared" si="2559"/>
        <v/>
      </c>
      <c r="EB329" s="345" t="str">
        <f t="shared" si="2562"/>
        <v/>
      </c>
      <c r="EC329" s="320" t="str">
        <f t="shared" si="2560"/>
        <v/>
      </c>
      <c r="ED329" s="320" t="str">
        <f t="shared" si="2563"/>
        <v/>
      </c>
      <c r="EE329" s="320" t="str">
        <f t="shared" si="2564"/>
        <v/>
      </c>
      <c r="EF329" s="320" t="str">
        <f ca="1">IF(EA329="","",IF(NC&lt;DY329,"",SUM(ED329:OFFSET(ED329,(NC-1),0))))</f>
        <v/>
      </c>
      <c r="EG329" s="320" t="str">
        <f ca="1">IF(EA329="","",IF(NC&lt;DY329,"",SUM(EE329:OFFSET(EE329,(NC-1),0))))</f>
        <v/>
      </c>
      <c r="EH329" s="320" t="str">
        <f t="shared" si="2561"/>
        <v/>
      </c>
      <c r="EI329" s="320" t="str">
        <f>IF(EH329="","",'RAPPORT-XYZ'!$E$9/'CALCUL-XYZ'!EH329)</f>
        <v/>
      </c>
    </row>
    <row r="330" spans="129:139" x14ac:dyDescent="0.15">
      <c r="DY330" s="319">
        <f t="shared" si="2557"/>
        <v>330</v>
      </c>
      <c r="DZ330" s="320" t="str">
        <f t="shared" si="2558"/>
        <v/>
      </c>
      <c r="EA330" s="322" t="str">
        <f t="shared" si="2559"/>
        <v/>
      </c>
      <c r="EB330" s="345" t="str">
        <f t="shared" si="2562"/>
        <v/>
      </c>
      <c r="EC330" s="320" t="str">
        <f t="shared" si="2560"/>
        <v/>
      </c>
      <c r="ED330" s="320" t="str">
        <f t="shared" si="2563"/>
        <v/>
      </c>
      <c r="EE330" s="320" t="str">
        <f t="shared" si="2564"/>
        <v/>
      </c>
      <c r="EF330" s="320" t="str">
        <f ca="1">IF(EA330="","",IF(NC&lt;DY330,"",SUM(ED330:OFFSET(ED330,(NC-1),0))))</f>
        <v/>
      </c>
      <c r="EG330" s="320" t="str">
        <f ca="1">IF(EA330="","",IF(NC&lt;DY330,"",SUM(EE330:OFFSET(EE330,(NC-1),0))))</f>
        <v/>
      </c>
      <c r="EH330" s="320" t="str">
        <f t="shared" si="2561"/>
        <v/>
      </c>
      <c r="EI330" s="320" t="str">
        <f>IF(EH330="","",'RAPPORT-XYZ'!$E$9/'CALCUL-XYZ'!EH330)</f>
        <v/>
      </c>
    </row>
    <row r="331" spans="129:139" x14ac:dyDescent="0.15">
      <c r="DY331" s="319">
        <f t="shared" si="2557"/>
        <v>331</v>
      </c>
      <c r="DZ331" s="320" t="str">
        <f t="shared" si="2558"/>
        <v/>
      </c>
      <c r="EA331" s="322" t="str">
        <f t="shared" si="2559"/>
        <v/>
      </c>
      <c r="EB331" s="345" t="str">
        <f t="shared" si="2562"/>
        <v/>
      </c>
      <c r="EC331" s="320" t="str">
        <f t="shared" si="2560"/>
        <v/>
      </c>
      <c r="ED331" s="320" t="str">
        <f t="shared" si="2563"/>
        <v/>
      </c>
      <c r="EE331" s="320" t="str">
        <f t="shared" si="2564"/>
        <v/>
      </c>
      <c r="EF331" s="320" t="str">
        <f ca="1">IF(EA331="","",IF(NC&lt;DY331,"",SUM(ED331:OFFSET(ED331,(NC-1),0))))</f>
        <v/>
      </c>
      <c r="EG331" s="320" t="str">
        <f ca="1">IF(EA331="","",IF(NC&lt;DY331,"",SUM(EE331:OFFSET(EE331,(NC-1),0))))</f>
        <v/>
      </c>
      <c r="EH331" s="320" t="str">
        <f t="shared" si="2561"/>
        <v/>
      </c>
      <c r="EI331" s="320" t="str">
        <f>IF(EH331="","",'RAPPORT-XYZ'!$E$9/'CALCUL-XYZ'!EH331)</f>
        <v/>
      </c>
    </row>
    <row r="332" spans="129:139" x14ac:dyDescent="0.15">
      <c r="DY332" s="319">
        <f t="shared" si="2557"/>
        <v>332</v>
      </c>
      <c r="DZ332" s="320" t="str">
        <f t="shared" si="2558"/>
        <v/>
      </c>
      <c r="EA332" s="322" t="str">
        <f t="shared" si="2559"/>
        <v/>
      </c>
      <c r="EB332" s="345" t="str">
        <f t="shared" si="2562"/>
        <v/>
      </c>
      <c r="EC332" s="320" t="str">
        <f t="shared" si="2560"/>
        <v/>
      </c>
      <c r="ED332" s="320" t="str">
        <f t="shared" si="2563"/>
        <v/>
      </c>
      <c r="EE332" s="320" t="str">
        <f t="shared" si="2564"/>
        <v/>
      </c>
      <c r="EF332" s="320" t="str">
        <f ca="1">IF(EA332="","",IF(NC&lt;DY332,"",SUM(ED332:OFFSET(ED332,(NC-1),0))))</f>
        <v/>
      </c>
      <c r="EG332" s="320" t="str">
        <f ca="1">IF(EA332="","",IF(NC&lt;DY332,"",SUM(EE332:OFFSET(EE332,(NC-1),0))))</f>
        <v/>
      </c>
      <c r="EH332" s="320" t="str">
        <f t="shared" si="2561"/>
        <v/>
      </c>
      <c r="EI332" s="320" t="str">
        <f>IF(EH332="","",'RAPPORT-XYZ'!$E$9/'CALCUL-XYZ'!EH332)</f>
        <v/>
      </c>
    </row>
    <row r="333" spans="129:139" x14ac:dyDescent="0.15">
      <c r="DY333" s="319">
        <f t="shared" si="2557"/>
        <v>333</v>
      </c>
      <c r="DZ333" s="320" t="str">
        <f t="shared" si="2558"/>
        <v/>
      </c>
      <c r="EA333" s="322" t="str">
        <f t="shared" si="2559"/>
        <v/>
      </c>
      <c r="EB333" s="345" t="str">
        <f t="shared" si="2562"/>
        <v/>
      </c>
      <c r="EC333" s="320" t="str">
        <f t="shared" si="2560"/>
        <v/>
      </c>
      <c r="ED333" s="320" t="str">
        <f t="shared" si="2563"/>
        <v/>
      </c>
      <c r="EE333" s="320" t="str">
        <f t="shared" si="2564"/>
        <v/>
      </c>
      <c r="EF333" s="320" t="str">
        <f ca="1">IF(EA333="","",IF(NC&lt;DY333,"",SUM(ED333:OFFSET(ED333,(NC-1),0))))</f>
        <v/>
      </c>
      <c r="EG333" s="320" t="str">
        <f ca="1">IF(EA333="","",IF(NC&lt;DY333,"",SUM(EE333:OFFSET(EE333,(NC-1),0))))</f>
        <v/>
      </c>
      <c r="EH333" s="320" t="str">
        <f t="shared" si="2561"/>
        <v/>
      </c>
      <c r="EI333" s="320" t="str">
        <f>IF(EH333="","",'RAPPORT-XYZ'!$E$9/'CALCUL-XYZ'!EH333)</f>
        <v/>
      </c>
    </row>
    <row r="334" spans="129:139" x14ac:dyDescent="0.15">
      <c r="DY334" s="319">
        <f t="shared" si="2557"/>
        <v>334</v>
      </c>
      <c r="DZ334" s="320" t="str">
        <f t="shared" si="2558"/>
        <v/>
      </c>
      <c r="EA334" s="322" t="str">
        <f t="shared" si="2559"/>
        <v/>
      </c>
      <c r="EB334" s="345" t="str">
        <f t="shared" si="2562"/>
        <v/>
      </c>
      <c r="EC334" s="320" t="str">
        <f t="shared" si="2560"/>
        <v/>
      </c>
      <c r="ED334" s="320" t="str">
        <f t="shared" si="2563"/>
        <v/>
      </c>
      <c r="EE334" s="320" t="str">
        <f t="shared" si="2564"/>
        <v/>
      </c>
      <c r="EF334" s="320" t="str">
        <f ca="1">IF(EA334="","",IF(NC&lt;DY334,"",SUM(ED334:OFFSET(ED334,(NC-1),0))))</f>
        <v/>
      </c>
      <c r="EG334" s="320" t="str">
        <f ca="1">IF(EA334="","",IF(NC&lt;DY334,"",SUM(EE334:OFFSET(EE334,(NC-1),0))))</f>
        <v/>
      </c>
      <c r="EH334" s="320" t="str">
        <f t="shared" si="2561"/>
        <v/>
      </c>
      <c r="EI334" s="320" t="str">
        <f>IF(EH334="","",'RAPPORT-XYZ'!$E$9/'CALCUL-XYZ'!EH334)</f>
        <v/>
      </c>
    </row>
    <row r="335" spans="129:139" x14ac:dyDescent="0.15">
      <c r="DY335" s="319">
        <f t="shared" si="2557"/>
        <v>335</v>
      </c>
      <c r="DZ335" s="320" t="str">
        <f t="shared" si="2558"/>
        <v/>
      </c>
      <c r="EA335" s="322" t="str">
        <f t="shared" si="2559"/>
        <v/>
      </c>
      <c r="EB335" s="345" t="str">
        <f t="shared" si="2562"/>
        <v/>
      </c>
      <c r="EC335" s="320" t="str">
        <f t="shared" si="2560"/>
        <v/>
      </c>
      <c r="ED335" s="320" t="str">
        <f t="shared" si="2563"/>
        <v/>
      </c>
      <c r="EE335" s="320" t="str">
        <f t="shared" si="2564"/>
        <v/>
      </c>
      <c r="EF335" s="320" t="str">
        <f ca="1">IF(EA335="","",IF(NC&lt;DY335,"",SUM(ED335:OFFSET(ED335,(NC-1),0))))</f>
        <v/>
      </c>
      <c r="EG335" s="320" t="str">
        <f ca="1">IF(EA335="","",IF(NC&lt;DY335,"",SUM(EE335:OFFSET(EE335,(NC-1),0))))</f>
        <v/>
      </c>
      <c r="EH335" s="320" t="str">
        <f t="shared" si="2561"/>
        <v/>
      </c>
      <c r="EI335" s="320" t="str">
        <f>IF(EH335="","",'RAPPORT-XYZ'!$E$9/'CALCUL-XYZ'!EH335)</f>
        <v/>
      </c>
    </row>
    <row r="336" spans="129:139" x14ac:dyDescent="0.15">
      <c r="DY336" s="319">
        <f t="shared" si="2557"/>
        <v>336</v>
      </c>
      <c r="DZ336" s="320" t="str">
        <f t="shared" si="2558"/>
        <v/>
      </c>
      <c r="EA336" s="322" t="str">
        <f t="shared" si="2559"/>
        <v/>
      </c>
      <c r="EB336" s="345" t="str">
        <f t="shared" si="2562"/>
        <v/>
      </c>
      <c r="EC336" s="320" t="str">
        <f t="shared" si="2560"/>
        <v/>
      </c>
      <c r="ED336" s="320" t="str">
        <f t="shared" si="2563"/>
        <v/>
      </c>
      <c r="EE336" s="320" t="str">
        <f t="shared" si="2564"/>
        <v/>
      </c>
      <c r="EF336" s="320" t="str">
        <f ca="1">IF(EA336="","",IF(NC&lt;DY336,"",SUM(ED336:OFFSET(ED336,(NC-1),0))))</f>
        <v/>
      </c>
      <c r="EG336" s="320" t="str">
        <f ca="1">IF(EA336="","",IF(NC&lt;DY336,"",SUM(EE336:OFFSET(EE336,(NC-1),0))))</f>
        <v/>
      </c>
      <c r="EH336" s="320" t="str">
        <f t="shared" si="2561"/>
        <v/>
      </c>
      <c r="EI336" s="320" t="str">
        <f>IF(EH336="","",'RAPPORT-XYZ'!$E$9/'CALCUL-XYZ'!EH336)</f>
        <v/>
      </c>
    </row>
    <row r="337" spans="129:139" x14ac:dyDescent="0.15">
      <c r="DY337" s="319">
        <f t="shared" si="2557"/>
        <v>337</v>
      </c>
      <c r="DZ337" s="320" t="str">
        <f t="shared" si="2558"/>
        <v/>
      </c>
      <c r="EA337" s="322" t="str">
        <f t="shared" si="2559"/>
        <v/>
      </c>
      <c r="EB337" s="345" t="str">
        <f t="shared" si="2562"/>
        <v/>
      </c>
      <c r="EC337" s="320" t="str">
        <f t="shared" si="2560"/>
        <v/>
      </c>
      <c r="ED337" s="320" t="str">
        <f t="shared" si="2563"/>
        <v/>
      </c>
      <c r="EE337" s="320" t="str">
        <f t="shared" si="2564"/>
        <v/>
      </c>
      <c r="EF337" s="320" t="str">
        <f ca="1">IF(EA337="","",IF(NC&lt;DY337,"",SUM(ED337:OFFSET(ED337,(NC-1),0))))</f>
        <v/>
      </c>
      <c r="EG337" s="320" t="str">
        <f ca="1">IF(EA337="","",IF(NC&lt;DY337,"",SUM(EE337:OFFSET(EE337,(NC-1),0))))</f>
        <v/>
      </c>
      <c r="EH337" s="320" t="str">
        <f t="shared" si="2561"/>
        <v/>
      </c>
      <c r="EI337" s="320" t="str">
        <f>IF(EH337="","",'RAPPORT-XYZ'!$E$9/'CALCUL-XYZ'!EH337)</f>
        <v/>
      </c>
    </row>
    <row r="338" spans="129:139" x14ac:dyDescent="0.15">
      <c r="DY338" s="319">
        <f t="shared" si="2557"/>
        <v>338</v>
      </c>
      <c r="DZ338" s="320" t="str">
        <f t="shared" si="2558"/>
        <v/>
      </c>
      <c r="EA338" s="322" t="str">
        <f t="shared" si="2559"/>
        <v/>
      </c>
      <c r="EB338" s="345" t="str">
        <f t="shared" si="2562"/>
        <v/>
      </c>
      <c r="EC338" s="320" t="str">
        <f t="shared" si="2560"/>
        <v/>
      </c>
      <c r="ED338" s="320" t="str">
        <f t="shared" si="2563"/>
        <v/>
      </c>
      <c r="EE338" s="320" t="str">
        <f t="shared" si="2564"/>
        <v/>
      </c>
      <c r="EF338" s="320" t="str">
        <f ca="1">IF(EA338="","",IF(NC&lt;DY338,"",SUM(ED338:OFFSET(ED338,(NC-1),0))))</f>
        <v/>
      </c>
      <c r="EG338" s="320" t="str">
        <f ca="1">IF(EA338="","",IF(NC&lt;DY338,"",SUM(EE338:OFFSET(EE338,(NC-1),0))))</f>
        <v/>
      </c>
      <c r="EH338" s="320" t="str">
        <f t="shared" si="2561"/>
        <v/>
      </c>
      <c r="EI338" s="320" t="str">
        <f>IF(EH338="","",'RAPPORT-XYZ'!$E$9/'CALCUL-XYZ'!EH338)</f>
        <v/>
      </c>
    </row>
    <row r="339" spans="129:139" x14ac:dyDescent="0.15">
      <c r="DY339" s="319">
        <f t="shared" si="2557"/>
        <v>339</v>
      </c>
      <c r="DZ339" s="320" t="str">
        <f t="shared" si="2558"/>
        <v/>
      </c>
      <c r="EA339" s="322" t="str">
        <f t="shared" si="2559"/>
        <v/>
      </c>
      <c r="EB339" s="345" t="str">
        <f t="shared" si="2562"/>
        <v/>
      </c>
      <c r="EC339" s="320" t="str">
        <f t="shared" si="2560"/>
        <v/>
      </c>
      <c r="ED339" s="320" t="str">
        <f t="shared" si="2563"/>
        <v/>
      </c>
      <c r="EE339" s="320" t="str">
        <f t="shared" si="2564"/>
        <v/>
      </c>
      <c r="EF339" s="320" t="str">
        <f ca="1">IF(EA339="","",IF(NC&lt;DY339,"",SUM(ED339:OFFSET(ED339,(NC-1),0))))</f>
        <v/>
      </c>
      <c r="EG339" s="320" t="str">
        <f ca="1">IF(EA339="","",IF(NC&lt;DY339,"",SUM(EE339:OFFSET(EE339,(NC-1),0))))</f>
        <v/>
      </c>
      <c r="EH339" s="320" t="str">
        <f t="shared" si="2561"/>
        <v/>
      </c>
      <c r="EI339" s="320" t="str">
        <f>IF(EH339="","",'RAPPORT-XYZ'!$E$9/'CALCUL-XYZ'!EH339)</f>
        <v/>
      </c>
    </row>
    <row r="340" spans="129:139" x14ac:dyDescent="0.15">
      <c r="DY340" s="319">
        <f t="shared" si="2557"/>
        <v>340</v>
      </c>
      <c r="DZ340" s="320" t="str">
        <f t="shared" si="2558"/>
        <v/>
      </c>
      <c r="EA340" s="322" t="str">
        <f t="shared" si="2559"/>
        <v/>
      </c>
      <c r="EB340" s="345" t="str">
        <f t="shared" si="2562"/>
        <v/>
      </c>
      <c r="EC340" s="320" t="str">
        <f t="shared" si="2560"/>
        <v/>
      </c>
      <c r="ED340" s="320" t="str">
        <f t="shared" si="2563"/>
        <v/>
      </c>
      <c r="EE340" s="320" t="str">
        <f t="shared" si="2564"/>
        <v/>
      </c>
      <c r="EF340" s="320" t="str">
        <f ca="1">IF(EA340="","",IF(NC&lt;DY340,"",SUM(ED340:OFFSET(ED340,(NC-1),0))))</f>
        <v/>
      </c>
      <c r="EG340" s="320" t="str">
        <f ca="1">IF(EA340="","",IF(NC&lt;DY340,"",SUM(EE340:OFFSET(EE340,(NC-1),0))))</f>
        <v/>
      </c>
      <c r="EH340" s="320" t="str">
        <f t="shared" si="2561"/>
        <v/>
      </c>
      <c r="EI340" s="320" t="str">
        <f>IF(EH340="","",'RAPPORT-XYZ'!$E$9/'CALCUL-XYZ'!EH340)</f>
        <v/>
      </c>
    </row>
    <row r="341" spans="129:139" x14ac:dyDescent="0.15">
      <c r="DY341" s="319">
        <f t="shared" si="2557"/>
        <v>341</v>
      </c>
      <c r="DZ341" s="320" t="str">
        <f t="shared" si="2558"/>
        <v/>
      </c>
      <c r="EA341" s="322" t="str">
        <f t="shared" si="2559"/>
        <v/>
      </c>
      <c r="EB341" s="345" t="str">
        <f t="shared" si="2562"/>
        <v/>
      </c>
      <c r="EC341" s="320" t="str">
        <f t="shared" si="2560"/>
        <v/>
      </c>
      <c r="ED341" s="320" t="str">
        <f t="shared" si="2563"/>
        <v/>
      </c>
      <c r="EE341" s="320" t="str">
        <f t="shared" si="2564"/>
        <v/>
      </c>
      <c r="EF341" s="320" t="str">
        <f ca="1">IF(EA341="","",IF(NC&lt;DY341,"",SUM(ED341:OFFSET(ED341,(NC-1),0))))</f>
        <v/>
      </c>
      <c r="EG341" s="320" t="str">
        <f ca="1">IF(EA341="","",IF(NC&lt;DY341,"",SUM(EE341:OFFSET(EE341,(NC-1),0))))</f>
        <v/>
      </c>
      <c r="EH341" s="320" t="str">
        <f t="shared" si="2561"/>
        <v/>
      </c>
      <c r="EI341" s="320" t="str">
        <f>IF(EH341="","",'RAPPORT-XYZ'!$E$9/'CALCUL-XYZ'!EH341)</f>
        <v/>
      </c>
    </row>
    <row r="342" spans="129:139" x14ac:dyDescent="0.15">
      <c r="DY342" s="319">
        <f t="shared" si="2557"/>
        <v>342</v>
      </c>
      <c r="DZ342" s="320" t="str">
        <f t="shared" si="2558"/>
        <v/>
      </c>
      <c r="EA342" s="322" t="str">
        <f t="shared" si="2559"/>
        <v/>
      </c>
      <c r="EB342" s="345" t="str">
        <f t="shared" si="2562"/>
        <v/>
      </c>
      <c r="EC342" s="320" t="str">
        <f t="shared" si="2560"/>
        <v/>
      </c>
      <c r="ED342" s="320" t="str">
        <f t="shared" si="2563"/>
        <v/>
      </c>
      <c r="EE342" s="320" t="str">
        <f t="shared" si="2564"/>
        <v/>
      </c>
      <c r="EF342" s="320" t="str">
        <f ca="1">IF(EA342="","",IF(NC&lt;DY342,"",SUM(ED342:OFFSET(ED342,(NC-1),0))))</f>
        <v/>
      </c>
      <c r="EG342" s="320" t="str">
        <f ca="1">IF(EA342="","",IF(NC&lt;DY342,"",SUM(EE342:OFFSET(EE342,(NC-1),0))))</f>
        <v/>
      </c>
      <c r="EH342" s="320" t="str">
        <f t="shared" si="2561"/>
        <v/>
      </c>
      <c r="EI342" s="320" t="str">
        <f>IF(EH342="","",'RAPPORT-XYZ'!$E$9/'CALCUL-XYZ'!EH342)</f>
        <v/>
      </c>
    </row>
    <row r="343" spans="129:139" x14ac:dyDescent="0.15">
      <c r="DY343" s="319">
        <f t="shared" si="2557"/>
        <v>343</v>
      </c>
      <c r="DZ343" s="320" t="str">
        <f t="shared" si="2558"/>
        <v/>
      </c>
      <c r="EA343" s="322" t="str">
        <f t="shared" si="2559"/>
        <v/>
      </c>
      <c r="EB343" s="345" t="str">
        <f t="shared" si="2562"/>
        <v/>
      </c>
      <c r="EC343" s="320" t="str">
        <f t="shared" si="2560"/>
        <v/>
      </c>
      <c r="ED343" s="320" t="str">
        <f t="shared" si="2563"/>
        <v/>
      </c>
      <c r="EE343" s="320" t="str">
        <f t="shared" si="2564"/>
        <v/>
      </c>
      <c r="EF343" s="320" t="str">
        <f ca="1">IF(EA343="","",IF(NC&lt;DY343,"",SUM(ED343:OFFSET(ED343,(NC-1),0))))</f>
        <v/>
      </c>
      <c r="EG343" s="320" t="str">
        <f ca="1">IF(EA343="","",IF(NC&lt;DY343,"",SUM(EE343:OFFSET(EE343,(NC-1),0))))</f>
        <v/>
      </c>
      <c r="EH343" s="320" t="str">
        <f t="shared" si="2561"/>
        <v/>
      </c>
      <c r="EI343" s="320" t="str">
        <f>IF(EH343="","",'RAPPORT-XYZ'!$E$9/'CALCUL-XYZ'!EH343)</f>
        <v/>
      </c>
    </row>
    <row r="344" spans="129:139" x14ac:dyDescent="0.15">
      <c r="DY344" s="319">
        <f t="shared" si="2557"/>
        <v>344</v>
      </c>
      <c r="DZ344" s="320" t="str">
        <f t="shared" si="2558"/>
        <v/>
      </c>
      <c r="EA344" s="322" t="str">
        <f t="shared" si="2559"/>
        <v/>
      </c>
      <c r="EB344" s="345" t="str">
        <f t="shared" si="2562"/>
        <v/>
      </c>
      <c r="EC344" s="320" t="str">
        <f t="shared" si="2560"/>
        <v/>
      </c>
      <c r="ED344" s="320" t="str">
        <f t="shared" si="2563"/>
        <v/>
      </c>
      <c r="EE344" s="320" t="str">
        <f t="shared" si="2564"/>
        <v/>
      </c>
      <c r="EF344" s="320" t="str">
        <f ca="1">IF(EA344="","",IF(NC&lt;DY344,"",SUM(ED344:OFFSET(ED344,(NC-1),0))))</f>
        <v/>
      </c>
      <c r="EG344" s="320" t="str">
        <f ca="1">IF(EA344="","",IF(NC&lt;DY344,"",SUM(EE344:OFFSET(EE344,(NC-1),0))))</f>
        <v/>
      </c>
      <c r="EH344" s="320" t="str">
        <f t="shared" si="2561"/>
        <v/>
      </c>
      <c r="EI344" s="320" t="str">
        <f>IF(EH344="","",'RAPPORT-XYZ'!$E$9/'CALCUL-XYZ'!EH344)</f>
        <v/>
      </c>
    </row>
    <row r="345" spans="129:139" x14ac:dyDescent="0.15">
      <c r="DY345" s="319">
        <f t="shared" si="2557"/>
        <v>345</v>
      </c>
      <c r="DZ345" s="320" t="str">
        <f t="shared" si="2558"/>
        <v/>
      </c>
      <c r="EA345" s="322" t="str">
        <f t="shared" si="2559"/>
        <v/>
      </c>
      <c r="EB345" s="345" t="str">
        <f t="shared" si="2562"/>
        <v/>
      </c>
      <c r="EC345" s="320" t="str">
        <f t="shared" si="2560"/>
        <v/>
      </c>
      <c r="ED345" s="320" t="str">
        <f t="shared" si="2563"/>
        <v/>
      </c>
      <c r="EE345" s="320" t="str">
        <f t="shared" si="2564"/>
        <v/>
      </c>
      <c r="EF345" s="320" t="str">
        <f ca="1">IF(EA345="","",IF(NC&lt;DY345,"",SUM(ED345:OFFSET(ED345,(NC-1),0))))</f>
        <v/>
      </c>
      <c r="EG345" s="320" t="str">
        <f ca="1">IF(EA345="","",IF(NC&lt;DY345,"",SUM(EE345:OFFSET(EE345,(NC-1),0))))</f>
        <v/>
      </c>
      <c r="EH345" s="320" t="str">
        <f t="shared" si="2561"/>
        <v/>
      </c>
      <c r="EI345" s="320" t="str">
        <f>IF(EH345="","",'RAPPORT-XYZ'!$E$9/'CALCUL-XYZ'!EH345)</f>
        <v/>
      </c>
    </row>
    <row r="346" spans="129:139" x14ac:dyDescent="0.15">
      <c r="DY346" s="319">
        <f t="shared" si="2557"/>
        <v>346</v>
      </c>
      <c r="DZ346" s="320" t="str">
        <f t="shared" si="2558"/>
        <v/>
      </c>
      <c r="EA346" s="322" t="str">
        <f t="shared" si="2559"/>
        <v/>
      </c>
      <c r="EB346" s="345" t="str">
        <f t="shared" si="2562"/>
        <v/>
      </c>
      <c r="EC346" s="320" t="str">
        <f t="shared" si="2560"/>
        <v/>
      </c>
      <c r="ED346" s="320" t="str">
        <f t="shared" si="2563"/>
        <v/>
      </c>
      <c r="EE346" s="320" t="str">
        <f t="shared" si="2564"/>
        <v/>
      </c>
      <c r="EF346" s="320" t="str">
        <f ca="1">IF(EA346="","",IF(NC&lt;DY346,"",SUM(ED346:OFFSET(ED346,(NC-1),0))))</f>
        <v/>
      </c>
      <c r="EG346" s="320" t="str">
        <f ca="1">IF(EA346="","",IF(NC&lt;DY346,"",SUM(EE346:OFFSET(EE346,(NC-1),0))))</f>
        <v/>
      </c>
      <c r="EH346" s="320" t="str">
        <f t="shared" si="2561"/>
        <v/>
      </c>
      <c r="EI346" s="320" t="str">
        <f>IF(EH346="","",'RAPPORT-XYZ'!$E$9/'CALCUL-XYZ'!EH346)</f>
        <v/>
      </c>
    </row>
    <row r="347" spans="129:139" x14ac:dyDescent="0.15">
      <c r="DY347" s="319">
        <f t="shared" si="2557"/>
        <v>347</v>
      </c>
      <c r="DZ347" s="320" t="str">
        <f t="shared" si="2558"/>
        <v/>
      </c>
      <c r="EA347" s="322" t="str">
        <f t="shared" si="2559"/>
        <v/>
      </c>
      <c r="EB347" s="345" t="str">
        <f t="shared" si="2562"/>
        <v/>
      </c>
      <c r="EC347" s="320" t="str">
        <f t="shared" si="2560"/>
        <v/>
      </c>
      <c r="ED347" s="320" t="str">
        <f t="shared" si="2563"/>
        <v/>
      </c>
      <c r="EE347" s="320" t="str">
        <f t="shared" si="2564"/>
        <v/>
      </c>
      <c r="EF347" s="320" t="str">
        <f ca="1">IF(EA347="","",IF(NC&lt;DY347,"",SUM(ED347:OFFSET(ED347,(NC-1),0))))</f>
        <v/>
      </c>
      <c r="EG347" s="320" t="str">
        <f ca="1">IF(EA347="","",IF(NC&lt;DY347,"",SUM(EE347:OFFSET(EE347,(NC-1),0))))</f>
        <v/>
      </c>
      <c r="EH347" s="320" t="str">
        <f t="shared" si="2561"/>
        <v/>
      </c>
      <c r="EI347" s="320" t="str">
        <f>IF(EH347="","",'RAPPORT-XYZ'!$E$9/'CALCUL-XYZ'!EH347)</f>
        <v/>
      </c>
    </row>
    <row r="348" spans="129:139" x14ac:dyDescent="0.15">
      <c r="DY348" s="319">
        <f t="shared" si="2557"/>
        <v>348</v>
      </c>
      <c r="DZ348" s="320" t="str">
        <f t="shared" si="2558"/>
        <v/>
      </c>
      <c r="EA348" s="322" t="str">
        <f t="shared" si="2559"/>
        <v/>
      </c>
      <c r="EB348" s="345" t="str">
        <f t="shared" si="2562"/>
        <v/>
      </c>
      <c r="EC348" s="320" t="str">
        <f t="shared" si="2560"/>
        <v/>
      </c>
      <c r="ED348" s="320" t="str">
        <f t="shared" si="2563"/>
        <v/>
      </c>
      <c r="EE348" s="320" t="str">
        <f t="shared" si="2564"/>
        <v/>
      </c>
      <c r="EF348" s="320" t="str">
        <f ca="1">IF(EA348="","",IF(NC&lt;DY348,"",SUM(ED348:OFFSET(ED348,(NC-1),0))))</f>
        <v/>
      </c>
      <c r="EG348" s="320" t="str">
        <f ca="1">IF(EA348="","",IF(NC&lt;DY348,"",SUM(EE348:OFFSET(EE348,(NC-1),0))))</f>
        <v/>
      </c>
      <c r="EH348" s="320" t="str">
        <f t="shared" si="2561"/>
        <v/>
      </c>
      <c r="EI348" s="320" t="str">
        <f>IF(EH348="","",'RAPPORT-XYZ'!$E$9/'CALCUL-XYZ'!EH348)</f>
        <v/>
      </c>
    </row>
    <row r="349" spans="129:139" x14ac:dyDescent="0.15">
      <c r="DY349" s="319">
        <f t="shared" si="2557"/>
        <v>349</v>
      </c>
      <c r="DZ349" s="320" t="str">
        <f t="shared" si="2558"/>
        <v/>
      </c>
      <c r="EA349" s="322" t="str">
        <f t="shared" si="2559"/>
        <v/>
      </c>
      <c r="EB349" s="345" t="str">
        <f t="shared" si="2562"/>
        <v/>
      </c>
      <c r="EC349" s="320" t="str">
        <f t="shared" si="2560"/>
        <v/>
      </c>
      <c r="ED349" s="320" t="str">
        <f t="shared" si="2563"/>
        <v/>
      </c>
      <c r="EE349" s="320" t="str">
        <f t="shared" si="2564"/>
        <v/>
      </c>
      <c r="EF349" s="320" t="str">
        <f ca="1">IF(EA349="","",IF(NC&lt;DY349,"",SUM(ED349:OFFSET(ED349,(NC-1),0))))</f>
        <v/>
      </c>
      <c r="EG349" s="320" t="str">
        <f ca="1">IF(EA349="","",IF(NC&lt;DY349,"",SUM(EE349:OFFSET(EE349,(NC-1),0))))</f>
        <v/>
      </c>
      <c r="EH349" s="320" t="str">
        <f t="shared" si="2561"/>
        <v/>
      </c>
      <c r="EI349" s="320" t="str">
        <f>IF(EH349="","",'RAPPORT-XYZ'!$E$9/'CALCUL-XYZ'!EH349)</f>
        <v/>
      </c>
    </row>
    <row r="350" spans="129:139" x14ac:dyDescent="0.15">
      <c r="DY350" s="319">
        <f t="shared" si="2557"/>
        <v>350</v>
      </c>
      <c r="DZ350" s="320" t="str">
        <f t="shared" si="2558"/>
        <v/>
      </c>
      <c r="EA350" s="322" t="str">
        <f t="shared" si="2559"/>
        <v/>
      </c>
      <c r="EB350" s="345" t="str">
        <f t="shared" si="2562"/>
        <v/>
      </c>
      <c r="EC350" s="320" t="str">
        <f t="shared" si="2560"/>
        <v/>
      </c>
      <c r="ED350" s="320" t="str">
        <f t="shared" si="2563"/>
        <v/>
      </c>
      <c r="EE350" s="320" t="str">
        <f t="shared" si="2564"/>
        <v/>
      </c>
      <c r="EF350" s="320" t="str">
        <f ca="1">IF(EA350="","",IF(NC&lt;DY350,"",SUM(ED350:OFFSET(ED350,(NC-1),0))))</f>
        <v/>
      </c>
      <c r="EG350" s="320" t="str">
        <f ca="1">IF(EA350="","",IF(NC&lt;DY350,"",SUM(EE350:OFFSET(EE350,(NC-1),0))))</f>
        <v/>
      </c>
      <c r="EH350" s="320" t="str">
        <f t="shared" si="2561"/>
        <v/>
      </c>
      <c r="EI350" s="320" t="str">
        <f>IF(EH350="","",'RAPPORT-XYZ'!$E$9/'CALCUL-XYZ'!EH350)</f>
        <v/>
      </c>
    </row>
    <row r="351" spans="129:139" x14ac:dyDescent="0.15">
      <c r="DY351" s="319">
        <f t="shared" si="2557"/>
        <v>351</v>
      </c>
      <c r="DZ351" s="320" t="str">
        <f t="shared" si="2558"/>
        <v/>
      </c>
      <c r="EA351" s="322" t="str">
        <f t="shared" si="2559"/>
        <v/>
      </c>
      <c r="EB351" s="345" t="str">
        <f t="shared" si="2562"/>
        <v/>
      </c>
      <c r="EC351" s="320" t="str">
        <f t="shared" si="2560"/>
        <v/>
      </c>
      <c r="ED351" s="320" t="str">
        <f t="shared" si="2563"/>
        <v/>
      </c>
      <c r="EE351" s="320" t="str">
        <f t="shared" si="2564"/>
        <v/>
      </c>
      <c r="EF351" s="320" t="str">
        <f ca="1">IF(EA351="","",IF(NC&lt;DY351,"",SUM(ED351:OFFSET(ED351,(NC-1),0))))</f>
        <v/>
      </c>
      <c r="EG351" s="320" t="str">
        <f ca="1">IF(EA351="","",IF(NC&lt;DY351,"",SUM(EE351:OFFSET(EE351,(NC-1),0))))</f>
        <v/>
      </c>
      <c r="EH351" s="320" t="str">
        <f t="shared" si="2561"/>
        <v/>
      </c>
      <c r="EI351" s="320" t="str">
        <f>IF(EH351="","",'RAPPORT-XYZ'!$E$9/'CALCUL-XYZ'!EH351)</f>
        <v/>
      </c>
    </row>
    <row r="352" spans="129:139" x14ac:dyDescent="0.15">
      <c r="DY352" s="319">
        <f t="shared" si="2557"/>
        <v>352</v>
      </c>
      <c r="DZ352" s="320" t="str">
        <f t="shared" si="2558"/>
        <v/>
      </c>
      <c r="EA352" s="322" t="str">
        <f t="shared" si="2559"/>
        <v/>
      </c>
      <c r="EB352" s="345" t="str">
        <f t="shared" si="2562"/>
        <v/>
      </c>
      <c r="EC352" s="320" t="str">
        <f t="shared" si="2560"/>
        <v/>
      </c>
      <c r="ED352" s="320" t="str">
        <f t="shared" si="2563"/>
        <v/>
      </c>
      <c r="EE352" s="320" t="str">
        <f t="shared" si="2564"/>
        <v/>
      </c>
      <c r="EF352" s="320" t="str">
        <f ca="1">IF(EA352="","",IF(NC&lt;DY352,"",SUM(ED352:OFFSET(ED352,(NC-1),0))))</f>
        <v/>
      </c>
      <c r="EG352" s="320" t="str">
        <f ca="1">IF(EA352="","",IF(NC&lt;DY352,"",SUM(EE352:OFFSET(EE352,(NC-1),0))))</f>
        <v/>
      </c>
      <c r="EH352" s="320" t="str">
        <f t="shared" si="2561"/>
        <v/>
      </c>
      <c r="EI352" s="320" t="str">
        <f>IF(EH352="","",'RAPPORT-XYZ'!$E$9/'CALCUL-XYZ'!EH352)</f>
        <v/>
      </c>
    </row>
    <row r="353" spans="129:139" x14ac:dyDescent="0.15">
      <c r="DY353" s="319">
        <f t="shared" si="2557"/>
        <v>353</v>
      </c>
      <c r="DZ353" s="320" t="str">
        <f t="shared" si="2558"/>
        <v/>
      </c>
      <c r="EA353" s="322" t="str">
        <f t="shared" si="2559"/>
        <v/>
      </c>
      <c r="EB353" s="345" t="str">
        <f t="shared" si="2562"/>
        <v/>
      </c>
      <c r="EC353" s="320" t="str">
        <f t="shared" si="2560"/>
        <v/>
      </c>
      <c r="ED353" s="320" t="str">
        <f t="shared" si="2563"/>
        <v/>
      </c>
      <c r="EE353" s="320" t="str">
        <f t="shared" si="2564"/>
        <v/>
      </c>
      <c r="EF353" s="320" t="str">
        <f ca="1">IF(EA353="","",IF(NC&lt;DY353,"",SUM(ED353:OFFSET(ED353,(NC-1),0))))</f>
        <v/>
      </c>
      <c r="EG353" s="320" t="str">
        <f ca="1">IF(EA353="","",IF(NC&lt;DY353,"",SUM(EE353:OFFSET(EE353,(NC-1),0))))</f>
        <v/>
      </c>
      <c r="EH353" s="320" t="str">
        <f t="shared" si="2561"/>
        <v/>
      </c>
      <c r="EI353" s="320" t="str">
        <f>IF(EH353="","",'RAPPORT-XYZ'!$E$9/'CALCUL-XYZ'!EH353)</f>
        <v/>
      </c>
    </row>
    <row r="354" spans="129:139" x14ac:dyDescent="0.15">
      <c r="DY354" s="319">
        <f t="shared" si="2557"/>
        <v>354</v>
      </c>
      <c r="DZ354" s="320" t="str">
        <f t="shared" si="2558"/>
        <v/>
      </c>
      <c r="EA354" s="322" t="str">
        <f t="shared" si="2559"/>
        <v/>
      </c>
      <c r="EB354" s="345" t="str">
        <f t="shared" si="2562"/>
        <v/>
      </c>
      <c r="EC354" s="320" t="str">
        <f t="shared" si="2560"/>
        <v/>
      </c>
      <c r="ED354" s="320" t="str">
        <f t="shared" si="2563"/>
        <v/>
      </c>
      <c r="EE354" s="320" t="str">
        <f t="shared" si="2564"/>
        <v/>
      </c>
      <c r="EF354" s="320" t="str">
        <f ca="1">IF(EA354="","",IF(NC&lt;DY354,"",SUM(ED354:OFFSET(ED354,(NC-1),0))))</f>
        <v/>
      </c>
      <c r="EG354" s="320" t="str">
        <f ca="1">IF(EA354="","",IF(NC&lt;DY354,"",SUM(EE354:OFFSET(EE354,(NC-1),0))))</f>
        <v/>
      </c>
      <c r="EH354" s="320" t="str">
        <f t="shared" si="2561"/>
        <v/>
      </c>
      <c r="EI354" s="320" t="str">
        <f>IF(EH354="","",'RAPPORT-XYZ'!$E$9/'CALCUL-XYZ'!EH354)</f>
        <v/>
      </c>
    </row>
    <row r="355" spans="129:139" x14ac:dyDescent="0.15">
      <c r="DY355" s="319">
        <f t="shared" si="2557"/>
        <v>355</v>
      </c>
      <c r="DZ355" s="320" t="str">
        <f t="shared" si="2558"/>
        <v/>
      </c>
      <c r="EA355" s="322" t="str">
        <f t="shared" si="2559"/>
        <v/>
      </c>
      <c r="EB355" s="345" t="str">
        <f t="shared" si="2562"/>
        <v/>
      </c>
      <c r="EC355" s="320" t="str">
        <f t="shared" si="2560"/>
        <v/>
      </c>
      <c r="ED355" s="320" t="str">
        <f t="shared" si="2563"/>
        <v/>
      </c>
      <c r="EE355" s="320" t="str">
        <f t="shared" si="2564"/>
        <v/>
      </c>
      <c r="EF355" s="320" t="str">
        <f ca="1">IF(EA355="","",IF(NC&lt;DY355,"",SUM(ED355:OFFSET(ED355,(NC-1),0))))</f>
        <v/>
      </c>
      <c r="EG355" s="320" t="str">
        <f ca="1">IF(EA355="","",IF(NC&lt;DY355,"",SUM(EE355:OFFSET(EE355,(NC-1),0))))</f>
        <v/>
      </c>
      <c r="EH355" s="320" t="str">
        <f t="shared" si="2561"/>
        <v/>
      </c>
      <c r="EI355" s="320" t="str">
        <f>IF(EH355="","",'RAPPORT-XYZ'!$E$9/'CALCUL-XYZ'!EH355)</f>
        <v/>
      </c>
    </row>
    <row r="356" spans="129:139" x14ac:dyDescent="0.15">
      <c r="DY356" s="319">
        <f t="shared" si="2557"/>
        <v>356</v>
      </c>
      <c r="DZ356" s="320" t="str">
        <f t="shared" si="2558"/>
        <v/>
      </c>
      <c r="EA356" s="322" t="str">
        <f t="shared" si="2559"/>
        <v/>
      </c>
      <c r="EB356" s="345" t="str">
        <f t="shared" si="2562"/>
        <v/>
      </c>
      <c r="EC356" s="320" t="str">
        <f t="shared" si="2560"/>
        <v/>
      </c>
      <c r="ED356" s="320" t="str">
        <f t="shared" si="2563"/>
        <v/>
      </c>
      <c r="EE356" s="320" t="str">
        <f t="shared" si="2564"/>
        <v/>
      </c>
      <c r="EF356" s="320" t="str">
        <f ca="1">IF(EA356="","",IF(NC&lt;DY356,"",SUM(ED356:OFFSET(ED356,(NC-1),0))))</f>
        <v/>
      </c>
      <c r="EG356" s="320" t="str">
        <f ca="1">IF(EA356="","",IF(NC&lt;DY356,"",SUM(EE356:OFFSET(EE356,(NC-1),0))))</f>
        <v/>
      </c>
      <c r="EH356" s="320" t="str">
        <f t="shared" si="2561"/>
        <v/>
      </c>
      <c r="EI356" s="320" t="str">
        <f>IF(EH356="","",'RAPPORT-XYZ'!$E$9/'CALCUL-XYZ'!EH356)</f>
        <v/>
      </c>
    </row>
    <row r="357" spans="129:139" x14ac:dyDescent="0.15">
      <c r="DY357" s="319">
        <f t="shared" si="2557"/>
        <v>357</v>
      </c>
      <c r="DZ357" s="320" t="str">
        <f t="shared" si="2558"/>
        <v/>
      </c>
      <c r="EA357" s="322" t="str">
        <f t="shared" si="2559"/>
        <v/>
      </c>
      <c r="EB357" s="345" t="str">
        <f t="shared" si="2562"/>
        <v/>
      </c>
      <c r="EC357" s="320" t="str">
        <f t="shared" si="2560"/>
        <v/>
      </c>
      <c r="ED357" s="320" t="str">
        <f t="shared" si="2563"/>
        <v/>
      </c>
      <c r="EE357" s="320" t="str">
        <f t="shared" si="2564"/>
        <v/>
      </c>
      <c r="EF357" s="320" t="str">
        <f ca="1">IF(EA357="","",IF(NC&lt;DY357,"",SUM(ED357:OFFSET(ED357,(NC-1),0))))</f>
        <v/>
      </c>
      <c r="EG357" s="320" t="str">
        <f ca="1">IF(EA357="","",IF(NC&lt;DY357,"",SUM(EE357:OFFSET(EE357,(NC-1),0))))</f>
        <v/>
      </c>
      <c r="EH357" s="320" t="str">
        <f t="shared" si="2561"/>
        <v/>
      </c>
      <c r="EI357" s="320" t="str">
        <f>IF(EH357="","",'RAPPORT-XYZ'!$E$9/'CALCUL-XYZ'!EH357)</f>
        <v/>
      </c>
    </row>
    <row r="358" spans="129:139" x14ac:dyDescent="0.15">
      <c r="DY358" s="319">
        <f t="shared" si="2557"/>
        <v>358</v>
      </c>
      <c r="DZ358" s="320" t="str">
        <f t="shared" si="2558"/>
        <v/>
      </c>
      <c r="EA358" s="322" t="str">
        <f t="shared" si="2559"/>
        <v/>
      </c>
      <c r="EB358" s="345" t="str">
        <f t="shared" si="2562"/>
        <v/>
      </c>
      <c r="EC358" s="320" t="str">
        <f t="shared" si="2560"/>
        <v/>
      </c>
      <c r="ED358" s="320" t="str">
        <f t="shared" si="2563"/>
        <v/>
      </c>
      <c r="EE358" s="320" t="str">
        <f t="shared" si="2564"/>
        <v/>
      </c>
      <c r="EF358" s="320" t="str">
        <f ca="1">IF(EA358="","",IF(NC&lt;DY358,"",SUM(ED358:OFFSET(ED358,(NC-1),0))))</f>
        <v/>
      </c>
      <c r="EG358" s="320" t="str">
        <f ca="1">IF(EA358="","",IF(NC&lt;DY358,"",SUM(EE358:OFFSET(EE358,(NC-1),0))))</f>
        <v/>
      </c>
      <c r="EH358" s="320" t="str">
        <f t="shared" si="2561"/>
        <v/>
      </c>
      <c r="EI358" s="320" t="str">
        <f>IF(EH358="","",'RAPPORT-XYZ'!$E$9/'CALCUL-XYZ'!EH358)</f>
        <v/>
      </c>
    </row>
    <row r="359" spans="129:139" x14ac:dyDescent="0.15">
      <c r="DY359" s="319">
        <f t="shared" si="2557"/>
        <v>359</v>
      </c>
      <c r="DZ359" s="320" t="str">
        <f t="shared" si="2558"/>
        <v/>
      </c>
      <c r="EA359" s="322" t="str">
        <f t="shared" si="2559"/>
        <v/>
      </c>
      <c r="EB359" s="345" t="str">
        <f t="shared" si="2562"/>
        <v/>
      </c>
      <c r="EC359" s="320" t="str">
        <f t="shared" si="2560"/>
        <v/>
      </c>
      <c r="ED359" s="320" t="str">
        <f t="shared" si="2563"/>
        <v/>
      </c>
      <c r="EE359" s="320" t="str">
        <f t="shared" si="2564"/>
        <v/>
      </c>
      <c r="EF359" s="320" t="str">
        <f ca="1">IF(EA359="","",IF(NC&lt;DY359,"",SUM(ED359:OFFSET(ED359,(NC-1),0))))</f>
        <v/>
      </c>
      <c r="EG359" s="320" t="str">
        <f ca="1">IF(EA359="","",IF(NC&lt;DY359,"",SUM(EE359:OFFSET(EE359,(NC-1),0))))</f>
        <v/>
      </c>
      <c r="EH359" s="320" t="str">
        <f t="shared" si="2561"/>
        <v/>
      </c>
      <c r="EI359" s="320" t="str">
        <f>IF(EH359="","",'RAPPORT-XYZ'!$E$9/'CALCUL-XYZ'!EH359)</f>
        <v/>
      </c>
    </row>
    <row r="360" spans="129:139" x14ac:dyDescent="0.15">
      <c r="DY360" s="319">
        <f t="shared" si="2557"/>
        <v>360</v>
      </c>
      <c r="DZ360" s="320" t="str">
        <f t="shared" si="2558"/>
        <v/>
      </c>
      <c r="EA360" s="322" t="str">
        <f t="shared" si="2559"/>
        <v/>
      </c>
      <c r="EB360" s="345" t="str">
        <f t="shared" si="2562"/>
        <v/>
      </c>
      <c r="EC360" s="320" t="str">
        <f t="shared" si="2560"/>
        <v/>
      </c>
      <c r="ED360" s="320" t="str">
        <f t="shared" si="2563"/>
        <v/>
      </c>
      <c r="EE360" s="320" t="str">
        <f t="shared" si="2564"/>
        <v/>
      </c>
      <c r="EF360" s="320" t="str">
        <f ca="1">IF(EA360="","",IF(NC&lt;DY360,"",SUM(ED360:OFFSET(ED360,(NC-1),0))))</f>
        <v/>
      </c>
      <c r="EG360" s="320" t="str">
        <f ca="1">IF(EA360="","",IF(NC&lt;DY360,"",SUM(EE360:OFFSET(EE360,(NC-1),0))))</f>
        <v/>
      </c>
      <c r="EH360" s="320" t="str">
        <f t="shared" si="2561"/>
        <v/>
      </c>
      <c r="EI360" s="320" t="str">
        <f>IF(EH360="","",'RAPPORT-XYZ'!$E$9/'CALCUL-XYZ'!EH360)</f>
        <v/>
      </c>
    </row>
    <row r="361" spans="129:139" x14ac:dyDescent="0.15">
      <c r="DY361" s="319">
        <f t="shared" si="2557"/>
        <v>361</v>
      </c>
      <c r="DZ361" s="320" t="str">
        <f t="shared" si="2558"/>
        <v/>
      </c>
      <c r="EA361" s="322" t="str">
        <f t="shared" si="2559"/>
        <v/>
      </c>
      <c r="EB361" s="345" t="str">
        <f t="shared" si="2562"/>
        <v/>
      </c>
      <c r="EC361" s="320" t="str">
        <f t="shared" si="2560"/>
        <v/>
      </c>
      <c r="ED361" s="320" t="str">
        <f t="shared" si="2563"/>
        <v/>
      </c>
      <c r="EE361" s="320" t="str">
        <f t="shared" si="2564"/>
        <v/>
      </c>
      <c r="EF361" s="320" t="str">
        <f ca="1">IF(EA361="","",IF(NC&lt;DY361,"",SUM(ED361:OFFSET(ED361,(NC-1),0))))</f>
        <v/>
      </c>
      <c r="EG361" s="320" t="str">
        <f ca="1">IF(EA361="","",IF(NC&lt;DY361,"",SUM(EE361:OFFSET(EE361,(NC-1),0))))</f>
        <v/>
      </c>
      <c r="EH361" s="320" t="str">
        <f t="shared" si="2561"/>
        <v/>
      </c>
      <c r="EI361" s="320" t="str">
        <f>IF(EH361="","",'RAPPORT-XYZ'!$E$9/'CALCUL-XYZ'!EH361)</f>
        <v/>
      </c>
    </row>
    <row r="362" spans="129:139" x14ac:dyDescent="0.15">
      <c r="DY362" s="319">
        <f t="shared" si="2557"/>
        <v>362</v>
      </c>
      <c r="DZ362" s="320" t="str">
        <f t="shared" si="2558"/>
        <v/>
      </c>
      <c r="EA362" s="322" t="str">
        <f t="shared" si="2559"/>
        <v/>
      </c>
      <c r="EB362" s="345" t="str">
        <f t="shared" si="2562"/>
        <v/>
      </c>
      <c r="EC362" s="320" t="str">
        <f t="shared" si="2560"/>
        <v/>
      </c>
      <c r="ED362" s="320" t="str">
        <f t="shared" si="2563"/>
        <v/>
      </c>
      <c r="EE362" s="320" t="str">
        <f t="shared" si="2564"/>
        <v/>
      </c>
      <c r="EF362" s="320" t="str">
        <f ca="1">IF(EA362="","",IF(NC&lt;DY362,"",SUM(ED362:OFFSET(ED362,(NC-1),0))))</f>
        <v/>
      </c>
      <c r="EG362" s="320" t="str">
        <f ca="1">IF(EA362="","",IF(NC&lt;DY362,"",SUM(EE362:OFFSET(EE362,(NC-1),0))))</f>
        <v/>
      </c>
      <c r="EH362" s="320" t="str">
        <f t="shared" si="2561"/>
        <v/>
      </c>
      <c r="EI362" s="320" t="str">
        <f>IF(EH362="","",'RAPPORT-XYZ'!$E$9/'CALCUL-XYZ'!EH362)</f>
        <v/>
      </c>
    </row>
    <row r="363" spans="129:139" x14ac:dyDescent="0.15">
      <c r="DY363" s="319">
        <f t="shared" si="2557"/>
        <v>363</v>
      </c>
      <c r="DZ363" s="320" t="str">
        <f t="shared" si="2558"/>
        <v/>
      </c>
      <c r="EA363" s="322" t="str">
        <f t="shared" si="2559"/>
        <v/>
      </c>
      <c r="EB363" s="345" t="str">
        <f t="shared" si="2562"/>
        <v/>
      </c>
      <c r="EC363" s="320" t="str">
        <f t="shared" si="2560"/>
        <v/>
      </c>
      <c r="ED363" s="320" t="str">
        <f t="shared" si="2563"/>
        <v/>
      </c>
      <c r="EE363" s="320" t="str">
        <f t="shared" si="2564"/>
        <v/>
      </c>
      <c r="EF363" s="320" t="str">
        <f ca="1">IF(EA363="","",IF(NC&lt;DY363,"",SUM(ED363:OFFSET(ED363,(NC-1),0))))</f>
        <v/>
      </c>
      <c r="EG363" s="320" t="str">
        <f ca="1">IF(EA363="","",IF(NC&lt;DY363,"",SUM(EE363:OFFSET(EE363,(NC-1),0))))</f>
        <v/>
      </c>
      <c r="EH363" s="320" t="str">
        <f t="shared" si="2561"/>
        <v/>
      </c>
      <c r="EI363" s="320" t="str">
        <f>IF(EH363="","",'RAPPORT-XYZ'!$E$9/'CALCUL-XYZ'!EH363)</f>
        <v/>
      </c>
    </row>
    <row r="364" spans="129:139" x14ac:dyDescent="0.15">
      <c r="DY364" s="319">
        <f t="shared" si="2557"/>
        <v>364</v>
      </c>
      <c r="DZ364" s="320" t="str">
        <f t="shared" si="2558"/>
        <v/>
      </c>
      <c r="EA364" s="322" t="str">
        <f t="shared" si="2559"/>
        <v/>
      </c>
      <c r="EB364" s="345" t="str">
        <f t="shared" si="2562"/>
        <v/>
      </c>
      <c r="EC364" s="320" t="str">
        <f t="shared" si="2560"/>
        <v/>
      </c>
      <c r="ED364" s="320" t="str">
        <f t="shared" si="2563"/>
        <v/>
      </c>
      <c r="EE364" s="320" t="str">
        <f t="shared" si="2564"/>
        <v/>
      </c>
      <c r="EF364" s="320" t="str">
        <f ca="1">IF(EA364="","",IF(NC&lt;DY364,"",SUM(ED364:OFFSET(ED364,(NC-1),0))))</f>
        <v/>
      </c>
      <c r="EG364" s="320" t="str">
        <f ca="1">IF(EA364="","",IF(NC&lt;DY364,"",SUM(EE364:OFFSET(EE364,(NC-1),0))))</f>
        <v/>
      </c>
      <c r="EH364" s="320" t="str">
        <f t="shared" si="2561"/>
        <v/>
      </c>
      <c r="EI364" s="320" t="str">
        <f>IF(EH364="","",'RAPPORT-XYZ'!$E$9/'CALCUL-XYZ'!EH364)</f>
        <v/>
      </c>
    </row>
    <row r="365" spans="129:139" x14ac:dyDescent="0.15">
      <c r="DY365" s="319">
        <f t="shared" si="2557"/>
        <v>365</v>
      </c>
      <c r="DZ365" s="320" t="str">
        <f t="shared" si="2558"/>
        <v/>
      </c>
      <c r="EA365" s="322" t="str">
        <f t="shared" si="2559"/>
        <v/>
      </c>
      <c r="EB365" s="345" t="str">
        <f t="shared" si="2562"/>
        <v/>
      </c>
      <c r="EC365" s="320" t="str">
        <f t="shared" si="2560"/>
        <v/>
      </c>
      <c r="ED365" s="320" t="str">
        <f t="shared" si="2563"/>
        <v/>
      </c>
      <c r="EE365" s="320" t="str">
        <f t="shared" si="2564"/>
        <v/>
      </c>
      <c r="EF365" s="320" t="str">
        <f ca="1">IF(EA365="","",IF(NC&lt;DY365,"",SUM(ED365:OFFSET(ED365,(NC-1),0))))</f>
        <v/>
      </c>
      <c r="EG365" s="320" t="str">
        <f ca="1">IF(EA365="","",IF(NC&lt;DY365,"",SUM(EE365:OFFSET(EE365,(NC-1),0))))</f>
        <v/>
      </c>
      <c r="EH365" s="320" t="str">
        <f t="shared" si="2561"/>
        <v/>
      </c>
      <c r="EI365" s="320" t="str">
        <f>IF(EH365="","",'RAPPORT-XYZ'!$E$9/'CALCUL-XYZ'!EH365)</f>
        <v/>
      </c>
    </row>
    <row r="366" spans="129:139" x14ac:dyDescent="0.15">
      <c r="DY366" s="319">
        <f t="shared" si="2557"/>
        <v>366</v>
      </c>
      <c r="DZ366" s="320" t="str">
        <f t="shared" si="2558"/>
        <v/>
      </c>
      <c r="EA366" s="322" t="str">
        <f t="shared" si="2559"/>
        <v/>
      </c>
      <c r="EB366" s="345" t="str">
        <f t="shared" si="2562"/>
        <v/>
      </c>
      <c r="EC366" s="320" t="str">
        <f t="shared" si="2560"/>
        <v/>
      </c>
      <c r="ED366" s="320" t="str">
        <f t="shared" si="2563"/>
        <v/>
      </c>
      <c r="EE366" s="320" t="str">
        <f t="shared" si="2564"/>
        <v/>
      </c>
      <c r="EF366" s="320" t="str">
        <f ca="1">IF(EA366="","",IF(NC&lt;DY366,"",SUM(ED366:OFFSET(ED366,(NC-1),0))))</f>
        <v/>
      </c>
      <c r="EG366" s="320" t="str">
        <f ca="1">IF(EA366="","",IF(NC&lt;DY366,"",SUM(EE366:OFFSET(EE366,(NC-1),0))))</f>
        <v/>
      </c>
      <c r="EH366" s="320" t="str">
        <f t="shared" si="2561"/>
        <v/>
      </c>
      <c r="EI366" s="320" t="str">
        <f>IF(EH366="","",'RAPPORT-XYZ'!$E$9/'CALCUL-XYZ'!EH366)</f>
        <v/>
      </c>
    </row>
    <row r="367" spans="129:139" x14ac:dyDescent="0.15">
      <c r="DY367" s="319">
        <f t="shared" si="2557"/>
        <v>367</v>
      </c>
      <c r="DZ367" s="320" t="str">
        <f t="shared" si="2558"/>
        <v/>
      </c>
      <c r="EA367" s="322" t="str">
        <f t="shared" si="2559"/>
        <v/>
      </c>
      <c r="EB367" s="345" t="str">
        <f t="shared" si="2562"/>
        <v/>
      </c>
      <c r="EC367" s="320" t="str">
        <f t="shared" si="2560"/>
        <v/>
      </c>
      <c r="ED367" s="320" t="str">
        <f t="shared" si="2563"/>
        <v/>
      </c>
      <c r="EE367" s="320" t="str">
        <f t="shared" si="2564"/>
        <v/>
      </c>
      <c r="EF367" s="320" t="str">
        <f ca="1">IF(EA367="","",IF(NC&lt;DY367,"",SUM(ED367:OFFSET(ED367,(NC-1),0))))</f>
        <v/>
      </c>
      <c r="EG367" s="320" t="str">
        <f ca="1">IF(EA367="","",IF(NC&lt;DY367,"",SUM(EE367:OFFSET(EE367,(NC-1),0))))</f>
        <v/>
      </c>
      <c r="EH367" s="320" t="str">
        <f t="shared" si="2561"/>
        <v/>
      </c>
      <c r="EI367" s="320" t="str">
        <f>IF(EH367="","",'RAPPORT-XYZ'!$E$9/'CALCUL-XYZ'!EH367)</f>
        <v/>
      </c>
    </row>
    <row r="368" spans="129:139" x14ac:dyDescent="0.15">
      <c r="DY368" s="319">
        <f t="shared" si="2557"/>
        <v>368</v>
      </c>
      <c r="DZ368" s="320" t="str">
        <f t="shared" si="2558"/>
        <v/>
      </c>
      <c r="EA368" s="322" t="str">
        <f t="shared" si="2559"/>
        <v/>
      </c>
      <c r="EB368" s="345" t="str">
        <f t="shared" si="2562"/>
        <v/>
      </c>
      <c r="EC368" s="320" t="str">
        <f t="shared" si="2560"/>
        <v/>
      </c>
      <c r="ED368" s="320" t="str">
        <f t="shared" si="2563"/>
        <v/>
      </c>
      <c r="EE368" s="320" t="str">
        <f t="shared" si="2564"/>
        <v/>
      </c>
      <c r="EF368" s="320" t="str">
        <f ca="1">IF(EA368="","",IF(NC&lt;DY368,"",SUM(ED368:OFFSET(ED368,(NC-1),0))))</f>
        <v/>
      </c>
      <c r="EG368" s="320" t="str">
        <f ca="1">IF(EA368="","",IF(NC&lt;DY368,"",SUM(EE368:OFFSET(EE368,(NC-1),0))))</f>
        <v/>
      </c>
      <c r="EH368" s="320" t="str">
        <f t="shared" si="2561"/>
        <v/>
      </c>
      <c r="EI368" s="320" t="str">
        <f>IF(EH368="","",'RAPPORT-XYZ'!$E$9/'CALCUL-XYZ'!EH368)</f>
        <v/>
      </c>
    </row>
    <row r="369" spans="129:139" x14ac:dyDescent="0.15">
      <c r="DY369" s="319">
        <f t="shared" si="2557"/>
        <v>369</v>
      </c>
      <c r="DZ369" s="320" t="str">
        <f t="shared" si="2558"/>
        <v/>
      </c>
      <c r="EA369" s="322" t="str">
        <f t="shared" si="2559"/>
        <v/>
      </c>
      <c r="EB369" s="345" t="str">
        <f t="shared" si="2562"/>
        <v/>
      </c>
      <c r="EC369" s="320" t="str">
        <f t="shared" si="2560"/>
        <v/>
      </c>
      <c r="ED369" s="320" t="str">
        <f t="shared" si="2563"/>
        <v/>
      </c>
      <c r="EE369" s="320" t="str">
        <f t="shared" si="2564"/>
        <v/>
      </c>
      <c r="EF369" s="320" t="str">
        <f ca="1">IF(EA369="","",IF(NC&lt;DY369,"",SUM(ED369:OFFSET(ED369,(NC-1),0))))</f>
        <v/>
      </c>
      <c r="EG369" s="320" t="str">
        <f ca="1">IF(EA369="","",IF(NC&lt;DY369,"",SUM(EE369:OFFSET(EE369,(NC-1),0))))</f>
        <v/>
      </c>
      <c r="EH369" s="320" t="str">
        <f t="shared" si="2561"/>
        <v/>
      </c>
      <c r="EI369" s="320" t="str">
        <f>IF(EH369="","",'RAPPORT-XYZ'!$E$9/'CALCUL-XYZ'!EH369)</f>
        <v/>
      </c>
    </row>
    <row r="370" spans="129:139" x14ac:dyDescent="0.15">
      <c r="DY370" s="319">
        <f t="shared" si="2557"/>
        <v>370</v>
      </c>
      <c r="DZ370" s="320" t="str">
        <f t="shared" si="2558"/>
        <v/>
      </c>
      <c r="EA370" s="322" t="str">
        <f t="shared" si="2559"/>
        <v/>
      </c>
      <c r="EB370" s="345" t="str">
        <f t="shared" si="2562"/>
        <v/>
      </c>
      <c r="EC370" s="320" t="str">
        <f t="shared" si="2560"/>
        <v/>
      </c>
      <c r="ED370" s="320" t="str">
        <f t="shared" si="2563"/>
        <v/>
      </c>
      <c r="EE370" s="320" t="str">
        <f t="shared" si="2564"/>
        <v/>
      </c>
      <c r="EF370" s="320" t="str">
        <f ca="1">IF(EA370="","",IF(NC&lt;DY370,"",SUM(ED370:OFFSET(ED370,(NC-1),0))))</f>
        <v/>
      </c>
      <c r="EG370" s="320" t="str">
        <f ca="1">IF(EA370="","",IF(NC&lt;DY370,"",SUM(EE370:OFFSET(EE370,(NC-1),0))))</f>
        <v/>
      </c>
      <c r="EH370" s="320" t="str">
        <f t="shared" si="2561"/>
        <v/>
      </c>
      <c r="EI370" s="320" t="str">
        <f>IF(EH370="","",'RAPPORT-XYZ'!$E$9/'CALCUL-XYZ'!EH370)</f>
        <v/>
      </c>
    </row>
    <row r="371" spans="129:139" x14ac:dyDescent="0.15">
      <c r="DY371" s="319">
        <f t="shared" si="2557"/>
        <v>371</v>
      </c>
      <c r="DZ371" s="320" t="str">
        <f t="shared" si="2558"/>
        <v/>
      </c>
      <c r="EA371" s="322" t="str">
        <f t="shared" si="2559"/>
        <v/>
      </c>
      <c r="EB371" s="345" t="str">
        <f t="shared" si="2562"/>
        <v/>
      </c>
      <c r="EC371" s="320" t="str">
        <f t="shared" si="2560"/>
        <v/>
      </c>
      <c r="ED371" s="320" t="str">
        <f t="shared" si="2563"/>
        <v/>
      </c>
      <c r="EE371" s="320" t="str">
        <f t="shared" si="2564"/>
        <v/>
      </c>
      <c r="EF371" s="320" t="str">
        <f ca="1">IF(EA371="","",IF(NC&lt;DY371,"",SUM(ED371:OFFSET(ED371,(NC-1),0))))</f>
        <v/>
      </c>
      <c r="EG371" s="320" t="str">
        <f ca="1">IF(EA371="","",IF(NC&lt;DY371,"",SUM(EE371:OFFSET(EE371,(NC-1),0))))</f>
        <v/>
      </c>
      <c r="EH371" s="320" t="str">
        <f t="shared" si="2561"/>
        <v/>
      </c>
      <c r="EI371" s="320" t="str">
        <f>IF(EH371="","",'RAPPORT-XYZ'!$E$9/'CALCUL-XYZ'!EH371)</f>
        <v/>
      </c>
    </row>
    <row r="372" spans="129:139" x14ac:dyDescent="0.15">
      <c r="DY372" s="319">
        <f t="shared" si="2557"/>
        <v>372</v>
      </c>
      <c r="DZ372" s="320" t="str">
        <f t="shared" si="2558"/>
        <v/>
      </c>
      <c r="EA372" s="322" t="str">
        <f t="shared" si="2559"/>
        <v/>
      </c>
      <c r="EB372" s="345" t="str">
        <f t="shared" si="2562"/>
        <v/>
      </c>
      <c r="EC372" s="320" t="str">
        <f t="shared" si="2560"/>
        <v/>
      </c>
      <c r="ED372" s="320" t="str">
        <f t="shared" si="2563"/>
        <v/>
      </c>
      <c r="EE372" s="320" t="str">
        <f t="shared" si="2564"/>
        <v/>
      </c>
      <c r="EF372" s="320" t="str">
        <f ca="1">IF(EA372="","",IF(NC&lt;DY372,"",SUM(ED372:OFFSET(ED372,(NC-1),0))))</f>
        <v/>
      </c>
      <c r="EG372" s="320" t="str">
        <f ca="1">IF(EA372="","",IF(NC&lt;DY372,"",SUM(EE372:OFFSET(EE372,(NC-1),0))))</f>
        <v/>
      </c>
      <c r="EH372" s="320" t="str">
        <f t="shared" si="2561"/>
        <v/>
      </c>
      <c r="EI372" s="320" t="str">
        <f>IF(EH372="","",'RAPPORT-XYZ'!$E$9/'CALCUL-XYZ'!EH372)</f>
        <v/>
      </c>
    </row>
    <row r="373" spans="129:139" x14ac:dyDescent="0.15">
      <c r="DY373" s="319">
        <f t="shared" si="2557"/>
        <v>373</v>
      </c>
      <c r="DZ373" s="320" t="str">
        <f t="shared" si="2558"/>
        <v/>
      </c>
      <c r="EA373" s="322" t="str">
        <f t="shared" si="2559"/>
        <v/>
      </c>
      <c r="EB373" s="345" t="str">
        <f t="shared" si="2562"/>
        <v/>
      </c>
      <c r="EC373" s="320" t="str">
        <f t="shared" si="2560"/>
        <v/>
      </c>
      <c r="ED373" s="320" t="str">
        <f t="shared" si="2563"/>
        <v/>
      </c>
      <c r="EE373" s="320" t="str">
        <f t="shared" si="2564"/>
        <v/>
      </c>
      <c r="EF373" s="320" t="str">
        <f ca="1">IF(EA373="","",IF(NC&lt;DY373,"",SUM(ED373:OFFSET(ED373,(NC-1),0))))</f>
        <v/>
      </c>
      <c r="EG373" s="320" t="str">
        <f ca="1">IF(EA373="","",IF(NC&lt;DY373,"",SUM(EE373:OFFSET(EE373,(NC-1),0))))</f>
        <v/>
      </c>
      <c r="EH373" s="320" t="str">
        <f t="shared" si="2561"/>
        <v/>
      </c>
      <c r="EI373" s="320" t="str">
        <f>IF(EH373="","",'RAPPORT-XYZ'!$E$9/'CALCUL-XYZ'!EH373)</f>
        <v/>
      </c>
    </row>
    <row r="374" spans="129:139" x14ac:dyDescent="0.15">
      <c r="DY374" s="319">
        <f t="shared" si="2557"/>
        <v>374</v>
      </c>
      <c r="DZ374" s="320" t="str">
        <f t="shared" si="2558"/>
        <v/>
      </c>
      <c r="EA374" s="322" t="str">
        <f t="shared" si="2559"/>
        <v/>
      </c>
      <c r="EB374" s="345" t="str">
        <f t="shared" si="2562"/>
        <v/>
      </c>
      <c r="EC374" s="320" t="str">
        <f t="shared" si="2560"/>
        <v/>
      </c>
      <c r="ED374" s="320" t="str">
        <f t="shared" si="2563"/>
        <v/>
      </c>
      <c r="EE374" s="320" t="str">
        <f t="shared" si="2564"/>
        <v/>
      </c>
      <c r="EF374" s="320" t="str">
        <f ca="1">IF(EA374="","",IF(NC&lt;DY374,"",SUM(ED374:OFFSET(ED374,(NC-1),0))))</f>
        <v/>
      </c>
      <c r="EG374" s="320" t="str">
        <f ca="1">IF(EA374="","",IF(NC&lt;DY374,"",SUM(EE374:OFFSET(EE374,(NC-1),0))))</f>
        <v/>
      </c>
      <c r="EH374" s="320" t="str">
        <f t="shared" si="2561"/>
        <v/>
      </c>
      <c r="EI374" s="320" t="str">
        <f>IF(EH374="","",'RAPPORT-XYZ'!$E$9/'CALCUL-XYZ'!EH374)</f>
        <v/>
      </c>
    </row>
    <row r="375" spans="129:139" x14ac:dyDescent="0.15">
      <c r="DY375" s="319">
        <f t="shared" si="2557"/>
        <v>375</v>
      </c>
      <c r="DZ375" s="320" t="str">
        <f t="shared" si="2558"/>
        <v/>
      </c>
      <c r="EA375" s="322" t="str">
        <f t="shared" si="2559"/>
        <v/>
      </c>
      <c r="EB375" s="345" t="str">
        <f t="shared" si="2562"/>
        <v/>
      </c>
      <c r="EC375" s="320" t="str">
        <f t="shared" si="2560"/>
        <v/>
      </c>
      <c r="ED375" s="320" t="str">
        <f t="shared" si="2563"/>
        <v/>
      </c>
      <c r="EE375" s="320" t="str">
        <f t="shared" si="2564"/>
        <v/>
      </c>
      <c r="EF375" s="320" t="str">
        <f ca="1">IF(EA375="","",IF(NC&lt;DY375,"",SUM(ED375:OFFSET(ED375,(NC-1),0))))</f>
        <v/>
      </c>
      <c r="EG375" s="320" t="str">
        <f ca="1">IF(EA375="","",IF(NC&lt;DY375,"",SUM(EE375:OFFSET(EE375,(NC-1),0))))</f>
        <v/>
      </c>
      <c r="EH375" s="320" t="str">
        <f t="shared" si="2561"/>
        <v/>
      </c>
      <c r="EI375" s="320" t="str">
        <f>IF(EH375="","",'RAPPORT-XYZ'!$E$9/'CALCUL-XYZ'!EH375)</f>
        <v/>
      </c>
    </row>
    <row r="376" spans="129:139" x14ac:dyDescent="0.15">
      <c r="DY376" s="319">
        <f t="shared" si="2557"/>
        <v>376</v>
      </c>
      <c r="DZ376" s="320" t="str">
        <f t="shared" si="2558"/>
        <v/>
      </c>
      <c r="EA376" s="322" t="str">
        <f t="shared" si="2559"/>
        <v/>
      </c>
      <c r="EB376" s="345" t="str">
        <f t="shared" si="2562"/>
        <v/>
      </c>
      <c r="EC376" s="320" t="str">
        <f t="shared" si="2560"/>
        <v/>
      </c>
      <c r="ED376" s="320" t="str">
        <f t="shared" si="2563"/>
        <v/>
      </c>
      <c r="EE376" s="320" t="str">
        <f t="shared" si="2564"/>
        <v/>
      </c>
      <c r="EF376" s="320" t="str">
        <f ca="1">IF(EA376="","",IF(NC&lt;DY376,"",SUM(ED376:OFFSET(ED376,(NC-1),0))))</f>
        <v/>
      </c>
      <c r="EG376" s="320" t="str">
        <f ca="1">IF(EA376="","",IF(NC&lt;DY376,"",SUM(EE376:OFFSET(EE376,(NC-1),0))))</f>
        <v/>
      </c>
      <c r="EH376" s="320" t="str">
        <f t="shared" si="2561"/>
        <v/>
      </c>
      <c r="EI376" s="320" t="str">
        <f>IF(EH376="","",'RAPPORT-XYZ'!$E$9/'CALCUL-XYZ'!EH376)</f>
        <v/>
      </c>
    </row>
    <row r="377" spans="129:139" x14ac:dyDescent="0.15">
      <c r="DY377" s="319">
        <f t="shared" si="2557"/>
        <v>377</v>
      </c>
      <c r="DZ377" s="320" t="str">
        <f t="shared" si="2558"/>
        <v/>
      </c>
      <c r="EA377" s="322" t="str">
        <f t="shared" si="2559"/>
        <v/>
      </c>
      <c r="EB377" s="345" t="str">
        <f t="shared" si="2562"/>
        <v/>
      </c>
      <c r="EC377" s="320" t="str">
        <f t="shared" si="2560"/>
        <v/>
      </c>
      <c r="ED377" s="320" t="str">
        <f t="shared" si="2563"/>
        <v/>
      </c>
      <c r="EE377" s="320" t="str">
        <f t="shared" si="2564"/>
        <v/>
      </c>
      <c r="EF377" s="320" t="str">
        <f ca="1">IF(EA377="","",IF(NC&lt;DY377,"",SUM(ED377:OFFSET(ED377,(NC-1),0))))</f>
        <v/>
      </c>
      <c r="EG377" s="320" t="str">
        <f ca="1">IF(EA377="","",IF(NC&lt;DY377,"",SUM(EE377:OFFSET(EE377,(NC-1),0))))</f>
        <v/>
      </c>
      <c r="EH377" s="320" t="str">
        <f t="shared" si="2561"/>
        <v/>
      </c>
      <c r="EI377" s="320" t="str">
        <f>IF(EH377="","",'RAPPORT-XYZ'!$E$9/'CALCUL-XYZ'!EH377)</f>
        <v/>
      </c>
    </row>
    <row r="378" spans="129:139" x14ac:dyDescent="0.15">
      <c r="DY378" s="319">
        <f t="shared" si="2557"/>
        <v>378</v>
      </c>
      <c r="DZ378" s="320" t="str">
        <f t="shared" si="2558"/>
        <v/>
      </c>
      <c r="EA378" s="322" t="str">
        <f t="shared" si="2559"/>
        <v/>
      </c>
      <c r="EB378" s="345" t="str">
        <f t="shared" si="2562"/>
        <v/>
      </c>
      <c r="EC378" s="320" t="str">
        <f t="shared" si="2560"/>
        <v/>
      </c>
      <c r="ED378" s="320" t="str">
        <f t="shared" si="2563"/>
        <v/>
      </c>
      <c r="EE378" s="320" t="str">
        <f t="shared" si="2564"/>
        <v/>
      </c>
      <c r="EF378" s="320" t="str">
        <f ca="1">IF(EA378="","",IF(NC&lt;DY378,"",SUM(ED378:OFFSET(ED378,(NC-1),0))))</f>
        <v/>
      </c>
      <c r="EG378" s="320" t="str">
        <f ca="1">IF(EA378="","",IF(NC&lt;DY378,"",SUM(EE378:OFFSET(EE378,(NC-1),0))))</f>
        <v/>
      </c>
      <c r="EH378" s="320" t="str">
        <f t="shared" si="2561"/>
        <v/>
      </c>
      <c r="EI378" s="320" t="str">
        <f>IF(EH378="","",'RAPPORT-XYZ'!$E$9/'CALCUL-XYZ'!EH378)</f>
        <v/>
      </c>
    </row>
    <row r="379" spans="129:139" x14ac:dyDescent="0.15">
      <c r="DY379" s="319">
        <f t="shared" si="2557"/>
        <v>379</v>
      </c>
      <c r="DZ379" s="320" t="str">
        <f t="shared" si="2558"/>
        <v/>
      </c>
      <c r="EA379" s="322" t="str">
        <f t="shared" si="2559"/>
        <v/>
      </c>
      <c r="EB379" s="345" t="str">
        <f t="shared" si="2562"/>
        <v/>
      </c>
      <c r="EC379" s="320" t="str">
        <f t="shared" si="2560"/>
        <v/>
      </c>
      <c r="ED379" s="320" t="str">
        <f t="shared" si="2563"/>
        <v/>
      </c>
      <c r="EE379" s="320" t="str">
        <f t="shared" si="2564"/>
        <v/>
      </c>
      <c r="EF379" s="320" t="str">
        <f ca="1">IF(EA379="","",IF(NC&lt;DY379,"",SUM(ED379:OFFSET(ED379,(NC-1),0))))</f>
        <v/>
      </c>
      <c r="EG379" s="320" t="str">
        <f ca="1">IF(EA379="","",IF(NC&lt;DY379,"",SUM(EE379:OFFSET(EE379,(NC-1),0))))</f>
        <v/>
      </c>
      <c r="EH379" s="320" t="str">
        <f t="shared" si="2561"/>
        <v/>
      </c>
      <c r="EI379" s="320" t="str">
        <f>IF(EH379="","",'RAPPORT-XYZ'!$E$9/'CALCUL-XYZ'!EH379)</f>
        <v/>
      </c>
    </row>
    <row r="380" spans="129:139" x14ac:dyDescent="0.15">
      <c r="DY380" s="319">
        <f t="shared" si="2557"/>
        <v>380</v>
      </c>
      <c r="DZ380" s="320" t="str">
        <f t="shared" si="2558"/>
        <v/>
      </c>
      <c r="EA380" s="322" t="str">
        <f t="shared" si="2559"/>
        <v/>
      </c>
      <c r="EB380" s="345" t="str">
        <f t="shared" si="2562"/>
        <v/>
      </c>
      <c r="EC380" s="320" t="str">
        <f t="shared" si="2560"/>
        <v/>
      </c>
      <c r="ED380" s="320" t="str">
        <f t="shared" si="2563"/>
        <v/>
      </c>
      <c r="EE380" s="320" t="str">
        <f t="shared" si="2564"/>
        <v/>
      </c>
      <c r="EF380" s="320" t="str">
        <f ca="1">IF(EA380="","",IF(NC&lt;DY380,"",SUM(ED380:OFFSET(ED380,(NC-1),0))))</f>
        <v/>
      </c>
      <c r="EG380" s="320" t="str">
        <f ca="1">IF(EA380="","",IF(NC&lt;DY380,"",SUM(EE380:OFFSET(EE380,(NC-1),0))))</f>
        <v/>
      </c>
      <c r="EH380" s="320" t="str">
        <f t="shared" si="2561"/>
        <v/>
      </c>
      <c r="EI380" s="320" t="str">
        <f>IF(EH380="","",'RAPPORT-XYZ'!$E$9/'CALCUL-XYZ'!EH380)</f>
        <v/>
      </c>
    </row>
    <row r="381" spans="129:139" x14ac:dyDescent="0.15">
      <c r="DY381" s="319">
        <f t="shared" si="2557"/>
        <v>381</v>
      </c>
      <c r="DZ381" s="320" t="str">
        <f t="shared" si="2558"/>
        <v/>
      </c>
      <c r="EA381" s="322" t="str">
        <f t="shared" si="2559"/>
        <v/>
      </c>
      <c r="EB381" s="345" t="str">
        <f t="shared" si="2562"/>
        <v/>
      </c>
      <c r="EC381" s="320" t="str">
        <f t="shared" si="2560"/>
        <v/>
      </c>
      <c r="ED381" s="320" t="str">
        <f t="shared" si="2563"/>
        <v/>
      </c>
      <c r="EE381" s="320" t="str">
        <f t="shared" si="2564"/>
        <v/>
      </c>
      <c r="EF381" s="320" t="str">
        <f ca="1">IF(EA381="","",IF(NC&lt;DY381,"",SUM(ED381:OFFSET(ED381,(NC-1),0))))</f>
        <v/>
      </c>
      <c r="EG381" s="320" t="str">
        <f ca="1">IF(EA381="","",IF(NC&lt;DY381,"",SUM(EE381:OFFSET(EE381,(NC-1),0))))</f>
        <v/>
      </c>
      <c r="EH381" s="320" t="str">
        <f t="shared" si="2561"/>
        <v/>
      </c>
      <c r="EI381" s="320" t="str">
        <f>IF(EH381="","",'RAPPORT-XYZ'!$E$9/'CALCUL-XYZ'!EH381)</f>
        <v/>
      </c>
    </row>
    <row r="382" spans="129:139" x14ac:dyDescent="0.15">
      <c r="DY382" s="319">
        <f t="shared" si="2557"/>
        <v>382</v>
      </c>
      <c r="DZ382" s="320" t="str">
        <f t="shared" si="2558"/>
        <v/>
      </c>
      <c r="EA382" s="322" t="str">
        <f t="shared" si="2559"/>
        <v/>
      </c>
      <c r="EB382" s="345" t="str">
        <f t="shared" si="2562"/>
        <v/>
      </c>
      <c r="EC382" s="320" t="str">
        <f t="shared" si="2560"/>
        <v/>
      </c>
      <c r="ED382" s="320" t="str">
        <f t="shared" si="2563"/>
        <v/>
      </c>
      <c r="EE382" s="320" t="str">
        <f t="shared" si="2564"/>
        <v/>
      </c>
      <c r="EF382" s="320" t="str">
        <f ca="1">IF(EA382="","",IF(NC&lt;DY382,"",SUM(ED382:OFFSET(ED382,(NC-1),0))))</f>
        <v/>
      </c>
      <c r="EG382" s="320" t="str">
        <f ca="1">IF(EA382="","",IF(NC&lt;DY382,"",SUM(EE382:OFFSET(EE382,(NC-1),0))))</f>
        <v/>
      </c>
      <c r="EH382" s="320" t="str">
        <f t="shared" si="2561"/>
        <v/>
      </c>
      <c r="EI382" s="320" t="str">
        <f>IF(EH382="","",'RAPPORT-XYZ'!$E$9/'CALCUL-XYZ'!EH382)</f>
        <v/>
      </c>
    </row>
    <row r="383" spans="129:139" x14ac:dyDescent="0.15">
      <c r="DY383" s="319">
        <f t="shared" si="2557"/>
        <v>383</v>
      </c>
      <c r="DZ383" s="320" t="str">
        <f t="shared" si="2558"/>
        <v/>
      </c>
      <c r="EA383" s="322" t="str">
        <f t="shared" si="2559"/>
        <v/>
      </c>
      <c r="EB383" s="345" t="str">
        <f t="shared" si="2562"/>
        <v/>
      </c>
      <c r="EC383" s="320" t="str">
        <f t="shared" si="2560"/>
        <v/>
      </c>
      <c r="ED383" s="320" t="str">
        <f t="shared" si="2563"/>
        <v/>
      </c>
      <c r="EE383" s="320" t="str">
        <f t="shared" si="2564"/>
        <v/>
      </c>
      <c r="EF383" s="320" t="str">
        <f ca="1">IF(EA383="","",IF(NC&lt;DY383,"",SUM(ED383:OFFSET(ED383,(NC-1),0))))</f>
        <v/>
      </c>
      <c r="EG383" s="320" t="str">
        <f ca="1">IF(EA383="","",IF(NC&lt;DY383,"",SUM(EE383:OFFSET(EE383,(NC-1),0))))</f>
        <v/>
      </c>
      <c r="EH383" s="320" t="str">
        <f t="shared" si="2561"/>
        <v/>
      </c>
      <c r="EI383" s="320" t="str">
        <f>IF(EH383="","",'RAPPORT-XYZ'!$E$9/'CALCUL-XYZ'!EH383)</f>
        <v/>
      </c>
    </row>
    <row r="384" spans="129:139" x14ac:dyDescent="0.15">
      <c r="DY384" s="319">
        <f t="shared" si="2557"/>
        <v>384</v>
      </c>
      <c r="DZ384" s="320" t="str">
        <f t="shared" si="2558"/>
        <v/>
      </c>
      <c r="EA384" s="322" t="str">
        <f t="shared" si="2559"/>
        <v/>
      </c>
      <c r="EB384" s="345" t="str">
        <f t="shared" si="2562"/>
        <v/>
      </c>
      <c r="EC384" s="320" t="str">
        <f t="shared" si="2560"/>
        <v/>
      </c>
      <c r="ED384" s="320" t="str">
        <f t="shared" si="2563"/>
        <v/>
      </c>
      <c r="EE384" s="320" t="str">
        <f t="shared" si="2564"/>
        <v/>
      </c>
      <c r="EF384" s="320" t="str">
        <f ca="1">IF(EA384="","",IF(NC&lt;DY384,"",SUM(ED384:OFFSET(ED384,(NC-1),0))))</f>
        <v/>
      </c>
      <c r="EG384" s="320" t="str">
        <f ca="1">IF(EA384="","",IF(NC&lt;DY384,"",SUM(EE384:OFFSET(EE384,(NC-1),0))))</f>
        <v/>
      </c>
      <c r="EH384" s="320" t="str">
        <f t="shared" si="2561"/>
        <v/>
      </c>
      <c r="EI384" s="320" t="str">
        <f>IF(EH384="","",'RAPPORT-XYZ'!$E$9/'CALCUL-XYZ'!EH384)</f>
        <v/>
      </c>
    </row>
    <row r="385" spans="129:139" x14ac:dyDescent="0.15">
      <c r="DY385" s="319">
        <f t="shared" ref="DY385:DY400" si="2565">ROW(385:385)</f>
        <v>385</v>
      </c>
      <c r="DZ385" s="320" t="str">
        <f t="shared" ref="DZ385:DZ400" si="2566">IF((NC*2)-1&lt;ROW(385:385),"",IF(ROW(385:385)&lt;=NC,ROW(385:385),ROW(385:385)-NC))</f>
        <v/>
      </c>
      <c r="EA385" s="322" t="str">
        <f t="shared" ref="EA385:EA400" si="2567">IF(DZ385="","",INDEX(BN:BN,MATCH(DZ385,DY:DY,0)))</f>
        <v/>
      </c>
      <c r="EB385" s="345" t="str">
        <f t="shared" si="2562"/>
        <v/>
      </c>
      <c r="EC385" s="320" t="str">
        <f t="shared" ref="EC385:EC400" si="2568">IF(DZ385="","",INDEX(BY:BY,MATCH(DZ385,DY:DY,0)))</f>
        <v/>
      </c>
      <c r="ED385" s="320" t="str">
        <f t="shared" si="2563"/>
        <v/>
      </c>
      <c r="EE385" s="320" t="str">
        <f t="shared" si="2564"/>
        <v/>
      </c>
      <c r="EF385" s="320" t="str">
        <f ca="1">IF(EA385="","",IF(NC&lt;DY385,"",SUM(ED385:OFFSET(ED385,(NC-1),0))))</f>
        <v/>
      </c>
      <c r="EG385" s="320" t="str">
        <f ca="1">IF(EA385="","",IF(NC&lt;DY385,"",SUM(EE385:OFFSET(EE385,(NC-1),0))))</f>
        <v/>
      </c>
      <c r="EH385" s="320" t="str">
        <f t="shared" ref="EH385:EH400" si="2569">IF(EA385="","",IF(NC&lt;DY385,"",SQRT(EF385^2+EG385^2)))</f>
        <v/>
      </c>
      <c r="EI385" s="320" t="str">
        <f>IF(EH385="","",'RAPPORT-XYZ'!$E$9/'CALCUL-XYZ'!EH385)</f>
        <v/>
      </c>
    </row>
    <row r="386" spans="129:139" x14ac:dyDescent="0.15">
      <c r="DY386" s="319">
        <f t="shared" si="2565"/>
        <v>386</v>
      </c>
      <c r="DZ386" s="320" t="str">
        <f t="shared" si="2566"/>
        <v/>
      </c>
      <c r="EA386" s="322" t="str">
        <f t="shared" si="2567"/>
        <v/>
      </c>
      <c r="EB386" s="345" t="str">
        <f t="shared" ref="EB386:EB400" si="2570">IF(EA386="","",IF(CHEMINEMENTC=ANTIC,IF(ANGLEC="INTERIEUR",MOD(EB385+SUD+EA386,CERCLE),MOD(EB385+SUD-EA386,CERCLE)),IF(ANGLEC="INTERIEUR",MOD(EB385+SUD-EA386,CERCLE),MOD(EB385+SUD+EA386,CERCLE))))</f>
        <v/>
      </c>
      <c r="EC386" s="320" t="str">
        <f t="shared" si="2568"/>
        <v/>
      </c>
      <c r="ED386" s="320" t="str">
        <f t="shared" si="2563"/>
        <v/>
      </c>
      <c r="EE386" s="320" t="str">
        <f t="shared" si="2564"/>
        <v/>
      </c>
      <c r="EF386" s="320" t="str">
        <f ca="1">IF(EA386="","",IF(NC&lt;DY386,"",SUM(ED386:OFFSET(ED386,(NC-1),0))))</f>
        <v/>
      </c>
      <c r="EG386" s="320" t="str">
        <f ca="1">IF(EA386="","",IF(NC&lt;DY386,"",SUM(EE386:OFFSET(EE386,(NC-1),0))))</f>
        <v/>
      </c>
      <c r="EH386" s="320" t="str">
        <f t="shared" si="2569"/>
        <v/>
      </c>
      <c r="EI386" s="320" t="str">
        <f>IF(EH386="","",'RAPPORT-XYZ'!$E$9/'CALCUL-XYZ'!EH386)</f>
        <v/>
      </c>
    </row>
    <row r="387" spans="129:139" x14ac:dyDescent="0.15">
      <c r="DY387" s="319">
        <f t="shared" si="2565"/>
        <v>387</v>
      </c>
      <c r="DZ387" s="320" t="str">
        <f t="shared" si="2566"/>
        <v/>
      </c>
      <c r="EA387" s="322" t="str">
        <f t="shared" si="2567"/>
        <v/>
      </c>
      <c r="EB387" s="345" t="str">
        <f t="shared" si="2570"/>
        <v/>
      </c>
      <c r="EC387" s="320" t="str">
        <f t="shared" si="2568"/>
        <v/>
      </c>
      <c r="ED387" s="320" t="str">
        <f t="shared" ref="ED387:ED400" si="2571">IF(EA387="","",EC387*(COS(RADIANS(EB387*24))))</f>
        <v/>
      </c>
      <c r="EE387" s="320" t="str">
        <f t="shared" ref="EE387:EE400" si="2572">IF(EA387="","",EC387*(SIN(RADIANS(EB387*24))))</f>
        <v/>
      </c>
      <c r="EF387" s="320" t="str">
        <f ca="1">IF(EA387="","",IF(NC&lt;DY387,"",SUM(ED387:OFFSET(ED387,(NC-1),0))))</f>
        <v/>
      </c>
      <c r="EG387" s="320" t="str">
        <f ca="1">IF(EA387="","",IF(NC&lt;DY387,"",SUM(EE387:OFFSET(EE387,(NC-1),0))))</f>
        <v/>
      </c>
      <c r="EH387" s="320" t="str">
        <f t="shared" si="2569"/>
        <v/>
      </c>
      <c r="EI387" s="320" t="str">
        <f>IF(EH387="","",'RAPPORT-XYZ'!$E$9/'CALCUL-XYZ'!EH387)</f>
        <v/>
      </c>
    </row>
    <row r="388" spans="129:139" x14ac:dyDescent="0.15">
      <c r="DY388" s="319">
        <f t="shared" si="2565"/>
        <v>388</v>
      </c>
      <c r="DZ388" s="320" t="str">
        <f t="shared" si="2566"/>
        <v/>
      </c>
      <c r="EA388" s="322" t="str">
        <f t="shared" si="2567"/>
        <v/>
      </c>
      <c r="EB388" s="345" t="str">
        <f t="shared" si="2570"/>
        <v/>
      </c>
      <c r="EC388" s="320" t="str">
        <f t="shared" si="2568"/>
        <v/>
      </c>
      <c r="ED388" s="320" t="str">
        <f t="shared" si="2571"/>
        <v/>
      </c>
      <c r="EE388" s="320" t="str">
        <f t="shared" si="2572"/>
        <v/>
      </c>
      <c r="EF388" s="320" t="str">
        <f ca="1">IF(EA388="","",IF(NC&lt;DY388,"",SUM(ED388:OFFSET(ED388,(NC-1),0))))</f>
        <v/>
      </c>
      <c r="EG388" s="320" t="str">
        <f ca="1">IF(EA388="","",IF(NC&lt;DY388,"",SUM(EE388:OFFSET(EE388,(NC-1),0))))</f>
        <v/>
      </c>
      <c r="EH388" s="320" t="str">
        <f t="shared" si="2569"/>
        <v/>
      </c>
      <c r="EI388" s="320" t="str">
        <f>IF(EH388="","",'RAPPORT-XYZ'!$E$9/'CALCUL-XYZ'!EH388)</f>
        <v/>
      </c>
    </row>
    <row r="389" spans="129:139" x14ac:dyDescent="0.15">
      <c r="DY389" s="319">
        <f t="shared" si="2565"/>
        <v>389</v>
      </c>
      <c r="DZ389" s="320" t="str">
        <f t="shared" si="2566"/>
        <v/>
      </c>
      <c r="EA389" s="322" t="str">
        <f t="shared" si="2567"/>
        <v/>
      </c>
      <c r="EB389" s="345" t="str">
        <f t="shared" si="2570"/>
        <v/>
      </c>
      <c r="EC389" s="320" t="str">
        <f t="shared" si="2568"/>
        <v/>
      </c>
      <c r="ED389" s="320" t="str">
        <f t="shared" si="2571"/>
        <v/>
      </c>
      <c r="EE389" s="320" t="str">
        <f t="shared" si="2572"/>
        <v/>
      </c>
      <c r="EF389" s="320" t="str">
        <f ca="1">IF(EA389="","",IF(NC&lt;DY389,"",SUM(ED389:OFFSET(ED389,(NC-1),0))))</f>
        <v/>
      </c>
      <c r="EG389" s="320" t="str">
        <f ca="1">IF(EA389="","",IF(NC&lt;DY389,"",SUM(EE389:OFFSET(EE389,(NC-1),0))))</f>
        <v/>
      </c>
      <c r="EH389" s="320" t="str">
        <f t="shared" si="2569"/>
        <v/>
      </c>
      <c r="EI389" s="320" t="str">
        <f>IF(EH389="","",'RAPPORT-XYZ'!$E$9/'CALCUL-XYZ'!EH389)</f>
        <v/>
      </c>
    </row>
    <row r="390" spans="129:139" x14ac:dyDescent="0.15">
      <c r="DY390" s="319">
        <f t="shared" si="2565"/>
        <v>390</v>
      </c>
      <c r="DZ390" s="320" t="str">
        <f t="shared" si="2566"/>
        <v/>
      </c>
      <c r="EA390" s="322" t="str">
        <f t="shared" si="2567"/>
        <v/>
      </c>
      <c r="EB390" s="345" t="str">
        <f t="shared" si="2570"/>
        <v/>
      </c>
      <c r="EC390" s="320" t="str">
        <f t="shared" si="2568"/>
        <v/>
      </c>
      <c r="ED390" s="320" t="str">
        <f t="shared" si="2571"/>
        <v/>
      </c>
      <c r="EE390" s="320" t="str">
        <f t="shared" si="2572"/>
        <v/>
      </c>
      <c r="EF390" s="320" t="str">
        <f ca="1">IF(EA390="","",IF(NC&lt;DY390,"",SUM(ED390:OFFSET(ED390,(NC-1),0))))</f>
        <v/>
      </c>
      <c r="EG390" s="320" t="str">
        <f ca="1">IF(EA390="","",IF(NC&lt;DY390,"",SUM(EE390:OFFSET(EE390,(NC-1),0))))</f>
        <v/>
      </c>
      <c r="EH390" s="320" t="str">
        <f t="shared" si="2569"/>
        <v/>
      </c>
      <c r="EI390" s="320" t="str">
        <f>IF(EH390="","",'RAPPORT-XYZ'!$E$9/'CALCUL-XYZ'!EH390)</f>
        <v/>
      </c>
    </row>
    <row r="391" spans="129:139" x14ac:dyDescent="0.15">
      <c r="DY391" s="319">
        <f t="shared" si="2565"/>
        <v>391</v>
      </c>
      <c r="DZ391" s="320" t="str">
        <f t="shared" si="2566"/>
        <v/>
      </c>
      <c r="EA391" s="322" t="str">
        <f t="shared" si="2567"/>
        <v/>
      </c>
      <c r="EB391" s="345" t="str">
        <f t="shared" si="2570"/>
        <v/>
      </c>
      <c r="EC391" s="320" t="str">
        <f t="shared" si="2568"/>
        <v/>
      </c>
      <c r="ED391" s="320" t="str">
        <f t="shared" si="2571"/>
        <v/>
      </c>
      <c r="EE391" s="320" t="str">
        <f t="shared" si="2572"/>
        <v/>
      </c>
      <c r="EF391" s="320" t="str">
        <f ca="1">IF(EA391="","",IF(NC&lt;DY391,"",SUM(ED391:OFFSET(ED391,(NC-1),0))))</f>
        <v/>
      </c>
      <c r="EG391" s="320" t="str">
        <f ca="1">IF(EA391="","",IF(NC&lt;DY391,"",SUM(EE391:OFFSET(EE391,(NC-1),0))))</f>
        <v/>
      </c>
      <c r="EH391" s="320" t="str">
        <f t="shared" si="2569"/>
        <v/>
      </c>
      <c r="EI391" s="320" t="str">
        <f>IF(EH391="","",'RAPPORT-XYZ'!$E$9/'CALCUL-XYZ'!EH391)</f>
        <v/>
      </c>
    </row>
    <row r="392" spans="129:139" x14ac:dyDescent="0.15">
      <c r="DY392" s="319">
        <f t="shared" si="2565"/>
        <v>392</v>
      </c>
      <c r="DZ392" s="320" t="str">
        <f t="shared" si="2566"/>
        <v/>
      </c>
      <c r="EA392" s="322" t="str">
        <f t="shared" si="2567"/>
        <v/>
      </c>
      <c r="EB392" s="345" t="str">
        <f t="shared" si="2570"/>
        <v/>
      </c>
      <c r="EC392" s="320" t="str">
        <f t="shared" si="2568"/>
        <v/>
      </c>
      <c r="ED392" s="320" t="str">
        <f t="shared" si="2571"/>
        <v/>
      </c>
      <c r="EE392" s="320" t="str">
        <f t="shared" si="2572"/>
        <v/>
      </c>
      <c r="EF392" s="320" t="str">
        <f ca="1">IF(EA392="","",IF(NC&lt;DY392,"",SUM(ED392:OFFSET(ED392,(NC-1),0))))</f>
        <v/>
      </c>
      <c r="EG392" s="320" t="str">
        <f ca="1">IF(EA392="","",IF(NC&lt;DY392,"",SUM(EE392:OFFSET(EE392,(NC-1),0))))</f>
        <v/>
      </c>
      <c r="EH392" s="320" t="str">
        <f t="shared" si="2569"/>
        <v/>
      </c>
      <c r="EI392" s="320" t="str">
        <f>IF(EH392="","",'RAPPORT-XYZ'!$E$9/'CALCUL-XYZ'!EH392)</f>
        <v/>
      </c>
    </row>
    <row r="393" spans="129:139" x14ac:dyDescent="0.15">
      <c r="DY393" s="319">
        <f t="shared" si="2565"/>
        <v>393</v>
      </c>
      <c r="DZ393" s="320" t="str">
        <f t="shared" si="2566"/>
        <v/>
      </c>
      <c r="EA393" s="322" t="str">
        <f t="shared" si="2567"/>
        <v/>
      </c>
      <c r="EB393" s="345" t="str">
        <f t="shared" si="2570"/>
        <v/>
      </c>
      <c r="EC393" s="320" t="str">
        <f t="shared" si="2568"/>
        <v/>
      </c>
      <c r="ED393" s="320" t="str">
        <f t="shared" si="2571"/>
        <v/>
      </c>
      <c r="EE393" s="320" t="str">
        <f t="shared" si="2572"/>
        <v/>
      </c>
      <c r="EF393" s="320" t="str">
        <f ca="1">IF(EA393="","",IF(NC&lt;DY393,"",SUM(ED393:OFFSET(ED393,(NC-1),0))))</f>
        <v/>
      </c>
      <c r="EG393" s="320" t="str">
        <f ca="1">IF(EA393="","",IF(NC&lt;DY393,"",SUM(EE393:OFFSET(EE393,(NC-1),0))))</f>
        <v/>
      </c>
      <c r="EH393" s="320" t="str">
        <f t="shared" si="2569"/>
        <v/>
      </c>
      <c r="EI393" s="320" t="str">
        <f>IF(EH393="","",'RAPPORT-XYZ'!$E$9/'CALCUL-XYZ'!EH393)</f>
        <v/>
      </c>
    </row>
    <row r="394" spans="129:139" x14ac:dyDescent="0.15">
      <c r="DY394" s="319">
        <f t="shared" si="2565"/>
        <v>394</v>
      </c>
      <c r="DZ394" s="320" t="str">
        <f t="shared" si="2566"/>
        <v/>
      </c>
      <c r="EA394" s="322" t="str">
        <f t="shared" si="2567"/>
        <v/>
      </c>
      <c r="EB394" s="345" t="str">
        <f t="shared" si="2570"/>
        <v/>
      </c>
      <c r="EC394" s="320" t="str">
        <f t="shared" si="2568"/>
        <v/>
      </c>
      <c r="ED394" s="320" t="str">
        <f t="shared" si="2571"/>
        <v/>
      </c>
      <c r="EE394" s="320" t="str">
        <f t="shared" si="2572"/>
        <v/>
      </c>
      <c r="EF394" s="320" t="str">
        <f ca="1">IF(EA394="","",IF(NC&lt;DY394,"",SUM(ED394:OFFSET(ED394,(NC-1),0))))</f>
        <v/>
      </c>
      <c r="EG394" s="320" t="str">
        <f ca="1">IF(EA394="","",IF(NC&lt;DY394,"",SUM(EE394:OFFSET(EE394,(NC-1),0))))</f>
        <v/>
      </c>
      <c r="EH394" s="320" t="str">
        <f t="shared" si="2569"/>
        <v/>
      </c>
      <c r="EI394" s="320" t="str">
        <f>IF(EH394="","",'RAPPORT-XYZ'!$E$9/'CALCUL-XYZ'!EH394)</f>
        <v/>
      </c>
    </row>
    <row r="395" spans="129:139" x14ac:dyDescent="0.15">
      <c r="DY395" s="319">
        <f t="shared" si="2565"/>
        <v>395</v>
      </c>
      <c r="DZ395" s="320" t="str">
        <f t="shared" si="2566"/>
        <v/>
      </c>
      <c r="EA395" s="322" t="str">
        <f t="shared" si="2567"/>
        <v/>
      </c>
      <c r="EB395" s="345" t="str">
        <f t="shared" si="2570"/>
        <v/>
      </c>
      <c r="EC395" s="320" t="str">
        <f t="shared" si="2568"/>
        <v/>
      </c>
      <c r="ED395" s="320" t="str">
        <f t="shared" si="2571"/>
        <v/>
      </c>
      <c r="EE395" s="320" t="str">
        <f t="shared" si="2572"/>
        <v/>
      </c>
      <c r="EF395" s="320" t="str">
        <f ca="1">IF(EA395="","",IF(NC&lt;DY395,"",SUM(ED395:OFFSET(ED395,(NC-1),0))))</f>
        <v/>
      </c>
      <c r="EG395" s="320" t="str">
        <f ca="1">IF(EA395="","",IF(NC&lt;DY395,"",SUM(EE395:OFFSET(EE395,(NC-1),0))))</f>
        <v/>
      </c>
      <c r="EH395" s="320" t="str">
        <f t="shared" si="2569"/>
        <v/>
      </c>
      <c r="EI395" s="320" t="str">
        <f>IF(EH395="","",'RAPPORT-XYZ'!$E$9/'CALCUL-XYZ'!EH395)</f>
        <v/>
      </c>
    </row>
    <row r="396" spans="129:139" x14ac:dyDescent="0.15">
      <c r="DY396" s="319">
        <f t="shared" si="2565"/>
        <v>396</v>
      </c>
      <c r="DZ396" s="320" t="str">
        <f t="shared" si="2566"/>
        <v/>
      </c>
      <c r="EA396" s="322" t="str">
        <f t="shared" si="2567"/>
        <v/>
      </c>
      <c r="EB396" s="345" t="str">
        <f t="shared" si="2570"/>
        <v/>
      </c>
      <c r="EC396" s="320" t="str">
        <f t="shared" si="2568"/>
        <v/>
      </c>
      <c r="ED396" s="320" t="str">
        <f t="shared" si="2571"/>
        <v/>
      </c>
      <c r="EE396" s="320" t="str">
        <f t="shared" si="2572"/>
        <v/>
      </c>
      <c r="EF396" s="320" t="str">
        <f ca="1">IF(EA396="","",IF(NC&lt;DY396,"",SUM(ED396:OFFSET(ED396,(NC-1),0))))</f>
        <v/>
      </c>
      <c r="EG396" s="320" t="str">
        <f ca="1">IF(EA396="","",IF(NC&lt;DY396,"",SUM(EE396:OFFSET(EE396,(NC-1),0))))</f>
        <v/>
      </c>
      <c r="EH396" s="320" t="str">
        <f t="shared" si="2569"/>
        <v/>
      </c>
      <c r="EI396" s="320" t="str">
        <f>IF(EH396="","",'RAPPORT-XYZ'!$E$9/'CALCUL-XYZ'!EH396)</f>
        <v/>
      </c>
    </row>
    <row r="397" spans="129:139" x14ac:dyDescent="0.15">
      <c r="DY397" s="319">
        <f t="shared" si="2565"/>
        <v>397</v>
      </c>
      <c r="DZ397" s="320" t="str">
        <f t="shared" si="2566"/>
        <v/>
      </c>
      <c r="EA397" s="322" t="str">
        <f t="shared" si="2567"/>
        <v/>
      </c>
      <c r="EB397" s="345" t="str">
        <f t="shared" si="2570"/>
        <v/>
      </c>
      <c r="EC397" s="320" t="str">
        <f t="shared" si="2568"/>
        <v/>
      </c>
      <c r="ED397" s="320" t="str">
        <f t="shared" si="2571"/>
        <v/>
      </c>
      <c r="EE397" s="320" t="str">
        <f t="shared" si="2572"/>
        <v/>
      </c>
      <c r="EF397" s="320" t="str">
        <f ca="1">IF(EA397="","",IF(NC&lt;DY397,"",SUM(ED397:OFFSET(ED397,(NC-1),0))))</f>
        <v/>
      </c>
      <c r="EG397" s="320" t="str">
        <f ca="1">IF(EA397="","",IF(NC&lt;DY397,"",SUM(EE397:OFFSET(EE397,(NC-1),0))))</f>
        <v/>
      </c>
      <c r="EH397" s="320" t="str">
        <f t="shared" si="2569"/>
        <v/>
      </c>
      <c r="EI397" s="320" t="str">
        <f>IF(EH397="","",'RAPPORT-XYZ'!$E$9/'CALCUL-XYZ'!EH397)</f>
        <v/>
      </c>
    </row>
    <row r="398" spans="129:139" x14ac:dyDescent="0.15">
      <c r="DY398" s="319">
        <f t="shared" si="2565"/>
        <v>398</v>
      </c>
      <c r="DZ398" s="320" t="str">
        <f t="shared" si="2566"/>
        <v/>
      </c>
      <c r="EA398" s="322" t="str">
        <f t="shared" si="2567"/>
        <v/>
      </c>
      <c r="EB398" s="345" t="str">
        <f t="shared" si="2570"/>
        <v/>
      </c>
      <c r="EC398" s="320" t="str">
        <f t="shared" si="2568"/>
        <v/>
      </c>
      <c r="ED398" s="320" t="str">
        <f t="shared" si="2571"/>
        <v/>
      </c>
      <c r="EE398" s="320" t="str">
        <f t="shared" si="2572"/>
        <v/>
      </c>
      <c r="EF398" s="320" t="str">
        <f ca="1">IF(EA398="","",IF(NC&lt;DY398,"",SUM(ED398:OFFSET(ED398,(NC-1),0))))</f>
        <v/>
      </c>
      <c r="EG398" s="320" t="str">
        <f ca="1">IF(EA398="","",IF(NC&lt;DY398,"",SUM(EE398:OFFSET(EE398,(NC-1),0))))</f>
        <v/>
      </c>
      <c r="EH398" s="320" t="str">
        <f t="shared" si="2569"/>
        <v/>
      </c>
      <c r="EI398" s="320" t="str">
        <f>IF(EH398="","",'RAPPORT-XYZ'!$E$9/'CALCUL-XYZ'!EH398)</f>
        <v/>
      </c>
    </row>
    <row r="399" spans="129:139" x14ac:dyDescent="0.15">
      <c r="DY399" s="319">
        <f t="shared" si="2565"/>
        <v>399</v>
      </c>
      <c r="DZ399" s="320" t="str">
        <f t="shared" si="2566"/>
        <v/>
      </c>
      <c r="EA399" s="322" t="str">
        <f t="shared" si="2567"/>
        <v/>
      </c>
      <c r="EB399" s="345" t="str">
        <f t="shared" si="2570"/>
        <v/>
      </c>
      <c r="EC399" s="320" t="str">
        <f t="shared" si="2568"/>
        <v/>
      </c>
      <c r="ED399" s="320" t="str">
        <f t="shared" si="2571"/>
        <v/>
      </c>
      <c r="EE399" s="320" t="str">
        <f t="shared" si="2572"/>
        <v/>
      </c>
      <c r="EF399" s="320" t="str">
        <f ca="1">IF(EA399="","",IF(NC&lt;DY399,"",SUM(ED399:OFFSET(ED399,(NC-1),0))))</f>
        <v/>
      </c>
      <c r="EG399" s="320" t="str">
        <f ca="1">IF(EA399="","",IF(NC&lt;DY399,"",SUM(EE399:OFFSET(EE399,(NC-1),0))))</f>
        <v/>
      </c>
      <c r="EH399" s="320" t="str">
        <f t="shared" si="2569"/>
        <v/>
      </c>
      <c r="EI399" s="320" t="str">
        <f>IF(EH399="","",'RAPPORT-XYZ'!$E$9/'CALCUL-XYZ'!EH399)</f>
        <v/>
      </c>
    </row>
    <row r="400" spans="129:139" x14ac:dyDescent="0.15">
      <c r="DY400" s="319">
        <f t="shared" si="2565"/>
        <v>400</v>
      </c>
      <c r="DZ400" s="320" t="str">
        <f t="shared" si="2566"/>
        <v/>
      </c>
      <c r="EA400" s="322" t="str">
        <f t="shared" si="2567"/>
        <v/>
      </c>
      <c r="EB400" s="345" t="str">
        <f t="shared" si="2570"/>
        <v/>
      </c>
      <c r="EC400" s="320" t="str">
        <f t="shared" si="2568"/>
        <v/>
      </c>
      <c r="ED400" s="320" t="str">
        <f t="shared" si="2571"/>
        <v/>
      </c>
      <c r="EE400" s="320" t="str">
        <f t="shared" si="2572"/>
        <v/>
      </c>
      <c r="EF400" s="320" t="str">
        <f ca="1">IF(EA400="","",IF(NC&lt;DY400,"",SUM(ED400:OFFSET(ED400,(NC-1),0))))</f>
        <v/>
      </c>
      <c r="EG400" s="320" t="str">
        <f ca="1">IF(EA400="","",IF(NC&lt;DY400,"",SUM(EE400:OFFSET(EE400,(NC-1),0))))</f>
        <v/>
      </c>
      <c r="EH400" s="320" t="str">
        <f t="shared" si="2569"/>
        <v/>
      </c>
      <c r="EI400" s="320" t="str">
        <f>IF(EH400="","",'RAPPORT-XYZ'!$E$9/'CALCUL-XYZ'!EH400)</f>
        <v/>
      </c>
    </row>
  </sheetData>
  <sheetProtection algorithmName="SHA-512" hashValue="1xWSShQ10zRETzdegXgr1aZxpjY+rWM8TmTtucaEQ8pX+J6UtlHAOhLNRB2iiA9CdQZwcF7g4aTjOdmbRwq27A==" saltValue="Q88T3iB0f+K+kjtPuv9iRQ==" spinCount="100000" sheet="1" objects="1" scenarios="1"/>
  <printOptions horizontalCentered="1"/>
  <pageMargins left="0.75000000000000011" right="0.75000000000000011" top="1" bottom="1" header="0.49" footer="0.49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1"/>
  <sheetViews>
    <sheetView workbookViewId="0">
      <selection activeCell="G8" sqref="G8"/>
    </sheetView>
  </sheetViews>
  <sheetFormatPr baseColWidth="10" defaultColWidth="11.5" defaultRowHeight="13" x14ac:dyDescent="0.15"/>
  <cols>
    <col min="1" max="1" width="57.6640625" style="320" customWidth="1"/>
    <col min="2" max="2" width="49.5" style="320" customWidth="1"/>
    <col min="3" max="3" width="34.33203125" style="320" customWidth="1"/>
    <col min="4" max="4" width="34.6640625" style="320" customWidth="1"/>
    <col min="5" max="5" width="16" style="320" customWidth="1"/>
    <col min="6" max="6" width="5.83203125" style="323" customWidth="1"/>
    <col min="7" max="7" width="11.5" style="320"/>
    <col min="8" max="12" width="12" style="320" customWidth="1"/>
    <col min="13" max="16384" width="11.5" style="320"/>
  </cols>
  <sheetData>
    <row r="1" spans="1:12" x14ac:dyDescent="0.15">
      <c r="A1" s="320">
        <f>IF(COUNT('CALCUL-XYZ'!BH:BH)=0,0,COUNT('CALCUL-XYZ'!BH:BH))</f>
        <v>4</v>
      </c>
      <c r="D1" s="321"/>
      <c r="G1" s="324"/>
      <c r="H1" s="325" t="s">
        <v>364</v>
      </c>
      <c r="I1" s="325" t="s">
        <v>365</v>
      </c>
      <c r="J1" s="325"/>
      <c r="K1" s="325"/>
      <c r="L1" s="326"/>
    </row>
    <row r="2" spans="1:12" ht="16" x14ac:dyDescent="0.2">
      <c r="A2" s="89" t="s">
        <v>13</v>
      </c>
      <c r="B2" s="90" t="s">
        <v>135</v>
      </c>
      <c r="C2" s="94" t="str">
        <f>IF(LANGUE=FRAN,A2,B2)</f>
        <v>CLOCKWISE</v>
      </c>
      <c r="D2" s="320" t="s">
        <v>278</v>
      </c>
      <c r="G2" s="327">
        <v>1</v>
      </c>
      <c r="H2" s="392">
        <f ca="1">IF(CODE3=1,0,INDEX('CALCUL-XYZ'!DQ1:DQ200,NC))</f>
        <v>999.99999999999989</v>
      </c>
      <c r="I2" s="392">
        <f ca="1">IF(CODE3=1,0,INDEX('CALCUL-XYZ'!DP1:DP200,NC))</f>
        <v>2000</v>
      </c>
      <c r="J2" s="319"/>
      <c r="K2" s="319"/>
      <c r="L2" s="328"/>
    </row>
    <row r="3" spans="1:12" ht="16" x14ac:dyDescent="0.2">
      <c r="A3" s="89" t="s">
        <v>14</v>
      </c>
      <c r="B3" s="90" t="s">
        <v>136</v>
      </c>
      <c r="C3" s="94" t="str">
        <f>IF(LANGUE=FRAN,A3,B3)</f>
        <v>COUNTER-CLOCKWISE</v>
      </c>
      <c r="D3" s="321" t="s">
        <v>279</v>
      </c>
      <c r="E3" s="322">
        <f>IF(COUNT('CALCUL-XYZ'!BN:BN)=0,"",SUM('CALCUL-XYZ'!BN:BN))</f>
        <v>15.000028935185183</v>
      </c>
      <c r="G3" s="327">
        <f>G2+1</f>
        <v>2</v>
      </c>
      <c r="H3" s="392">
        <f ca="1">IF(CODE3=1,0,IF($G3&lt;=NC,'CALCUL-XYZ'!DQ1,H$2))</f>
        <v>1072.9537934014581</v>
      </c>
      <c r="I3" s="392">
        <f ca="1">IF(CODE3=1,0,IF($G3&lt;=NC,'CALCUL-XYZ'!DP1,I$2))</f>
        <v>2005.2364871312977</v>
      </c>
      <c r="J3" s="319"/>
      <c r="K3" s="319"/>
      <c r="L3" s="328"/>
    </row>
    <row r="4" spans="1:12" ht="16" x14ac:dyDescent="0.2">
      <c r="A4" s="89" t="s">
        <v>269</v>
      </c>
      <c r="B4" s="90" t="s">
        <v>307</v>
      </c>
      <c r="C4" s="94" t="str">
        <f>IF(LANGUE=FRAN,A4,B4)</f>
        <v>YES</v>
      </c>
      <c r="D4" s="321" t="s">
        <v>280</v>
      </c>
      <c r="E4" s="322">
        <f>IF(NC&lt;3,"",IF(ANGLEC="INTERIEUR",(NC-2)*SUD,(NC+2)*SUD))</f>
        <v>15</v>
      </c>
      <c r="G4" s="327">
        <f t="shared" ref="G4:G67" si="0">G3+1</f>
        <v>3</v>
      </c>
      <c r="H4" s="392">
        <f ca="1">IF(CODE3=1,0,IF($G4&lt;=NC,'CALCUL-XYZ'!DQ2,H$2))</f>
        <v>1103.5036159880387</v>
      </c>
      <c r="I4" s="392">
        <f ca="1">IF(CODE3=1,0,IF($G4&lt;=NC,'CALCUL-XYZ'!DP2,I$2))</f>
        <v>2123.7054205347217</v>
      </c>
      <c r="J4" s="319"/>
      <c r="K4" s="319"/>
      <c r="L4" s="328"/>
    </row>
    <row r="5" spans="1:12" ht="16" x14ac:dyDescent="0.2">
      <c r="A5" s="89" t="s">
        <v>270</v>
      </c>
      <c r="B5" s="90" t="s">
        <v>308</v>
      </c>
      <c r="C5" s="94" t="str">
        <f>IF(LANGUE=FRAN,A5,B5)</f>
        <v>NO</v>
      </c>
      <c r="D5" s="321" t="s">
        <v>33</v>
      </c>
      <c r="E5" s="322">
        <f>IF(E3="","",(E3-E4))</f>
        <v>2.8935185182987766E-5</v>
      </c>
      <c r="G5" s="327">
        <f t="shared" si="0"/>
        <v>4</v>
      </c>
      <c r="H5" s="392">
        <f ca="1">IF(CODE3=1,0,IF($G5&lt;=NC,'CALCUL-XYZ'!DQ3,H$2))</f>
        <v>1000.0005251620188</v>
      </c>
      <c r="I5" s="392">
        <f ca="1">IF(CODE3=1,0,IF($G5&lt;=NC,'CALCUL-XYZ'!DP3,I$2))</f>
        <v>2162.9013189500783</v>
      </c>
      <c r="J5" s="319"/>
      <c r="K5" s="319"/>
      <c r="L5" s="328"/>
    </row>
    <row r="6" spans="1:12" ht="16" x14ac:dyDescent="0.2">
      <c r="A6" s="320" t="s">
        <v>69</v>
      </c>
      <c r="C6" s="94" t="s">
        <v>52</v>
      </c>
      <c r="D6" s="321" t="s">
        <v>281</v>
      </c>
      <c r="E6" s="320">
        <f>IF(ZC="",0,ZC)</f>
        <v>100</v>
      </c>
      <c r="G6" s="327">
        <f t="shared" si="0"/>
        <v>5</v>
      </c>
      <c r="H6" s="392">
        <f ca="1">IF(CODE3=1,0,IF($G6&lt;=NC,'CALCUL-XYZ'!DQ4,H$2))</f>
        <v>999.99999999999989</v>
      </c>
      <c r="I6" s="392">
        <f ca="1">IF(CODE3=1,0,IF($G6&lt;=NC,'CALCUL-XYZ'!DP4,I$2))</f>
        <v>2000</v>
      </c>
      <c r="J6" s="319"/>
      <c r="K6" s="319"/>
      <c r="L6" s="328"/>
    </row>
    <row r="7" spans="1:12" ht="16" x14ac:dyDescent="0.2">
      <c r="A7" s="322" t="s">
        <v>268</v>
      </c>
      <c r="B7" s="320" t="s">
        <v>356</v>
      </c>
      <c r="C7" s="94" t="s">
        <v>53</v>
      </c>
      <c r="D7" s="321" t="s">
        <v>282</v>
      </c>
      <c r="E7" s="320">
        <f>INDEX('CALCUL-XYZ'!CA1:CA200,NC)</f>
        <v>99.9959601848945</v>
      </c>
      <c r="G7" s="327">
        <f t="shared" si="0"/>
        <v>6</v>
      </c>
      <c r="H7" s="392">
        <f ca="1">IF(CODE3=1,0,IF($G7&lt;=NC,'CALCUL-XYZ'!DQ5,H$2))</f>
        <v>999.99999999999989</v>
      </c>
      <c r="I7" s="392">
        <f ca="1">IF(CODE3=1,0,IF($G7&lt;=NC,'CALCUL-XYZ'!DP5,I$2))</f>
        <v>2000</v>
      </c>
      <c r="J7" s="319"/>
      <c r="K7" s="319"/>
      <c r="L7" s="328"/>
    </row>
    <row r="8" spans="1:12" ht="16" x14ac:dyDescent="0.2">
      <c r="A8" s="387" t="s">
        <v>267</v>
      </c>
      <c r="B8" s="388" t="s">
        <v>315</v>
      </c>
      <c r="C8" s="94" t="str">
        <f t="shared" ref="C8:C26" si="1">IF(LANGUE=FRAN,A8,B8)</f>
        <v>VERIFICATION ADJUSTED ENDING Z COORDINATE:</v>
      </c>
      <c r="D8" s="321" t="s">
        <v>271</v>
      </c>
      <c r="E8" s="320">
        <f>IF(E7="","",E7-E6)</f>
        <v>-4.0398151055001108E-3</v>
      </c>
      <c r="G8" s="327">
        <f t="shared" si="0"/>
        <v>7</v>
      </c>
      <c r="H8" s="392">
        <f ca="1">IF(CODE3=1,0,IF($G8&lt;=NC,'CALCUL-XYZ'!DQ6,H$2))</f>
        <v>999.99999999999989</v>
      </c>
      <c r="I8" s="392">
        <f ca="1">IF(CODE3=1,0,IF($G8&lt;=NC,'CALCUL-XYZ'!DP6,I$2))</f>
        <v>2000</v>
      </c>
      <c r="J8" s="319"/>
      <c r="K8" s="319"/>
      <c r="L8" s="328"/>
    </row>
    <row r="9" spans="1:12" ht="16" x14ac:dyDescent="0.2">
      <c r="A9" s="387" t="s">
        <v>273</v>
      </c>
      <c r="B9" s="388" t="s">
        <v>314</v>
      </c>
      <c r="C9" s="94" t="str">
        <f t="shared" si="1"/>
        <v>KEEP AZIMUTH AFTER ADJUSTMENT:</v>
      </c>
      <c r="D9" s="321" t="s">
        <v>283</v>
      </c>
      <c r="E9" s="350">
        <f>IF(COUNT('CALCUL-XYZ'!BY:BY)=0,"",SUM('CALCUL-XYZ'!BY1:BY200))</f>
        <v>469.06345782210815</v>
      </c>
      <c r="G9" s="327">
        <f t="shared" si="0"/>
        <v>8</v>
      </c>
      <c r="H9" s="392">
        <f ca="1">IF(CODE3=1,0,IF($G9&lt;=NC,'CALCUL-XYZ'!DQ7,H$2))</f>
        <v>999.99999999999989</v>
      </c>
      <c r="I9" s="392">
        <f ca="1">IF(CODE3=1,0,IF($G9&lt;=NC,'CALCUL-XYZ'!DP7,I$2))</f>
        <v>2000</v>
      </c>
      <c r="J9" s="319"/>
      <c r="K9" s="319"/>
      <c r="L9" s="328"/>
    </row>
    <row r="10" spans="1:12" ht="16" x14ac:dyDescent="0.2">
      <c r="A10" s="387" t="s">
        <v>310</v>
      </c>
      <c r="B10" s="388" t="s">
        <v>317</v>
      </c>
      <c r="C10" s="94" t="str">
        <f t="shared" si="1"/>
        <v>STARTING AZIMUTH - FROM ST:</v>
      </c>
      <c r="G10" s="327">
        <f t="shared" si="0"/>
        <v>9</v>
      </c>
      <c r="H10" s="392">
        <f ca="1">IF(CODE3=1,0,IF($G10&lt;=NC,'CALCUL-XYZ'!DQ8,H$2))</f>
        <v>999.99999999999989</v>
      </c>
      <c r="I10" s="392">
        <f ca="1">IF(CODE3=1,0,IF($G10&lt;=NC,'CALCUL-XYZ'!DP8,I$2))</f>
        <v>2000</v>
      </c>
      <c r="J10" s="319"/>
      <c r="K10" s="319"/>
      <c r="L10" s="328"/>
    </row>
    <row r="11" spans="1:12" ht="16" x14ac:dyDescent="0.2">
      <c r="A11" s="387" t="s">
        <v>311</v>
      </c>
      <c r="B11" s="388" t="s">
        <v>318</v>
      </c>
      <c r="C11" s="94" t="str">
        <f t="shared" si="1"/>
        <v>STARTING AZIMUTH - TO ST:</v>
      </c>
      <c r="D11" s="321" t="s">
        <v>286</v>
      </c>
      <c r="E11" s="322">
        <f>E5/NC</f>
        <v>7.2337962957469415E-6</v>
      </c>
      <c r="G11" s="327">
        <f t="shared" si="0"/>
        <v>10</v>
      </c>
      <c r="H11" s="392">
        <f ca="1">IF(CODE3=1,0,IF($G11&lt;=NC,'CALCUL-XYZ'!DQ9,H$2))</f>
        <v>999.99999999999989</v>
      </c>
      <c r="I11" s="392">
        <f ca="1">IF(CODE3=1,0,IF($G11&lt;=NC,'CALCUL-XYZ'!DP9,I$2))</f>
        <v>2000</v>
      </c>
      <c r="J11" s="319"/>
      <c r="K11" s="319"/>
      <c r="L11" s="328"/>
    </row>
    <row r="12" spans="1:12" ht="16" x14ac:dyDescent="0.2">
      <c r="A12" s="387" t="s">
        <v>306</v>
      </c>
      <c r="B12" s="388" t="s">
        <v>319</v>
      </c>
      <c r="C12" s="94" t="str">
        <f t="shared" si="1"/>
        <v>STARTING AZIMUTH:</v>
      </c>
      <c r="D12" s="321" t="s">
        <v>288</v>
      </c>
      <c r="E12" s="322">
        <f>-E11</f>
        <v>-7.2337962957469415E-6</v>
      </c>
      <c r="G12" s="327">
        <f t="shared" si="0"/>
        <v>11</v>
      </c>
      <c r="H12" s="392">
        <f ca="1">IF(CODE3=1,0,IF($G12&lt;=NC,'CALCUL-XYZ'!DQ10,H$2))</f>
        <v>999.99999999999989</v>
      </c>
      <c r="I12" s="392">
        <f ca="1">IF(CODE3=1,0,IF($G12&lt;=NC,'CALCUL-XYZ'!DP10,I$2))</f>
        <v>2000</v>
      </c>
      <c r="J12" s="319"/>
      <c r="K12" s="319"/>
      <c r="L12" s="328"/>
    </row>
    <row r="13" spans="1:12" ht="16" x14ac:dyDescent="0.2">
      <c r="A13" s="387" t="s">
        <v>266</v>
      </c>
      <c r="B13" s="388" t="s">
        <v>316</v>
      </c>
      <c r="C13" s="94" t="str">
        <f t="shared" si="1"/>
        <v>STARTING Z COORDINATE:</v>
      </c>
      <c r="D13" s="321" t="s">
        <v>279</v>
      </c>
      <c r="E13" s="322">
        <f>IF(COUNT('CALCUL-XYZ'!CP:CP)=0,"",SUM('CALCUL-XYZ'!CP1:CP200))</f>
        <v>14.999999999999998</v>
      </c>
      <c r="G13" s="327">
        <f t="shared" si="0"/>
        <v>12</v>
      </c>
      <c r="H13" s="392">
        <f ca="1">IF(CODE3=1,0,IF($G13&lt;=NC,'CALCUL-XYZ'!DQ11,H$2))</f>
        <v>999.99999999999989</v>
      </c>
      <c r="I13" s="392">
        <f ca="1">IF(CODE3=1,0,IF($G13&lt;=NC,'CALCUL-XYZ'!DP11,I$2))</f>
        <v>2000</v>
      </c>
      <c r="J13" s="319"/>
      <c r="K13" s="319"/>
      <c r="L13" s="328"/>
    </row>
    <row r="14" spans="1:12" ht="16" x14ac:dyDescent="0.2">
      <c r="A14" s="387" t="s">
        <v>265</v>
      </c>
      <c r="B14" s="388" t="s">
        <v>320</v>
      </c>
      <c r="C14" s="94" t="str">
        <f t="shared" si="1"/>
        <v>ENTER YOUR GROSS DATA HERE</v>
      </c>
      <c r="G14" s="327">
        <f t="shared" si="0"/>
        <v>13</v>
      </c>
      <c r="H14" s="392">
        <f ca="1">IF(CODE3=1,0,IF($G14&lt;=NC,'CALCUL-XYZ'!DQ12,H$2))</f>
        <v>999.99999999999989</v>
      </c>
      <c r="I14" s="392">
        <f ca="1">IF(CODE3=1,0,IF($G14&lt;=NC,'CALCUL-XYZ'!DP12,I$2))</f>
        <v>2000</v>
      </c>
      <c r="J14" s="319"/>
      <c r="K14" s="319"/>
      <c r="L14" s="328"/>
    </row>
    <row r="15" spans="1:12" ht="16" x14ac:dyDescent="0.2">
      <c r="A15" s="387" t="s">
        <v>260</v>
      </c>
      <c r="B15" s="388" t="s">
        <v>369</v>
      </c>
      <c r="C15" s="94" t="str">
        <f t="shared" si="1"/>
        <v>ERR.</v>
      </c>
      <c r="D15" s="321" t="s">
        <v>23</v>
      </c>
      <c r="E15" s="320">
        <f>IF(NC=0,"",SUM('CALCUL-XYZ'!CK:CK))</f>
        <v>2.1071038934792341E-3</v>
      </c>
      <c r="G15" s="327">
        <f t="shared" si="0"/>
        <v>14</v>
      </c>
      <c r="H15" s="392">
        <f ca="1">IF(CODE3=1,0,IF($G15&lt;=NC,'CALCUL-XYZ'!DQ13,H$2))</f>
        <v>999.99999999999989</v>
      </c>
      <c r="I15" s="392">
        <f ca="1">IF(CODE3=1,0,IF($G15&lt;=NC,'CALCUL-XYZ'!DP13,I$2))</f>
        <v>2000</v>
      </c>
      <c r="J15" s="319"/>
      <c r="K15" s="319"/>
      <c r="L15" s="328"/>
    </row>
    <row r="16" spans="1:12" ht="16" x14ac:dyDescent="0.2">
      <c r="A16" s="387" t="s">
        <v>350</v>
      </c>
      <c r="B16" s="388" t="s">
        <v>261</v>
      </c>
      <c r="C16" s="94" t="str">
        <f t="shared" si="1"/>
        <v>D/R</v>
      </c>
      <c r="D16" s="321" t="s">
        <v>22</v>
      </c>
      <c r="E16" s="320">
        <f>IF(NC=0,"",SUM('CALCUL-XYZ'!CL:CL))</f>
        <v>5.6861556290722405E-4</v>
      </c>
      <c r="G16" s="327">
        <f t="shared" si="0"/>
        <v>15</v>
      </c>
      <c r="H16" s="392">
        <f ca="1">IF(CODE3=1,0,IF($G16&lt;=NC,'CALCUL-XYZ'!DQ14,H$2))</f>
        <v>999.99999999999989</v>
      </c>
      <c r="I16" s="392">
        <f ca="1">IF(CODE3=1,0,IF($G16&lt;=NC,'CALCUL-XYZ'!DP14,I$2))</f>
        <v>2000</v>
      </c>
      <c r="J16" s="319"/>
      <c r="K16" s="319"/>
      <c r="L16" s="328"/>
    </row>
    <row r="17" spans="1:12" ht="16" x14ac:dyDescent="0.2">
      <c r="A17" s="387" t="s">
        <v>262</v>
      </c>
      <c r="B17" s="388" t="s">
        <v>262</v>
      </c>
      <c r="C17" s="94" t="str">
        <f t="shared" si="1"/>
        <v>H.I.</v>
      </c>
      <c r="D17" s="321" t="s">
        <v>290</v>
      </c>
      <c r="E17" s="320">
        <f>SQRT(ABS(E15)^2+ABS(E16)^2)</f>
        <v>2.1824780586057781E-3</v>
      </c>
      <c r="G17" s="327">
        <f t="shared" si="0"/>
        <v>16</v>
      </c>
      <c r="H17" s="392">
        <f ca="1">IF(CODE3=1,0,IF($G17&lt;=NC,'CALCUL-XYZ'!DQ15,H$2))</f>
        <v>999.99999999999989</v>
      </c>
      <c r="I17" s="392">
        <f ca="1">IF(CODE3=1,0,IF($G17&lt;=NC,'CALCUL-XYZ'!DP15,I$2))</f>
        <v>2000</v>
      </c>
      <c r="J17" s="319"/>
      <c r="K17" s="319"/>
      <c r="L17" s="328"/>
    </row>
    <row r="18" spans="1:12" ht="16" x14ac:dyDescent="0.2">
      <c r="A18" s="387" t="s">
        <v>326</v>
      </c>
      <c r="B18" s="388" t="s">
        <v>327</v>
      </c>
      <c r="C18" s="94" t="str">
        <f t="shared" si="1"/>
        <v>VT ANGLES</v>
      </c>
      <c r="D18" s="321" t="s">
        <v>71</v>
      </c>
      <c r="E18" s="320">
        <f>IF(E9="","",E9/E17)</f>
        <v>214922.41627471743</v>
      </c>
      <c r="G18" s="327">
        <f t="shared" si="0"/>
        <v>17</v>
      </c>
      <c r="H18" s="392">
        <f ca="1">IF(CODE3=1,0,IF($G18&lt;=NC,'CALCUL-XYZ'!DQ16,H$2))</f>
        <v>999.99999999999989</v>
      </c>
      <c r="I18" s="392">
        <f ca="1">IF(CODE3=1,0,IF($G18&lt;=NC,'CALCUL-XYZ'!DP16,I$2))</f>
        <v>2000</v>
      </c>
      <c r="J18" s="319"/>
      <c r="K18" s="319"/>
      <c r="L18" s="328"/>
    </row>
    <row r="19" spans="1:12" ht="16" x14ac:dyDescent="0.2">
      <c r="A19" s="387" t="s">
        <v>263</v>
      </c>
      <c r="B19" s="388" t="s">
        <v>321</v>
      </c>
      <c r="C19" s="94" t="str">
        <f t="shared" si="1"/>
        <v>SLOPE DIST</v>
      </c>
      <c r="D19" s="321" t="s">
        <v>284</v>
      </c>
      <c r="E19" s="320">
        <f ca="1">IF(COUNT('CALCUL-XYZ'!EH:EH)=0,"",SMALL('CALCUL-XYZ'!EH:EH,1))</f>
        <v>1.3765710898658364E-3</v>
      </c>
      <c r="G19" s="327">
        <f t="shared" si="0"/>
        <v>18</v>
      </c>
      <c r="H19" s="392">
        <f ca="1">IF(CODE3=1,0,IF($G19&lt;=NC,'CALCUL-XYZ'!DQ17,H$2))</f>
        <v>999.99999999999989</v>
      </c>
      <c r="I19" s="392">
        <f ca="1">IF(CODE3=1,0,IF($G19&lt;=NC,'CALCUL-XYZ'!DP17,I$2))</f>
        <v>2000</v>
      </c>
      <c r="J19" s="319"/>
      <c r="K19" s="319"/>
      <c r="L19" s="328"/>
    </row>
    <row r="20" spans="1:12" ht="16" x14ac:dyDescent="0.2">
      <c r="A20" s="387" t="s">
        <v>264</v>
      </c>
      <c r="B20" s="388" t="s">
        <v>331</v>
      </c>
      <c r="C20" s="94" t="str">
        <f t="shared" si="1"/>
        <v>T.H.</v>
      </c>
      <c r="D20" s="321" t="s">
        <v>287</v>
      </c>
      <c r="E20" s="320">
        <f ca="1">IF(COUNT('CALCUL-XYZ'!EI:EI)=0,"",LARGE('CALCUL-XYZ'!EI:EI,1))</f>
        <v>340747.71820743679</v>
      </c>
      <c r="G20" s="327">
        <f t="shared" si="0"/>
        <v>19</v>
      </c>
      <c r="H20" s="392">
        <f ca="1">IF(CODE3=1,0,IF($G20&lt;=NC,'CALCUL-XYZ'!DQ18,H$2))</f>
        <v>999.99999999999989</v>
      </c>
      <c r="I20" s="392">
        <f ca="1">IF(CODE3=1,0,IF($G20&lt;=NC,'CALCUL-XYZ'!DP18,I$2))</f>
        <v>2000</v>
      </c>
      <c r="J20" s="319"/>
      <c r="K20" s="319"/>
      <c r="L20" s="328"/>
    </row>
    <row r="21" spans="1:12" ht="16" x14ac:dyDescent="0.2">
      <c r="A21" s="387" t="s">
        <v>274</v>
      </c>
      <c r="B21" s="388" t="s">
        <v>322</v>
      </c>
      <c r="C21" s="94" t="str">
        <f t="shared" si="1"/>
        <v>MEAN DATA (NON ADJUSTED)</v>
      </c>
      <c r="D21" s="321" t="s">
        <v>285</v>
      </c>
      <c r="E21" s="320">
        <f ca="1">IF(COUNT('CALCUL-XYZ'!EH:EH)=0,"",LARGE('CALCUL-XYZ'!EH:EH,1))</f>
        <v>3.3025489058256916E-3</v>
      </c>
      <c r="G21" s="327">
        <f t="shared" si="0"/>
        <v>20</v>
      </c>
      <c r="H21" s="392">
        <f ca="1">IF(CODE3=1,0,IF($G21&lt;=NC,'CALCUL-XYZ'!DQ19,H$2))</f>
        <v>999.99999999999989</v>
      </c>
      <c r="I21" s="392">
        <f ca="1">IF(CODE3=1,0,IF($G21&lt;=NC,'CALCUL-XYZ'!DP19,I$2))</f>
        <v>2000</v>
      </c>
      <c r="J21" s="319"/>
      <c r="K21" s="319"/>
      <c r="L21" s="328"/>
    </row>
    <row r="22" spans="1:12" ht="16" x14ac:dyDescent="0.2">
      <c r="A22" s="387" t="s">
        <v>328</v>
      </c>
      <c r="B22" s="388" t="s">
        <v>329</v>
      </c>
      <c r="C22" s="94" t="str">
        <f t="shared" si="1"/>
        <v>HZ ANGLES</v>
      </c>
      <c r="D22" s="321" t="s">
        <v>289</v>
      </c>
      <c r="E22" s="320">
        <f ca="1">IF(COUNT('CALCUL-XYZ'!EI:EI)=0,"",SMALL('CALCUL-XYZ'!EI:EI,1))</f>
        <v>142030.73783243026</v>
      </c>
      <c r="G22" s="327">
        <f t="shared" si="0"/>
        <v>21</v>
      </c>
      <c r="H22" s="392">
        <f ca="1">IF(CODE3=1,0,IF($G22&lt;=NC,'CALCUL-XYZ'!DQ20,H$2))</f>
        <v>999.99999999999989</v>
      </c>
      <c r="I22" s="392">
        <f ca="1">IF(CODE3=1,0,IF($G22&lt;=NC,'CALCUL-XYZ'!DP20,I$2))</f>
        <v>2000</v>
      </c>
      <c r="J22" s="319"/>
      <c r="K22" s="319"/>
      <c r="L22" s="328"/>
    </row>
    <row r="23" spans="1:12" ht="16" x14ac:dyDescent="0.2">
      <c r="A23" s="387" t="s">
        <v>277</v>
      </c>
      <c r="B23" s="388" t="s">
        <v>323</v>
      </c>
      <c r="C23" s="94" t="str">
        <f t="shared" si="1"/>
        <v>HZ DIST</v>
      </c>
      <c r="G23" s="327">
        <f t="shared" si="0"/>
        <v>22</v>
      </c>
      <c r="H23" s="392">
        <f ca="1">IF(CODE3=1,0,IF($G23&lt;=NC,'CALCUL-XYZ'!DQ21,H$2))</f>
        <v>999.99999999999989</v>
      </c>
      <c r="I23" s="392">
        <f ca="1">IF(CODE3=1,0,IF($G23&lt;=NC,'CALCUL-XYZ'!DP21,I$2))</f>
        <v>2000</v>
      </c>
      <c r="J23" s="319"/>
      <c r="K23" s="319"/>
      <c r="L23" s="328"/>
    </row>
    <row r="24" spans="1:12" ht="16" x14ac:dyDescent="0.2">
      <c r="A24" s="387" t="s">
        <v>271</v>
      </c>
      <c r="B24" s="388" t="s">
        <v>325</v>
      </c>
      <c r="C24" s="94" t="str">
        <f t="shared" si="1"/>
        <v>Z CLOSURE:</v>
      </c>
      <c r="G24" s="327">
        <f t="shared" si="0"/>
        <v>23</v>
      </c>
      <c r="H24" s="392">
        <f ca="1">IF(CODE3=1,0,IF($G24&lt;=NC,'CALCUL-XYZ'!DQ22,H$2))</f>
        <v>999.99999999999989</v>
      </c>
      <c r="I24" s="392">
        <f ca="1">IF(CODE3=1,0,IF($G24&lt;=NC,'CALCUL-XYZ'!DP22,I$2))</f>
        <v>2000</v>
      </c>
      <c r="J24" s="319"/>
      <c r="K24" s="319"/>
      <c r="L24" s="328"/>
    </row>
    <row r="25" spans="1:12" ht="16" x14ac:dyDescent="0.2">
      <c r="A25" s="387" t="s">
        <v>272</v>
      </c>
      <c r="B25" s="388" t="s">
        <v>330</v>
      </c>
      <c r="C25" s="94" t="str">
        <f t="shared" si="1"/>
        <v>2D POLYGON PERIMETER:</v>
      </c>
      <c r="G25" s="327">
        <f t="shared" si="0"/>
        <v>24</v>
      </c>
      <c r="H25" s="392">
        <f ca="1">IF(CODE3=1,0,IF($G25&lt;=NC,'CALCUL-XYZ'!DQ23,H$2))</f>
        <v>999.99999999999989</v>
      </c>
      <c r="I25" s="392">
        <f ca="1">IF(CODE3=1,0,IF($G25&lt;=NC,'CALCUL-XYZ'!DP23,I$2))</f>
        <v>2000</v>
      </c>
      <c r="J25" s="319"/>
      <c r="K25" s="319"/>
      <c r="L25" s="328"/>
    </row>
    <row r="26" spans="1:12" ht="16" x14ac:dyDescent="0.2">
      <c r="A26" s="387" t="s">
        <v>275</v>
      </c>
      <c r="B26" s="388" t="s">
        <v>324</v>
      </c>
      <c r="C26" s="94" t="str">
        <f t="shared" si="1"/>
        <v>MEAN DATA (ADJUSTED)</v>
      </c>
      <c r="D26" s="329" t="s">
        <v>291</v>
      </c>
      <c r="G26" s="327">
        <f t="shared" si="0"/>
        <v>25</v>
      </c>
      <c r="H26" s="392">
        <f ca="1">IF(CODE3=1,0,IF($G26&lt;=NC,'CALCUL-XYZ'!DQ24,H$2))</f>
        <v>999.99999999999989</v>
      </c>
      <c r="I26" s="392">
        <f ca="1">IF(CODE3=1,0,IF($G26&lt;=NC,'CALCUL-XYZ'!DP24,I$2))</f>
        <v>2000</v>
      </c>
      <c r="J26" s="319"/>
      <c r="K26" s="319"/>
      <c r="L26" s="328"/>
    </row>
    <row r="27" spans="1:12" ht="16" x14ac:dyDescent="0.2">
      <c r="A27" s="387" t="s">
        <v>358</v>
      </c>
      <c r="B27" s="388" t="s">
        <v>360</v>
      </c>
      <c r="C27" s="94" t="str">
        <f t="shared" ref="C27:C29" si="2">IF(LANGUE=FRAN,A27,B27)</f>
        <v>XY ADJUSTMENT METHOD:</v>
      </c>
      <c r="D27" s="321" t="s">
        <v>292</v>
      </c>
      <c r="E27" s="320">
        <f>IF(COUNT('CALCUL-XYZ'!CR:CR)=0,"",SUM('CALCUL-XYZ'!CR1:CR200))</f>
        <v>1.5724208484186875E-3</v>
      </c>
      <c r="G27" s="327">
        <f t="shared" si="0"/>
        <v>26</v>
      </c>
      <c r="H27" s="392">
        <f ca="1">IF(CODE3=1,0,IF($G27&lt;=NC,'CALCUL-XYZ'!DQ25,H$2))</f>
        <v>999.99999999999989</v>
      </c>
      <c r="I27" s="392">
        <f ca="1">IF(CODE3=1,0,IF($G27&lt;=NC,'CALCUL-XYZ'!DP25,I$2))</f>
        <v>2000</v>
      </c>
      <c r="J27" s="319"/>
      <c r="K27" s="319"/>
      <c r="L27" s="328"/>
    </row>
    <row r="28" spans="1:12" ht="16" x14ac:dyDescent="0.2">
      <c r="A28" s="387" t="s">
        <v>359</v>
      </c>
      <c r="B28" s="388" t="s">
        <v>361</v>
      </c>
      <c r="C28" s="94" t="str">
        <f t="shared" si="2"/>
        <v>Z ADJUSTMENT METHOD:</v>
      </c>
      <c r="D28" s="321" t="s">
        <v>293</v>
      </c>
      <c r="E28" s="320">
        <f>SUM('CALCUL-XYZ'!CV1:CV200)</f>
        <v>-1.5724208484186875E-3</v>
      </c>
      <c r="G28" s="327">
        <f t="shared" si="0"/>
        <v>27</v>
      </c>
      <c r="H28" s="392">
        <f ca="1">IF(CODE3=1,0,IF($G28&lt;=NC,'CALCUL-XYZ'!DQ26,H$2))</f>
        <v>999.99999999999989</v>
      </c>
      <c r="I28" s="392">
        <f ca="1">IF(CODE3=1,0,IF($G28&lt;=NC,'CALCUL-XYZ'!DP26,I$2))</f>
        <v>2000</v>
      </c>
      <c r="J28" s="319"/>
      <c r="K28" s="319"/>
      <c r="L28" s="328"/>
    </row>
    <row r="29" spans="1:12" ht="16" x14ac:dyDescent="0.2">
      <c r="A29" s="387" t="s">
        <v>363</v>
      </c>
      <c r="B29" s="388" t="s">
        <v>362</v>
      </c>
      <c r="C29" s="94" t="str">
        <f t="shared" si="2"/>
        <v>EQUAL DISTRIBUTION</v>
      </c>
      <c r="D29" s="321" t="s">
        <v>294</v>
      </c>
      <c r="E29" s="320">
        <f>IF(COUNT('CALCUL-XYZ'!CR:CR)=0,"",SUM('CALCUL-XYZ'!CS1:CS200))</f>
        <v>1.4529136092241461E-3</v>
      </c>
      <c r="G29" s="327">
        <f t="shared" si="0"/>
        <v>28</v>
      </c>
      <c r="H29" s="392">
        <f ca="1">IF(CODE3=1,0,IF($G29&lt;=NC,'CALCUL-XYZ'!DQ27,H$2))</f>
        <v>999.99999999999989</v>
      </c>
      <c r="I29" s="392">
        <f ca="1">IF(CODE3=1,0,IF($G29&lt;=NC,'CALCUL-XYZ'!DP27,I$2))</f>
        <v>2000</v>
      </c>
      <c r="J29" s="319"/>
      <c r="K29" s="319"/>
      <c r="L29" s="328"/>
    </row>
    <row r="30" spans="1:12" x14ac:dyDescent="0.15">
      <c r="A30" s="322"/>
      <c r="D30" s="321" t="s">
        <v>295</v>
      </c>
      <c r="E30" s="320">
        <f>SUM('CALCUL-XYZ'!CW1:CW200)</f>
        <v>-1.4529136092241461E-3</v>
      </c>
      <c r="G30" s="327">
        <f t="shared" si="0"/>
        <v>29</v>
      </c>
      <c r="H30" s="392">
        <f ca="1">IF(CODE3=1,0,IF($G30&lt;=NC,'CALCUL-XYZ'!DQ28,H$2))</f>
        <v>999.99999999999989</v>
      </c>
      <c r="I30" s="392">
        <f ca="1">IF(CODE3=1,0,IF($G30&lt;=NC,'CALCUL-XYZ'!DP28,I$2))</f>
        <v>2000</v>
      </c>
      <c r="J30" s="319"/>
      <c r="K30" s="319"/>
      <c r="L30" s="328"/>
    </row>
    <row r="31" spans="1:12" x14ac:dyDescent="0.15">
      <c r="A31" s="322"/>
      <c r="D31" s="321"/>
      <c r="G31" s="327">
        <f t="shared" si="0"/>
        <v>30</v>
      </c>
      <c r="H31" s="392">
        <f ca="1">IF(CODE3=1,0,IF($G31&lt;=NC,'CALCUL-XYZ'!DQ29,H$2))</f>
        <v>999.99999999999989</v>
      </c>
      <c r="I31" s="392">
        <f ca="1">IF(CODE3=1,0,IF($G31&lt;=NC,'CALCUL-XYZ'!DP29,I$2))</f>
        <v>2000</v>
      </c>
      <c r="J31" s="319"/>
      <c r="K31" s="319"/>
      <c r="L31" s="328"/>
    </row>
    <row r="32" spans="1:12" x14ac:dyDescent="0.15">
      <c r="A32" s="322"/>
      <c r="D32" s="329" t="s">
        <v>296</v>
      </c>
      <c r="G32" s="327">
        <f t="shared" si="0"/>
        <v>31</v>
      </c>
      <c r="H32" s="392">
        <f ca="1">IF(CODE3=1,0,IF($G32&lt;=NC,'CALCUL-XYZ'!DQ30,H$2))</f>
        <v>999.99999999999989</v>
      </c>
      <c r="I32" s="392">
        <f ca="1">IF(CODE3=1,0,IF($G32&lt;=NC,'CALCUL-XYZ'!DP30,I$2))</f>
        <v>2000</v>
      </c>
      <c r="J32" s="319"/>
      <c r="K32" s="319"/>
      <c r="L32" s="328"/>
    </row>
    <row r="33" spans="1:12" x14ac:dyDescent="0.15">
      <c r="A33" s="322"/>
      <c r="D33" s="321" t="s">
        <v>297</v>
      </c>
      <c r="E33" s="322">
        <f>INDEX('CALCUL-XYZ'!DK:DK,NC)</f>
        <v>7.500007696266529</v>
      </c>
      <c r="G33" s="327">
        <f t="shared" si="0"/>
        <v>32</v>
      </c>
      <c r="H33" s="392">
        <f ca="1">IF(CODE3=1,0,IF($G33&lt;=NC,'CALCUL-XYZ'!DQ31,H$2))</f>
        <v>999.99999999999989</v>
      </c>
      <c r="I33" s="392">
        <f ca="1">IF(CODE3=1,0,IF($G33&lt;=NC,'CALCUL-XYZ'!DP31,I$2))</f>
        <v>2000</v>
      </c>
      <c r="J33" s="319"/>
      <c r="K33" s="319"/>
      <c r="L33" s="328"/>
    </row>
    <row r="34" spans="1:12" x14ac:dyDescent="0.15">
      <c r="A34" s="322"/>
      <c r="G34" s="327">
        <f t="shared" si="0"/>
        <v>33</v>
      </c>
      <c r="H34" s="392">
        <f ca="1">IF(CODE3=1,0,IF($G34&lt;=NC,'CALCUL-XYZ'!DQ32,H$2))</f>
        <v>999.99999999999989</v>
      </c>
      <c r="I34" s="392">
        <f ca="1">IF(CODE3=1,0,IF($G34&lt;=NC,'CALCUL-XYZ'!DP32,I$2))</f>
        <v>2000</v>
      </c>
      <c r="J34" s="319"/>
      <c r="K34" s="319"/>
      <c r="L34" s="328"/>
    </row>
    <row r="35" spans="1:12" x14ac:dyDescent="0.15">
      <c r="A35" s="322"/>
      <c r="D35" s="321"/>
      <c r="G35" s="327">
        <f t="shared" si="0"/>
        <v>34</v>
      </c>
      <c r="H35" s="392">
        <f ca="1">IF(CODE3=1,0,IF($G35&lt;=NC,'CALCUL-XYZ'!DQ33,H$2))</f>
        <v>999.99999999999989</v>
      </c>
      <c r="I35" s="392">
        <f ca="1">IF(CODE3=1,0,IF($G35&lt;=NC,'CALCUL-XYZ'!DP33,I$2))</f>
        <v>2000</v>
      </c>
      <c r="J35" s="319"/>
      <c r="K35" s="319"/>
      <c r="L35" s="328"/>
    </row>
    <row r="36" spans="1:12" x14ac:dyDescent="0.15">
      <c r="A36" s="322"/>
      <c r="D36" s="320" t="s">
        <v>298</v>
      </c>
      <c r="G36" s="327">
        <f t="shared" si="0"/>
        <v>35</v>
      </c>
      <c r="H36" s="392">
        <f ca="1">IF(CODE3=1,0,IF($G36&lt;=NC,'CALCUL-XYZ'!DQ34,H$2))</f>
        <v>999.99999999999989</v>
      </c>
      <c r="I36" s="392">
        <f ca="1">IF(CODE3=1,0,IF($G36&lt;=NC,'CALCUL-XYZ'!DP34,I$2))</f>
        <v>2000</v>
      </c>
      <c r="J36" s="319"/>
      <c r="K36" s="319"/>
      <c r="L36" s="328"/>
    </row>
    <row r="37" spans="1:12" x14ac:dyDescent="0.15">
      <c r="A37" s="322"/>
      <c r="D37" s="321" t="s">
        <v>299</v>
      </c>
      <c r="E37" s="320">
        <f>IF(E8="","",-E8/NC)</f>
        <v>1.0099537763750277E-3</v>
      </c>
      <c r="G37" s="327">
        <f t="shared" si="0"/>
        <v>36</v>
      </c>
      <c r="H37" s="392">
        <f ca="1">IF(CODE3=1,0,IF($G37&lt;=NC,'CALCUL-XYZ'!DQ35,H$2))</f>
        <v>999.99999999999989</v>
      </c>
      <c r="I37" s="392">
        <f ca="1">IF(CODE3=1,0,IF($G37&lt;=NC,'CALCUL-XYZ'!DP35,I$2))</f>
        <v>2000</v>
      </c>
      <c r="J37" s="319"/>
      <c r="K37" s="319"/>
      <c r="L37" s="328"/>
    </row>
    <row r="38" spans="1:12" x14ac:dyDescent="0.15">
      <c r="A38" s="322"/>
      <c r="D38" s="320" t="s">
        <v>300</v>
      </c>
      <c r="E38" s="320">
        <f>INDEX('CALCUL-XYZ'!DD:DD,NC)</f>
        <v>100</v>
      </c>
      <c r="G38" s="327">
        <f t="shared" si="0"/>
        <v>37</v>
      </c>
      <c r="H38" s="392">
        <f ca="1">IF(CODE3=1,0,IF($G38&lt;=NC,'CALCUL-XYZ'!DQ36,H$2))</f>
        <v>999.99999999999989</v>
      </c>
      <c r="I38" s="392">
        <f ca="1">IF(CODE3=1,0,IF($G38&lt;=NC,'CALCUL-XYZ'!DP36,I$2))</f>
        <v>2000</v>
      </c>
      <c r="J38" s="319"/>
      <c r="K38" s="319"/>
      <c r="L38" s="328"/>
    </row>
    <row r="39" spans="1:12" x14ac:dyDescent="0.15">
      <c r="A39" s="322"/>
      <c r="D39" s="321" t="s">
        <v>301</v>
      </c>
      <c r="E39" s="320">
        <f>IF(E38="","",ZC-'RAPPORT-XYZ'!E38)</f>
        <v>0</v>
      </c>
      <c r="G39" s="327">
        <f t="shared" si="0"/>
        <v>38</v>
      </c>
      <c r="H39" s="392">
        <f ca="1">IF(CODE3=1,0,IF($G39&lt;=NC,'CALCUL-XYZ'!DQ37,H$2))</f>
        <v>999.99999999999989</v>
      </c>
      <c r="I39" s="392">
        <f ca="1">IF(CODE3=1,0,IF($G39&lt;=NC,'CALCUL-XYZ'!DP37,I$2))</f>
        <v>2000</v>
      </c>
      <c r="J39" s="319"/>
      <c r="K39" s="319"/>
      <c r="L39" s="328"/>
    </row>
    <row r="40" spans="1:12" x14ac:dyDescent="0.15">
      <c r="A40" s="322"/>
      <c r="D40" s="321" t="s">
        <v>33</v>
      </c>
      <c r="E40" s="322">
        <f>IF(COUNT('CALCUL-XYZ'!DL:DL)=0,"",MOD(SUM('CALCUL-XYZ'!DL:DL)-E4,CERCLE))</f>
        <v>0</v>
      </c>
      <c r="G40" s="327">
        <f t="shared" si="0"/>
        <v>39</v>
      </c>
      <c r="H40" s="392">
        <f ca="1">IF(CODE3=1,0,IF($G40&lt;=NC,'CALCUL-XYZ'!DQ38,H$2))</f>
        <v>999.99999999999989</v>
      </c>
      <c r="I40" s="392">
        <f ca="1">IF(CODE3=1,0,IF($G40&lt;=NC,'CALCUL-XYZ'!DP38,I$2))</f>
        <v>2000</v>
      </c>
      <c r="J40" s="319"/>
      <c r="K40" s="319"/>
      <c r="L40" s="328"/>
    </row>
    <row r="41" spans="1:12" x14ac:dyDescent="0.15">
      <c r="A41" s="322"/>
      <c r="D41" s="321" t="s">
        <v>292</v>
      </c>
      <c r="E41" s="320">
        <f>IF(COUNT('CALCUL-XYZ'!CY:CY)=0,"",SUM('CALCUL-XYZ'!CY:CY))</f>
        <v>0</v>
      </c>
      <c r="G41" s="327">
        <f t="shared" si="0"/>
        <v>40</v>
      </c>
      <c r="H41" s="392">
        <f ca="1">IF(CODE3=1,0,IF($G41&lt;=NC,'CALCUL-XYZ'!DQ39,H$2))</f>
        <v>999.99999999999989</v>
      </c>
      <c r="I41" s="392">
        <f ca="1">IF(CODE3=1,0,IF($G41&lt;=NC,'CALCUL-XYZ'!DP39,I$2))</f>
        <v>2000</v>
      </c>
      <c r="J41" s="319"/>
      <c r="K41" s="319"/>
      <c r="L41" s="328"/>
    </row>
    <row r="42" spans="1:12" x14ac:dyDescent="0.15">
      <c r="A42" s="322"/>
      <c r="D42" s="321" t="s">
        <v>294</v>
      </c>
      <c r="E42" s="320">
        <f>IF(COUNT('CALCUL-XYZ'!CZ:CZ)=0,"",SUM('CALCUL-XYZ'!CZ:CZ))</f>
        <v>-2.3635607360183997E-15</v>
      </c>
      <c r="G42" s="327">
        <f t="shared" si="0"/>
        <v>41</v>
      </c>
      <c r="H42" s="392">
        <f ca="1">IF(CODE3=1,0,IF($G42&lt;=NC,'CALCUL-XYZ'!DQ40,H$2))</f>
        <v>999.99999999999989</v>
      </c>
      <c r="I42" s="392">
        <f ca="1">IF(CODE3=1,0,IF($G42&lt;=NC,'CALCUL-XYZ'!DP40,I$2))</f>
        <v>2000</v>
      </c>
      <c r="J42" s="319"/>
      <c r="K42" s="319"/>
      <c r="L42" s="328"/>
    </row>
    <row r="43" spans="1:12" x14ac:dyDescent="0.15">
      <c r="A43" s="322"/>
      <c r="D43" s="321" t="s">
        <v>290</v>
      </c>
      <c r="E43" s="320">
        <f>IF(E41="","",SQRT(ABS(E41)^2+ABS(E42)^2))</f>
        <v>2.3635607360183997E-15</v>
      </c>
      <c r="G43" s="327">
        <f t="shared" si="0"/>
        <v>42</v>
      </c>
      <c r="H43" s="392">
        <f ca="1">IF(CODE3=1,0,IF($G43&lt;=NC,'CALCUL-XYZ'!DQ41,H$2))</f>
        <v>999.99999999999989</v>
      </c>
      <c r="I43" s="392">
        <f ca="1">IF(CODE3=1,0,IF($G43&lt;=NC,'CALCUL-XYZ'!DP41,I$2))</f>
        <v>2000</v>
      </c>
      <c r="J43" s="319"/>
      <c r="K43" s="319"/>
      <c r="L43" s="328"/>
    </row>
    <row r="44" spans="1:12" x14ac:dyDescent="0.15">
      <c r="A44" s="322"/>
      <c r="D44" s="321" t="s">
        <v>302</v>
      </c>
      <c r="E44" s="350">
        <f>IF(COUNT('CALCUL-XYZ'!DB:DB)="","",SUM('CALCUL-XYZ'!DB:DB))</f>
        <v>469.06345781475164</v>
      </c>
      <c r="G44" s="327">
        <f t="shared" si="0"/>
        <v>43</v>
      </c>
      <c r="H44" s="392">
        <f ca="1">IF(CODE3=1,0,IF($G44&lt;=NC,'CALCUL-XYZ'!DQ42,H$2))</f>
        <v>999.99999999999989</v>
      </c>
      <c r="I44" s="392">
        <f ca="1">IF(CODE3=1,0,IF($G44&lt;=NC,'CALCUL-XYZ'!DP42,I$2))</f>
        <v>2000</v>
      </c>
      <c r="J44" s="319"/>
      <c r="K44" s="319"/>
      <c r="L44" s="328"/>
    </row>
    <row r="45" spans="1:12" x14ac:dyDescent="0.15">
      <c r="A45" s="322"/>
      <c r="D45" s="330" t="s">
        <v>303</v>
      </c>
      <c r="G45" s="327">
        <f t="shared" si="0"/>
        <v>44</v>
      </c>
      <c r="H45" s="392">
        <f ca="1">IF(CODE3=1,0,IF($G45&lt;=NC,'CALCUL-XYZ'!DQ43,H$2))</f>
        <v>999.99999999999989</v>
      </c>
      <c r="I45" s="392">
        <f ca="1">IF(CODE3=1,0,IF($G45&lt;=NC,'CALCUL-XYZ'!DP43,I$2))</f>
        <v>2000</v>
      </c>
      <c r="J45" s="319"/>
      <c r="K45" s="319"/>
      <c r="L45" s="328"/>
    </row>
    <row r="46" spans="1:12" x14ac:dyDescent="0.15">
      <c r="A46" s="322"/>
      <c r="D46" s="330" t="s">
        <v>304</v>
      </c>
      <c r="G46" s="327">
        <f t="shared" si="0"/>
        <v>45</v>
      </c>
      <c r="H46" s="392">
        <f ca="1">IF(CODE3=1,0,IF($G46&lt;=NC,'CALCUL-XYZ'!DQ44,H$2))</f>
        <v>999.99999999999989</v>
      </c>
      <c r="I46" s="392">
        <f ca="1">IF(CODE3=1,0,IF($G46&lt;=NC,'CALCUL-XYZ'!DP44,I$2))</f>
        <v>2000</v>
      </c>
      <c r="J46" s="319"/>
      <c r="K46" s="319"/>
      <c r="L46" s="328"/>
    </row>
    <row r="47" spans="1:12" x14ac:dyDescent="0.15">
      <c r="A47" s="322"/>
      <c r="G47" s="327">
        <f t="shared" si="0"/>
        <v>46</v>
      </c>
      <c r="H47" s="392">
        <f ca="1">IF(CODE3=1,0,IF($G47&lt;=NC,'CALCUL-XYZ'!DQ45,H$2))</f>
        <v>999.99999999999989</v>
      </c>
      <c r="I47" s="392">
        <f ca="1">IF(CODE3=1,0,IF($G47&lt;=NC,'CALCUL-XYZ'!DP45,I$2))</f>
        <v>2000</v>
      </c>
      <c r="J47" s="319"/>
      <c r="K47" s="319"/>
      <c r="L47" s="328"/>
    </row>
    <row r="48" spans="1:12" x14ac:dyDescent="0.15">
      <c r="A48" s="322"/>
      <c r="D48" s="320" t="s">
        <v>312</v>
      </c>
      <c r="E48" s="320">
        <f>INDEX('CALCUL-XYZ'!DQ:DQ,NC)</f>
        <v>999.99999999999989</v>
      </c>
      <c r="G48" s="327">
        <f t="shared" si="0"/>
        <v>47</v>
      </c>
      <c r="H48" s="392">
        <f ca="1">IF(CODE3=1,0,IF($G48&lt;=NC,'CALCUL-XYZ'!DQ46,H$2))</f>
        <v>999.99999999999989</v>
      </c>
      <c r="I48" s="392">
        <f ca="1">IF(CODE3=1,0,IF($G48&lt;=NC,'CALCUL-XYZ'!DP46,I$2))</f>
        <v>2000</v>
      </c>
      <c r="J48" s="319"/>
      <c r="K48" s="319"/>
      <c r="L48" s="328"/>
    </row>
    <row r="49" spans="1:12" x14ac:dyDescent="0.15">
      <c r="A49" s="322"/>
      <c r="D49" s="320" t="s">
        <v>313</v>
      </c>
      <c r="E49" s="320">
        <f>INDEX('CALCUL-XYZ'!DP:DP,NC)</f>
        <v>2000</v>
      </c>
      <c r="G49" s="327">
        <f t="shared" si="0"/>
        <v>48</v>
      </c>
      <c r="H49" s="392">
        <f ca="1">IF(CODE3=1,0,IF($G49&lt;=NC,'CALCUL-XYZ'!DQ47,H$2))</f>
        <v>999.99999999999989</v>
      </c>
      <c r="I49" s="392">
        <f ca="1">IF(CODE3=1,0,IF($G49&lt;=NC,'CALCUL-XYZ'!DP47,I$2))</f>
        <v>2000</v>
      </c>
      <c r="J49" s="319"/>
      <c r="K49" s="319"/>
      <c r="L49" s="328"/>
    </row>
    <row r="50" spans="1:12" x14ac:dyDescent="0.15">
      <c r="A50" s="322"/>
      <c r="G50" s="327">
        <f t="shared" si="0"/>
        <v>49</v>
      </c>
      <c r="H50" s="392">
        <f ca="1">IF(CODE3=1,0,IF($G50&lt;=NC,'CALCUL-XYZ'!DQ48,H$2))</f>
        <v>999.99999999999989</v>
      </c>
      <c r="I50" s="392">
        <f ca="1">IF(CODE3=1,0,IF($G50&lt;=NC,'CALCUL-XYZ'!DP48,I$2))</f>
        <v>2000</v>
      </c>
      <c r="J50" s="319"/>
      <c r="K50" s="319"/>
      <c r="L50" s="328"/>
    </row>
    <row r="51" spans="1:12" x14ac:dyDescent="0.15">
      <c r="A51" s="322"/>
      <c r="G51" s="327">
        <f t="shared" si="0"/>
        <v>50</v>
      </c>
      <c r="H51" s="392">
        <f ca="1">IF(CODE3=1,0,IF($G51&lt;=NC,'CALCUL-XYZ'!DQ49,H$2))</f>
        <v>999.99999999999989</v>
      </c>
      <c r="I51" s="392">
        <f ca="1">IF(CODE3=1,0,IF($G51&lt;=NC,'CALCUL-XYZ'!DP49,I$2))</f>
        <v>2000</v>
      </c>
      <c r="J51" s="319"/>
      <c r="K51" s="319"/>
      <c r="L51" s="328"/>
    </row>
    <row r="52" spans="1:12" x14ac:dyDescent="0.15">
      <c r="A52" s="322"/>
      <c r="G52" s="327">
        <f t="shared" si="0"/>
        <v>51</v>
      </c>
      <c r="H52" s="392">
        <f ca="1">IF(CODE3=1,0,IF($G52&lt;=NC,'CALCUL-XYZ'!DQ50,H$2))</f>
        <v>999.99999999999989</v>
      </c>
      <c r="I52" s="392">
        <f ca="1">IF(CODE3=1,0,IF($G52&lt;=NC,'CALCUL-XYZ'!DP50,I$2))</f>
        <v>2000</v>
      </c>
      <c r="J52" s="319"/>
      <c r="K52" s="319"/>
      <c r="L52" s="328"/>
    </row>
    <row r="53" spans="1:12" x14ac:dyDescent="0.15">
      <c r="A53" s="322"/>
      <c r="G53" s="327">
        <f t="shared" si="0"/>
        <v>52</v>
      </c>
      <c r="H53" s="392">
        <f ca="1">IF(CODE3=1,0,IF($G53&lt;=NC,'CALCUL-XYZ'!DQ51,H$2))</f>
        <v>999.99999999999989</v>
      </c>
      <c r="I53" s="392">
        <f ca="1">IF(CODE3=1,0,IF($G53&lt;=NC,'CALCUL-XYZ'!DP51,I$2))</f>
        <v>2000</v>
      </c>
      <c r="J53" s="319"/>
      <c r="K53" s="319"/>
      <c r="L53" s="328"/>
    </row>
    <row r="54" spans="1:12" x14ac:dyDescent="0.15">
      <c r="A54" s="322"/>
      <c r="G54" s="327">
        <f t="shared" si="0"/>
        <v>53</v>
      </c>
      <c r="H54" s="392">
        <f ca="1">IF(CODE3=1,0,IF($G54&lt;=NC,'CALCUL-XYZ'!DQ52,H$2))</f>
        <v>999.99999999999989</v>
      </c>
      <c r="I54" s="392">
        <f ca="1">IF(CODE3=1,0,IF($G54&lt;=NC,'CALCUL-XYZ'!DP52,I$2))</f>
        <v>2000</v>
      </c>
      <c r="J54" s="319"/>
      <c r="K54" s="319"/>
      <c r="L54" s="328"/>
    </row>
    <row r="55" spans="1:12" x14ac:dyDescent="0.15">
      <c r="G55" s="327">
        <f t="shared" si="0"/>
        <v>54</v>
      </c>
      <c r="H55" s="392">
        <f ca="1">IF(CODE3=1,0,IF($G55&lt;=NC,'CALCUL-XYZ'!DQ53,H$2))</f>
        <v>999.99999999999989</v>
      </c>
      <c r="I55" s="392">
        <f ca="1">IF(CODE3=1,0,IF($G55&lt;=NC,'CALCUL-XYZ'!DP53,I$2))</f>
        <v>2000</v>
      </c>
      <c r="J55" s="319"/>
      <c r="K55" s="319"/>
      <c r="L55" s="328"/>
    </row>
    <row r="56" spans="1:12" x14ac:dyDescent="0.15">
      <c r="G56" s="327">
        <f t="shared" si="0"/>
        <v>55</v>
      </c>
      <c r="H56" s="392">
        <f ca="1">IF(CODE3=1,0,IF($G56&lt;=NC,'CALCUL-XYZ'!DQ54,H$2))</f>
        <v>999.99999999999989</v>
      </c>
      <c r="I56" s="392">
        <f ca="1">IF(CODE3=1,0,IF($G56&lt;=NC,'CALCUL-XYZ'!DP54,I$2))</f>
        <v>2000</v>
      </c>
      <c r="J56" s="319"/>
      <c r="K56" s="319"/>
      <c r="L56" s="328"/>
    </row>
    <row r="57" spans="1:12" x14ac:dyDescent="0.15">
      <c r="G57" s="327">
        <f t="shared" si="0"/>
        <v>56</v>
      </c>
      <c r="H57" s="392">
        <f ca="1">IF(CODE3=1,0,IF($G57&lt;=NC,'CALCUL-XYZ'!DQ55,H$2))</f>
        <v>999.99999999999989</v>
      </c>
      <c r="I57" s="392">
        <f ca="1">IF(CODE3=1,0,IF($G57&lt;=NC,'CALCUL-XYZ'!DP55,I$2))</f>
        <v>2000</v>
      </c>
      <c r="J57" s="319"/>
      <c r="K57" s="319"/>
      <c r="L57" s="328"/>
    </row>
    <row r="58" spans="1:12" x14ac:dyDescent="0.15">
      <c r="G58" s="327">
        <f t="shared" si="0"/>
        <v>57</v>
      </c>
      <c r="H58" s="392">
        <f ca="1">IF(CODE3=1,0,IF($G58&lt;=NC,'CALCUL-XYZ'!DQ56,H$2))</f>
        <v>999.99999999999989</v>
      </c>
      <c r="I58" s="392">
        <f ca="1">IF(CODE3=1,0,IF($G58&lt;=NC,'CALCUL-XYZ'!DP56,I$2))</f>
        <v>2000</v>
      </c>
      <c r="J58" s="319"/>
      <c r="K58" s="319"/>
      <c r="L58" s="328"/>
    </row>
    <row r="59" spans="1:12" x14ac:dyDescent="0.15">
      <c r="G59" s="327">
        <f t="shared" si="0"/>
        <v>58</v>
      </c>
      <c r="H59" s="392">
        <f ca="1">IF(CODE3=1,0,IF($G59&lt;=NC,'CALCUL-XYZ'!DQ57,H$2))</f>
        <v>999.99999999999989</v>
      </c>
      <c r="I59" s="392">
        <f ca="1">IF(CODE3=1,0,IF($G59&lt;=NC,'CALCUL-XYZ'!DP57,I$2))</f>
        <v>2000</v>
      </c>
      <c r="J59" s="319"/>
      <c r="K59" s="319"/>
      <c r="L59" s="328"/>
    </row>
    <row r="60" spans="1:12" x14ac:dyDescent="0.15">
      <c r="G60" s="327">
        <f t="shared" si="0"/>
        <v>59</v>
      </c>
      <c r="H60" s="392">
        <f ca="1">IF(CODE3=1,0,IF($G60&lt;=NC,'CALCUL-XYZ'!DQ58,H$2))</f>
        <v>999.99999999999989</v>
      </c>
      <c r="I60" s="392">
        <f ca="1">IF(CODE3=1,0,IF($G60&lt;=NC,'CALCUL-XYZ'!DP58,I$2))</f>
        <v>2000</v>
      </c>
      <c r="J60" s="319"/>
      <c r="K60" s="319"/>
      <c r="L60" s="328"/>
    </row>
    <row r="61" spans="1:12" x14ac:dyDescent="0.15">
      <c r="G61" s="327">
        <f t="shared" si="0"/>
        <v>60</v>
      </c>
      <c r="H61" s="392">
        <f ca="1">IF(CODE3=1,0,IF($G61&lt;=NC,'CALCUL-XYZ'!DQ59,H$2))</f>
        <v>999.99999999999989</v>
      </c>
      <c r="I61" s="392">
        <f ca="1">IF(CODE3=1,0,IF($G61&lt;=NC,'CALCUL-XYZ'!DP59,I$2))</f>
        <v>2000</v>
      </c>
      <c r="J61" s="319"/>
      <c r="K61" s="319"/>
      <c r="L61" s="328"/>
    </row>
    <row r="62" spans="1:12" x14ac:dyDescent="0.15">
      <c r="G62" s="327">
        <f t="shared" si="0"/>
        <v>61</v>
      </c>
      <c r="H62" s="392">
        <f ca="1">IF(CODE3=1,0,IF($G62&lt;=NC,'CALCUL-XYZ'!DQ60,H$2))</f>
        <v>999.99999999999989</v>
      </c>
      <c r="I62" s="392">
        <f ca="1">IF(CODE3=1,0,IF($G62&lt;=NC,'CALCUL-XYZ'!DP60,I$2))</f>
        <v>2000</v>
      </c>
      <c r="J62" s="319"/>
      <c r="K62" s="319"/>
      <c r="L62" s="328"/>
    </row>
    <row r="63" spans="1:12" x14ac:dyDescent="0.15">
      <c r="G63" s="327">
        <f t="shared" si="0"/>
        <v>62</v>
      </c>
      <c r="H63" s="392">
        <f ca="1">IF(CODE3=1,0,IF($G63&lt;=NC,'CALCUL-XYZ'!DQ61,H$2))</f>
        <v>999.99999999999989</v>
      </c>
      <c r="I63" s="392">
        <f ca="1">IF(CODE3=1,0,IF($G63&lt;=NC,'CALCUL-XYZ'!DP61,I$2))</f>
        <v>2000</v>
      </c>
      <c r="J63" s="319"/>
      <c r="K63" s="319"/>
      <c r="L63" s="328"/>
    </row>
    <row r="64" spans="1:12" x14ac:dyDescent="0.15">
      <c r="G64" s="327">
        <f t="shared" si="0"/>
        <v>63</v>
      </c>
      <c r="H64" s="392">
        <f ca="1">IF(CODE3=1,0,IF($G64&lt;=NC,'CALCUL-XYZ'!DQ62,H$2))</f>
        <v>999.99999999999989</v>
      </c>
      <c r="I64" s="392">
        <f ca="1">IF(CODE3=1,0,IF($G64&lt;=NC,'CALCUL-XYZ'!DP62,I$2))</f>
        <v>2000</v>
      </c>
      <c r="J64" s="319"/>
      <c r="K64" s="319"/>
      <c r="L64" s="328"/>
    </row>
    <row r="65" spans="7:12" x14ac:dyDescent="0.15">
      <c r="G65" s="327">
        <f t="shared" si="0"/>
        <v>64</v>
      </c>
      <c r="H65" s="392">
        <f ca="1">IF(CODE3=1,0,IF($G65&lt;=NC,'CALCUL-XYZ'!DQ63,H$2))</f>
        <v>999.99999999999989</v>
      </c>
      <c r="I65" s="392">
        <f ca="1">IF(CODE3=1,0,IF($G65&lt;=NC,'CALCUL-XYZ'!DP63,I$2))</f>
        <v>2000</v>
      </c>
      <c r="J65" s="319"/>
      <c r="K65" s="319"/>
      <c r="L65" s="328"/>
    </row>
    <row r="66" spans="7:12" x14ac:dyDescent="0.15">
      <c r="G66" s="327">
        <f t="shared" si="0"/>
        <v>65</v>
      </c>
      <c r="H66" s="392">
        <f ca="1">IF(CODE3=1,0,IF($G66&lt;=NC,'CALCUL-XYZ'!DQ64,H$2))</f>
        <v>999.99999999999989</v>
      </c>
      <c r="I66" s="392">
        <f ca="1">IF(CODE3=1,0,IF($G66&lt;=NC,'CALCUL-XYZ'!DP64,I$2))</f>
        <v>2000</v>
      </c>
      <c r="J66" s="319"/>
      <c r="K66" s="319"/>
      <c r="L66" s="328"/>
    </row>
    <row r="67" spans="7:12" x14ac:dyDescent="0.15">
      <c r="G67" s="327">
        <f t="shared" si="0"/>
        <v>66</v>
      </c>
      <c r="H67" s="392">
        <f ca="1">IF(CODE3=1,0,IF($G67&lt;=NC,'CALCUL-XYZ'!DQ65,H$2))</f>
        <v>999.99999999999989</v>
      </c>
      <c r="I67" s="392">
        <f ca="1">IF(CODE3=1,0,IF($G67&lt;=NC,'CALCUL-XYZ'!DP65,I$2))</f>
        <v>2000</v>
      </c>
      <c r="J67" s="319"/>
      <c r="K67" s="319"/>
      <c r="L67" s="328"/>
    </row>
    <row r="68" spans="7:12" x14ac:dyDescent="0.15">
      <c r="G68" s="327">
        <f t="shared" ref="G68:G101" si="3">G67+1</f>
        <v>67</v>
      </c>
      <c r="H68" s="392">
        <f ca="1">IF(CODE3=1,0,IF($G68&lt;=NC,'CALCUL-XYZ'!DQ66,H$2))</f>
        <v>999.99999999999989</v>
      </c>
      <c r="I68" s="392">
        <f ca="1">IF(CODE3=1,0,IF($G68&lt;=NC,'CALCUL-XYZ'!DP66,I$2))</f>
        <v>2000</v>
      </c>
      <c r="J68" s="319"/>
      <c r="K68" s="319"/>
      <c r="L68" s="328"/>
    </row>
    <row r="69" spans="7:12" x14ac:dyDescent="0.15">
      <c r="G69" s="327">
        <f t="shared" si="3"/>
        <v>68</v>
      </c>
      <c r="H69" s="392">
        <f ca="1">IF(CODE3=1,0,IF($G69&lt;=NC,'CALCUL-XYZ'!DQ67,H$2))</f>
        <v>999.99999999999989</v>
      </c>
      <c r="I69" s="392">
        <f ca="1">IF(CODE3=1,0,IF($G69&lt;=NC,'CALCUL-XYZ'!DP67,I$2))</f>
        <v>2000</v>
      </c>
      <c r="J69" s="319"/>
      <c r="K69" s="319"/>
      <c r="L69" s="328"/>
    </row>
    <row r="70" spans="7:12" x14ac:dyDescent="0.15">
      <c r="G70" s="327">
        <f t="shared" si="3"/>
        <v>69</v>
      </c>
      <c r="H70" s="392">
        <f ca="1">IF(CODE3=1,0,IF($G70&lt;=NC,'CALCUL-XYZ'!DQ68,H$2))</f>
        <v>999.99999999999989</v>
      </c>
      <c r="I70" s="392">
        <f ca="1">IF(CODE3=1,0,IF($G70&lt;=NC,'CALCUL-XYZ'!DP68,I$2))</f>
        <v>2000</v>
      </c>
      <c r="J70" s="319"/>
      <c r="K70" s="319"/>
      <c r="L70" s="328"/>
    </row>
    <row r="71" spans="7:12" x14ac:dyDescent="0.15">
      <c r="G71" s="327">
        <f t="shared" si="3"/>
        <v>70</v>
      </c>
      <c r="H71" s="392">
        <f ca="1">IF(CODE3=1,0,IF($G71&lt;=NC,'CALCUL-XYZ'!DQ69,H$2))</f>
        <v>999.99999999999989</v>
      </c>
      <c r="I71" s="392">
        <f ca="1">IF(CODE3=1,0,IF($G71&lt;=NC,'CALCUL-XYZ'!DP69,I$2))</f>
        <v>2000</v>
      </c>
      <c r="J71" s="319"/>
      <c r="K71" s="319"/>
      <c r="L71" s="328"/>
    </row>
    <row r="72" spans="7:12" x14ac:dyDescent="0.15">
      <c r="G72" s="327">
        <f t="shared" si="3"/>
        <v>71</v>
      </c>
      <c r="H72" s="392">
        <f ca="1">IF(CODE3=1,0,IF($G72&lt;=NC,'CALCUL-XYZ'!DQ70,H$2))</f>
        <v>999.99999999999989</v>
      </c>
      <c r="I72" s="392">
        <f ca="1">IF(CODE3=1,0,IF($G72&lt;=NC,'CALCUL-XYZ'!DP70,I$2))</f>
        <v>2000</v>
      </c>
      <c r="J72" s="319"/>
      <c r="K72" s="319"/>
      <c r="L72" s="328"/>
    </row>
    <row r="73" spans="7:12" x14ac:dyDescent="0.15">
      <c r="G73" s="327">
        <f t="shared" si="3"/>
        <v>72</v>
      </c>
      <c r="H73" s="392">
        <f ca="1">IF(CODE3=1,0,IF($G73&lt;=NC,'CALCUL-XYZ'!DQ71,H$2))</f>
        <v>999.99999999999989</v>
      </c>
      <c r="I73" s="392">
        <f ca="1">IF(CODE3=1,0,IF($G73&lt;=NC,'CALCUL-XYZ'!DP71,I$2))</f>
        <v>2000</v>
      </c>
      <c r="J73" s="319"/>
      <c r="K73" s="319"/>
      <c r="L73" s="328"/>
    </row>
    <row r="74" spans="7:12" x14ac:dyDescent="0.15">
      <c r="G74" s="327">
        <f t="shared" si="3"/>
        <v>73</v>
      </c>
      <c r="H74" s="392">
        <f ca="1">IF(CODE3=1,0,IF($G74&lt;=NC,'CALCUL-XYZ'!DQ72,H$2))</f>
        <v>999.99999999999989</v>
      </c>
      <c r="I74" s="392">
        <f ca="1">IF(CODE3=1,0,IF($G74&lt;=NC,'CALCUL-XYZ'!DP72,I$2))</f>
        <v>2000</v>
      </c>
      <c r="J74" s="319"/>
      <c r="K74" s="319"/>
      <c r="L74" s="328"/>
    </row>
    <row r="75" spans="7:12" x14ac:dyDescent="0.15">
      <c r="G75" s="327">
        <f t="shared" si="3"/>
        <v>74</v>
      </c>
      <c r="H75" s="392">
        <f ca="1">IF(CODE3=1,0,IF($G75&lt;=NC,'CALCUL-XYZ'!DQ73,H$2))</f>
        <v>999.99999999999989</v>
      </c>
      <c r="I75" s="392">
        <f ca="1">IF(CODE3=1,0,IF($G75&lt;=NC,'CALCUL-XYZ'!DP73,I$2))</f>
        <v>2000</v>
      </c>
      <c r="J75" s="319"/>
      <c r="K75" s="319"/>
      <c r="L75" s="328"/>
    </row>
    <row r="76" spans="7:12" x14ac:dyDescent="0.15">
      <c r="G76" s="327">
        <f t="shared" si="3"/>
        <v>75</v>
      </c>
      <c r="H76" s="392">
        <f ca="1">IF(CODE3=1,0,IF($G76&lt;=NC,'CALCUL-XYZ'!DQ74,H$2))</f>
        <v>999.99999999999989</v>
      </c>
      <c r="I76" s="392">
        <f ca="1">IF(CODE3=1,0,IF($G76&lt;=NC,'CALCUL-XYZ'!DP74,I$2))</f>
        <v>2000</v>
      </c>
      <c r="J76" s="319"/>
      <c r="K76" s="319"/>
      <c r="L76" s="328"/>
    </row>
    <row r="77" spans="7:12" x14ac:dyDescent="0.15">
      <c r="G77" s="327">
        <f t="shared" si="3"/>
        <v>76</v>
      </c>
      <c r="H77" s="392">
        <f ca="1">IF(CODE3=1,0,IF($G77&lt;=NC,'CALCUL-XYZ'!DQ75,H$2))</f>
        <v>999.99999999999989</v>
      </c>
      <c r="I77" s="392">
        <f ca="1">IF(CODE3=1,0,IF($G77&lt;=NC,'CALCUL-XYZ'!DP75,I$2))</f>
        <v>2000</v>
      </c>
      <c r="J77" s="319"/>
      <c r="K77" s="319"/>
      <c r="L77" s="328"/>
    </row>
    <row r="78" spans="7:12" x14ac:dyDescent="0.15">
      <c r="G78" s="327">
        <f t="shared" si="3"/>
        <v>77</v>
      </c>
      <c r="H78" s="392">
        <f ca="1">IF(CODE3=1,0,IF($G78&lt;=NC,'CALCUL-XYZ'!DQ76,H$2))</f>
        <v>999.99999999999989</v>
      </c>
      <c r="I78" s="392">
        <f ca="1">IF(CODE3=1,0,IF($G78&lt;=NC,'CALCUL-XYZ'!DP76,I$2))</f>
        <v>2000</v>
      </c>
      <c r="J78" s="319"/>
      <c r="K78" s="319"/>
      <c r="L78" s="328"/>
    </row>
    <row r="79" spans="7:12" x14ac:dyDescent="0.15">
      <c r="G79" s="327">
        <f t="shared" si="3"/>
        <v>78</v>
      </c>
      <c r="H79" s="392">
        <f ca="1">IF(CODE3=1,0,IF($G79&lt;=NC,'CALCUL-XYZ'!DQ77,H$2))</f>
        <v>999.99999999999989</v>
      </c>
      <c r="I79" s="392">
        <f ca="1">IF(CODE3=1,0,IF($G79&lt;=NC,'CALCUL-XYZ'!DP77,I$2))</f>
        <v>2000</v>
      </c>
      <c r="J79" s="319"/>
      <c r="K79" s="319"/>
      <c r="L79" s="328"/>
    </row>
    <row r="80" spans="7:12" x14ac:dyDescent="0.15">
      <c r="G80" s="327">
        <f t="shared" si="3"/>
        <v>79</v>
      </c>
      <c r="H80" s="392">
        <f ca="1">IF(CODE3=1,0,IF($G80&lt;=NC,'CALCUL-XYZ'!DQ78,H$2))</f>
        <v>999.99999999999989</v>
      </c>
      <c r="I80" s="392">
        <f ca="1">IF(CODE3=1,0,IF($G80&lt;=NC,'CALCUL-XYZ'!DP78,I$2))</f>
        <v>2000</v>
      </c>
      <c r="J80" s="319"/>
      <c r="K80" s="319"/>
      <c r="L80" s="328"/>
    </row>
    <row r="81" spans="7:12" x14ac:dyDescent="0.15">
      <c r="G81" s="327">
        <f t="shared" si="3"/>
        <v>80</v>
      </c>
      <c r="H81" s="392">
        <f ca="1">IF(CODE3=1,0,IF($G81&lt;=NC,'CALCUL-XYZ'!DQ79,H$2))</f>
        <v>999.99999999999989</v>
      </c>
      <c r="I81" s="392">
        <f ca="1">IF(CODE3=1,0,IF($G81&lt;=NC,'CALCUL-XYZ'!DP79,I$2))</f>
        <v>2000</v>
      </c>
      <c r="J81" s="319"/>
      <c r="K81" s="319"/>
      <c r="L81" s="328"/>
    </row>
    <row r="82" spans="7:12" x14ac:dyDescent="0.15">
      <c r="G82" s="327">
        <f t="shared" si="3"/>
        <v>81</v>
      </c>
      <c r="H82" s="392">
        <f ca="1">IF(CODE3=1,0,IF($G82&lt;=NC,'CALCUL-XYZ'!DQ80,H$2))</f>
        <v>999.99999999999989</v>
      </c>
      <c r="I82" s="392">
        <f ca="1">IF(CODE3=1,0,IF($G82&lt;=NC,'CALCUL-XYZ'!DP80,I$2))</f>
        <v>2000</v>
      </c>
      <c r="J82" s="319"/>
      <c r="K82" s="319"/>
      <c r="L82" s="328"/>
    </row>
    <row r="83" spans="7:12" x14ac:dyDescent="0.15">
      <c r="G83" s="327">
        <f t="shared" si="3"/>
        <v>82</v>
      </c>
      <c r="H83" s="392">
        <f ca="1">IF(CODE3=1,0,IF($G83&lt;=NC,'CALCUL-XYZ'!DQ81,H$2))</f>
        <v>999.99999999999989</v>
      </c>
      <c r="I83" s="392">
        <f ca="1">IF(CODE3=1,0,IF($G83&lt;=NC,'CALCUL-XYZ'!DP81,I$2))</f>
        <v>2000</v>
      </c>
      <c r="J83" s="319"/>
      <c r="K83" s="319"/>
      <c r="L83" s="328"/>
    </row>
    <row r="84" spans="7:12" x14ac:dyDescent="0.15">
      <c r="G84" s="327">
        <f t="shared" si="3"/>
        <v>83</v>
      </c>
      <c r="H84" s="392">
        <f ca="1">IF(CODE3=1,0,IF($G84&lt;=NC,'CALCUL-XYZ'!DQ82,H$2))</f>
        <v>999.99999999999989</v>
      </c>
      <c r="I84" s="392">
        <f ca="1">IF(CODE3=1,0,IF($G84&lt;=NC,'CALCUL-XYZ'!DP82,I$2))</f>
        <v>2000</v>
      </c>
      <c r="J84" s="319"/>
      <c r="K84" s="319"/>
      <c r="L84" s="328"/>
    </row>
    <row r="85" spans="7:12" x14ac:dyDescent="0.15">
      <c r="G85" s="327">
        <f t="shared" si="3"/>
        <v>84</v>
      </c>
      <c r="H85" s="392">
        <f ca="1">IF(CODE3=1,0,IF($G85&lt;=NC,'CALCUL-XYZ'!DQ83,H$2))</f>
        <v>999.99999999999989</v>
      </c>
      <c r="I85" s="392">
        <f ca="1">IF(CODE3=1,0,IF($G85&lt;=NC,'CALCUL-XYZ'!DP83,I$2))</f>
        <v>2000</v>
      </c>
      <c r="J85" s="319"/>
      <c r="K85" s="319"/>
      <c r="L85" s="328"/>
    </row>
    <row r="86" spans="7:12" x14ac:dyDescent="0.15">
      <c r="G86" s="327">
        <f t="shared" si="3"/>
        <v>85</v>
      </c>
      <c r="H86" s="392">
        <f ca="1">IF(CODE3=1,0,IF($G86&lt;=NC,'CALCUL-XYZ'!DQ84,H$2))</f>
        <v>999.99999999999989</v>
      </c>
      <c r="I86" s="392">
        <f ca="1">IF(CODE3=1,0,IF($G86&lt;=NC,'CALCUL-XYZ'!DP84,I$2))</f>
        <v>2000</v>
      </c>
      <c r="J86" s="319"/>
      <c r="K86" s="319"/>
      <c r="L86" s="328"/>
    </row>
    <row r="87" spans="7:12" x14ac:dyDescent="0.15">
      <c r="G87" s="327">
        <f t="shared" si="3"/>
        <v>86</v>
      </c>
      <c r="H87" s="392">
        <f ca="1">IF(CODE3=1,0,IF($G87&lt;=NC,'CALCUL-XYZ'!DQ85,H$2))</f>
        <v>999.99999999999989</v>
      </c>
      <c r="I87" s="392">
        <f ca="1">IF(CODE3=1,0,IF($G87&lt;=NC,'CALCUL-XYZ'!DP85,I$2))</f>
        <v>2000</v>
      </c>
      <c r="J87" s="319"/>
      <c r="K87" s="319"/>
      <c r="L87" s="328"/>
    </row>
    <row r="88" spans="7:12" x14ac:dyDescent="0.15">
      <c r="G88" s="327">
        <f t="shared" si="3"/>
        <v>87</v>
      </c>
      <c r="H88" s="392">
        <f ca="1">IF(CODE3=1,0,IF($G88&lt;=NC,'CALCUL-XYZ'!DQ86,H$2))</f>
        <v>999.99999999999989</v>
      </c>
      <c r="I88" s="392">
        <f ca="1">IF(CODE3=1,0,IF($G88&lt;=NC,'CALCUL-XYZ'!DP86,I$2))</f>
        <v>2000</v>
      </c>
      <c r="J88" s="319"/>
      <c r="K88" s="319"/>
      <c r="L88" s="328"/>
    </row>
    <row r="89" spans="7:12" x14ac:dyDescent="0.15">
      <c r="G89" s="327">
        <f t="shared" si="3"/>
        <v>88</v>
      </c>
      <c r="H89" s="392">
        <f ca="1">IF(CODE3=1,0,IF($G89&lt;=NC,'CALCUL-XYZ'!DQ87,H$2))</f>
        <v>999.99999999999989</v>
      </c>
      <c r="I89" s="392">
        <f ca="1">IF(CODE3=1,0,IF($G89&lt;=NC,'CALCUL-XYZ'!DP87,I$2))</f>
        <v>2000</v>
      </c>
      <c r="J89" s="319"/>
      <c r="K89" s="319"/>
      <c r="L89" s="328"/>
    </row>
    <row r="90" spans="7:12" x14ac:dyDescent="0.15">
      <c r="G90" s="327">
        <f t="shared" si="3"/>
        <v>89</v>
      </c>
      <c r="H90" s="392">
        <f ca="1">IF(CODE3=1,0,IF($G90&lt;=NC,'CALCUL-XYZ'!DQ88,H$2))</f>
        <v>999.99999999999989</v>
      </c>
      <c r="I90" s="392">
        <f ca="1">IF(CODE3=1,0,IF($G90&lt;=NC,'CALCUL-XYZ'!DP88,I$2))</f>
        <v>2000</v>
      </c>
      <c r="J90" s="319"/>
      <c r="K90" s="319"/>
      <c r="L90" s="328"/>
    </row>
    <row r="91" spans="7:12" x14ac:dyDescent="0.15">
      <c r="G91" s="327">
        <f t="shared" si="3"/>
        <v>90</v>
      </c>
      <c r="H91" s="392">
        <f ca="1">IF(CODE3=1,0,IF($G91&lt;=NC,'CALCUL-XYZ'!DQ89,H$2))</f>
        <v>999.99999999999989</v>
      </c>
      <c r="I91" s="392">
        <f ca="1">IF(CODE3=1,0,IF($G91&lt;=NC,'CALCUL-XYZ'!DP89,I$2))</f>
        <v>2000</v>
      </c>
      <c r="J91" s="319"/>
      <c r="K91" s="319"/>
      <c r="L91" s="328"/>
    </row>
    <row r="92" spans="7:12" x14ac:dyDescent="0.15">
      <c r="G92" s="327">
        <f t="shared" si="3"/>
        <v>91</v>
      </c>
      <c r="H92" s="392">
        <f ca="1">IF(CODE3=1,0,IF($G92&lt;=NC,'CALCUL-XYZ'!DQ90,H$2))</f>
        <v>999.99999999999989</v>
      </c>
      <c r="I92" s="392">
        <f ca="1">IF(CODE3=1,0,IF($G92&lt;=NC,'CALCUL-XYZ'!DP90,I$2))</f>
        <v>2000</v>
      </c>
      <c r="J92" s="319"/>
      <c r="K92" s="319"/>
      <c r="L92" s="328"/>
    </row>
    <row r="93" spans="7:12" x14ac:dyDescent="0.15">
      <c r="G93" s="327">
        <f t="shared" si="3"/>
        <v>92</v>
      </c>
      <c r="H93" s="392">
        <f ca="1">IF(CODE3=1,0,IF($G93&lt;=NC,'CALCUL-XYZ'!DQ91,H$2))</f>
        <v>999.99999999999989</v>
      </c>
      <c r="I93" s="392">
        <f ca="1">IF(CODE3=1,0,IF($G93&lt;=NC,'CALCUL-XYZ'!DP91,I$2))</f>
        <v>2000</v>
      </c>
      <c r="J93" s="319"/>
      <c r="K93" s="319"/>
      <c r="L93" s="328"/>
    </row>
    <row r="94" spans="7:12" x14ac:dyDescent="0.15">
      <c r="G94" s="327">
        <f t="shared" si="3"/>
        <v>93</v>
      </c>
      <c r="H94" s="392">
        <f ca="1">IF(CODE3=1,0,IF($G94&lt;=NC,'CALCUL-XYZ'!DQ92,H$2))</f>
        <v>999.99999999999989</v>
      </c>
      <c r="I94" s="392">
        <f ca="1">IF(CODE3=1,0,IF($G94&lt;=NC,'CALCUL-XYZ'!DP92,I$2))</f>
        <v>2000</v>
      </c>
      <c r="J94" s="319"/>
      <c r="K94" s="319"/>
      <c r="L94" s="328"/>
    </row>
    <row r="95" spans="7:12" x14ac:dyDescent="0.15">
      <c r="G95" s="327">
        <f t="shared" si="3"/>
        <v>94</v>
      </c>
      <c r="H95" s="392">
        <f ca="1">IF(CODE3=1,0,IF($G95&lt;=NC,'CALCUL-XYZ'!DQ93,H$2))</f>
        <v>999.99999999999989</v>
      </c>
      <c r="I95" s="392">
        <f ca="1">IF(CODE3=1,0,IF($G95&lt;=NC,'CALCUL-XYZ'!DP93,I$2))</f>
        <v>2000</v>
      </c>
      <c r="J95" s="319"/>
      <c r="K95" s="319"/>
      <c r="L95" s="328"/>
    </row>
    <row r="96" spans="7:12" x14ac:dyDescent="0.15">
      <c r="G96" s="327">
        <f t="shared" si="3"/>
        <v>95</v>
      </c>
      <c r="H96" s="392">
        <f ca="1">IF(CODE3=1,0,IF($G96&lt;=NC,'CALCUL-XYZ'!DQ94,H$2))</f>
        <v>999.99999999999989</v>
      </c>
      <c r="I96" s="392">
        <f ca="1">IF(CODE3=1,0,IF($G96&lt;=NC,'CALCUL-XYZ'!DP94,I$2))</f>
        <v>2000</v>
      </c>
      <c r="J96" s="319"/>
      <c r="K96" s="319"/>
      <c r="L96" s="328"/>
    </row>
    <row r="97" spans="7:12" x14ac:dyDescent="0.15">
      <c r="G97" s="327">
        <f t="shared" si="3"/>
        <v>96</v>
      </c>
      <c r="H97" s="392">
        <f ca="1">IF(CODE3=1,0,IF($G97&lt;=NC,'CALCUL-XYZ'!DQ95,H$2))</f>
        <v>999.99999999999989</v>
      </c>
      <c r="I97" s="392">
        <f ca="1">IF(CODE3=1,0,IF($G97&lt;=NC,'CALCUL-XYZ'!DP95,I$2))</f>
        <v>2000</v>
      </c>
      <c r="J97" s="319"/>
      <c r="K97" s="319"/>
      <c r="L97" s="328"/>
    </row>
    <row r="98" spans="7:12" x14ac:dyDescent="0.15">
      <c r="G98" s="327">
        <f t="shared" si="3"/>
        <v>97</v>
      </c>
      <c r="H98" s="392">
        <f ca="1">IF(CODE3=1,0,IF($G98&lt;=NC,'CALCUL-XYZ'!DQ96,H$2))</f>
        <v>999.99999999999989</v>
      </c>
      <c r="I98" s="392">
        <f ca="1">IF(CODE3=1,0,IF($G98&lt;=NC,'CALCUL-XYZ'!DP96,I$2))</f>
        <v>2000</v>
      </c>
      <c r="J98" s="319"/>
      <c r="K98" s="319"/>
      <c r="L98" s="328"/>
    </row>
    <row r="99" spans="7:12" x14ac:dyDescent="0.15">
      <c r="G99" s="327">
        <f t="shared" si="3"/>
        <v>98</v>
      </c>
      <c r="H99" s="392">
        <f ca="1">IF(CODE3=1,0,IF($G99&lt;=NC,'CALCUL-XYZ'!DQ97,H$2))</f>
        <v>999.99999999999989</v>
      </c>
      <c r="I99" s="392">
        <f ca="1">IF(CODE3=1,0,IF($G99&lt;=NC,'CALCUL-XYZ'!DP97,I$2))</f>
        <v>2000</v>
      </c>
      <c r="J99" s="319"/>
      <c r="K99" s="319"/>
      <c r="L99" s="328"/>
    </row>
    <row r="100" spans="7:12" x14ac:dyDescent="0.15">
      <c r="G100" s="327">
        <f t="shared" si="3"/>
        <v>99</v>
      </c>
      <c r="H100" s="392">
        <f ca="1">IF(CODE3=1,0,IF($G100&lt;=NC,'CALCUL-XYZ'!DQ98,H$2))</f>
        <v>999.99999999999989</v>
      </c>
      <c r="I100" s="392">
        <f ca="1">IF(CODE3=1,0,IF($G100&lt;=NC,'CALCUL-XYZ'!DP98,I$2))</f>
        <v>2000</v>
      </c>
      <c r="J100" s="319"/>
      <c r="K100" s="319"/>
      <c r="L100" s="328"/>
    </row>
    <row r="101" spans="7:12" x14ac:dyDescent="0.15">
      <c r="G101" s="327">
        <f t="shared" si="3"/>
        <v>100</v>
      </c>
      <c r="H101" s="392">
        <f ca="1">IF(CODE3=1,0,IF($G101&lt;=NC,'CALCUL-XYZ'!DQ99,H$2))</f>
        <v>999.99999999999989</v>
      </c>
      <c r="I101" s="392">
        <f ca="1">IF(CODE3=1,0,IF($G101&lt;=NC,'CALCUL-XYZ'!DP99,I$2))</f>
        <v>2000</v>
      </c>
      <c r="J101" s="319"/>
      <c r="K101" s="319"/>
      <c r="L101" s="328"/>
    </row>
    <row r="102" spans="7:12" x14ac:dyDescent="0.15">
      <c r="G102" s="327"/>
      <c r="H102" s="319"/>
      <c r="I102" s="319"/>
      <c r="J102" s="319"/>
      <c r="K102" s="319"/>
      <c r="L102" s="328"/>
    </row>
    <row r="103" spans="7:12" x14ac:dyDescent="0.15">
      <c r="G103" s="327"/>
      <c r="H103" s="319"/>
      <c r="I103" s="319"/>
      <c r="J103" s="319"/>
      <c r="K103" s="319"/>
      <c r="L103" s="328"/>
    </row>
    <row r="104" spans="7:12" x14ac:dyDescent="0.15">
      <c r="G104" s="327"/>
      <c r="H104" s="319"/>
      <c r="I104" s="319"/>
      <c r="J104" s="319"/>
      <c r="K104" s="319"/>
      <c r="L104" s="328"/>
    </row>
    <row r="105" spans="7:12" x14ac:dyDescent="0.15">
      <c r="G105" s="327"/>
      <c r="H105" s="319"/>
      <c r="I105" s="319"/>
      <c r="J105" s="319"/>
      <c r="K105" s="319"/>
      <c r="L105" s="328"/>
    </row>
    <row r="106" spans="7:12" x14ac:dyDescent="0.15">
      <c r="G106" s="327"/>
      <c r="H106" s="319"/>
      <c r="I106" s="319"/>
      <c r="J106" s="319"/>
      <c r="K106" s="319"/>
      <c r="L106" s="328"/>
    </row>
    <row r="107" spans="7:12" x14ac:dyDescent="0.15">
      <c r="G107" s="327"/>
      <c r="H107" s="319"/>
      <c r="I107" s="319"/>
      <c r="J107" s="319"/>
      <c r="K107" s="319"/>
      <c r="L107" s="328"/>
    </row>
    <row r="108" spans="7:12" x14ac:dyDescent="0.15">
      <c r="G108" s="327"/>
      <c r="H108" s="319"/>
      <c r="I108" s="319"/>
      <c r="J108" s="319"/>
      <c r="K108" s="319"/>
      <c r="L108" s="328"/>
    </row>
    <row r="109" spans="7:12" x14ac:dyDescent="0.15">
      <c r="G109" s="327"/>
      <c r="H109" s="319"/>
      <c r="I109" s="319"/>
      <c r="J109" s="319"/>
      <c r="K109" s="319"/>
      <c r="L109" s="328"/>
    </row>
    <row r="110" spans="7:12" x14ac:dyDescent="0.15">
      <c r="G110" s="327"/>
      <c r="H110" s="319"/>
      <c r="I110" s="319"/>
      <c r="J110" s="319"/>
      <c r="K110" s="319"/>
      <c r="L110" s="328"/>
    </row>
    <row r="111" spans="7:12" x14ac:dyDescent="0.15">
      <c r="G111" s="327"/>
      <c r="H111" s="319"/>
      <c r="I111" s="319"/>
      <c r="J111" s="319"/>
      <c r="K111" s="319"/>
      <c r="L111" s="328"/>
    </row>
    <row r="112" spans="7:12" x14ac:dyDescent="0.15">
      <c r="G112" s="327"/>
      <c r="H112" s="319"/>
      <c r="I112" s="319"/>
      <c r="J112" s="319"/>
      <c r="K112" s="319"/>
      <c r="L112" s="328"/>
    </row>
    <row r="113" spans="7:12" x14ac:dyDescent="0.15">
      <c r="G113" s="327"/>
      <c r="H113" s="319"/>
      <c r="I113" s="319"/>
      <c r="J113" s="319"/>
      <c r="K113" s="319"/>
      <c r="L113" s="328"/>
    </row>
    <row r="114" spans="7:12" x14ac:dyDescent="0.15">
      <c r="G114" s="327"/>
      <c r="H114" s="319"/>
      <c r="I114" s="319"/>
      <c r="J114" s="319"/>
      <c r="K114" s="319"/>
      <c r="L114" s="328"/>
    </row>
    <row r="115" spans="7:12" x14ac:dyDescent="0.15">
      <c r="G115" s="327"/>
      <c r="H115" s="319"/>
      <c r="I115" s="319"/>
      <c r="J115" s="319"/>
      <c r="K115" s="319"/>
      <c r="L115" s="328"/>
    </row>
    <row r="116" spans="7:12" x14ac:dyDescent="0.15">
      <c r="G116" s="327"/>
      <c r="H116" s="319"/>
      <c r="I116" s="319"/>
      <c r="J116" s="319"/>
      <c r="K116" s="319"/>
      <c r="L116" s="328"/>
    </row>
    <row r="117" spans="7:12" x14ac:dyDescent="0.15">
      <c r="G117" s="327"/>
      <c r="H117" s="319"/>
      <c r="I117" s="319"/>
      <c r="J117" s="319"/>
      <c r="K117" s="319"/>
      <c r="L117" s="328"/>
    </row>
    <row r="118" spans="7:12" x14ac:dyDescent="0.15">
      <c r="G118" s="327"/>
      <c r="H118" s="319"/>
      <c r="I118" s="319"/>
      <c r="J118" s="319"/>
      <c r="K118" s="319"/>
      <c r="L118" s="328"/>
    </row>
    <row r="119" spans="7:12" x14ac:dyDescent="0.15">
      <c r="G119" s="327"/>
      <c r="H119" s="319"/>
      <c r="I119" s="319"/>
      <c r="J119" s="319"/>
      <c r="K119" s="319"/>
      <c r="L119" s="328"/>
    </row>
    <row r="120" spans="7:12" x14ac:dyDescent="0.15">
      <c r="G120" s="327"/>
      <c r="H120" s="319"/>
      <c r="I120" s="319"/>
      <c r="J120" s="319"/>
      <c r="K120" s="319"/>
      <c r="L120" s="328"/>
    </row>
    <row r="121" spans="7:12" x14ac:dyDescent="0.15">
      <c r="G121" s="327"/>
      <c r="H121" s="319"/>
      <c r="I121" s="319"/>
      <c r="J121" s="319"/>
      <c r="K121" s="319"/>
      <c r="L121" s="328"/>
    </row>
    <row r="122" spans="7:12" x14ac:dyDescent="0.15">
      <c r="G122" s="327"/>
      <c r="H122" s="319"/>
      <c r="I122" s="319"/>
      <c r="J122" s="319"/>
      <c r="K122" s="319"/>
      <c r="L122" s="328"/>
    </row>
    <row r="123" spans="7:12" x14ac:dyDescent="0.15">
      <c r="G123" s="327"/>
      <c r="H123" s="319"/>
      <c r="I123" s="319"/>
      <c r="J123" s="319"/>
      <c r="K123" s="319"/>
      <c r="L123" s="328"/>
    </row>
    <row r="124" spans="7:12" x14ac:dyDescent="0.15">
      <c r="G124" s="327"/>
      <c r="H124" s="319"/>
      <c r="I124" s="319"/>
      <c r="J124" s="319"/>
      <c r="K124" s="319"/>
      <c r="L124" s="328"/>
    </row>
    <row r="125" spans="7:12" x14ac:dyDescent="0.15">
      <c r="G125" s="327"/>
      <c r="H125" s="319"/>
      <c r="I125" s="319"/>
      <c r="J125" s="319"/>
      <c r="K125" s="319"/>
      <c r="L125" s="328"/>
    </row>
    <row r="126" spans="7:12" x14ac:dyDescent="0.15">
      <c r="G126" s="327"/>
      <c r="H126" s="319"/>
      <c r="I126" s="319"/>
      <c r="J126" s="319"/>
      <c r="K126" s="319"/>
      <c r="L126" s="328"/>
    </row>
    <row r="127" spans="7:12" x14ac:dyDescent="0.15">
      <c r="G127" s="327"/>
      <c r="H127" s="319"/>
      <c r="I127" s="319"/>
      <c r="J127" s="319"/>
      <c r="K127" s="319"/>
      <c r="L127" s="328"/>
    </row>
    <row r="128" spans="7:12" x14ac:dyDescent="0.15">
      <c r="G128" s="327"/>
      <c r="H128" s="319"/>
      <c r="I128" s="319"/>
      <c r="J128" s="319"/>
      <c r="K128" s="319"/>
      <c r="L128" s="328"/>
    </row>
    <row r="129" spans="7:12" x14ac:dyDescent="0.15">
      <c r="G129" s="327"/>
      <c r="H129" s="319"/>
      <c r="I129" s="319"/>
      <c r="J129" s="319"/>
      <c r="K129" s="319"/>
      <c r="L129" s="328"/>
    </row>
    <row r="130" spans="7:12" x14ac:dyDescent="0.15">
      <c r="G130" s="327"/>
      <c r="H130" s="319"/>
      <c r="I130" s="319"/>
      <c r="J130" s="319"/>
      <c r="K130" s="319"/>
      <c r="L130" s="328"/>
    </row>
    <row r="131" spans="7:12" x14ac:dyDescent="0.15">
      <c r="G131" s="327"/>
      <c r="H131" s="319"/>
      <c r="I131" s="319"/>
      <c r="J131" s="319"/>
      <c r="K131" s="319"/>
      <c r="L131" s="328"/>
    </row>
    <row r="132" spans="7:12" x14ac:dyDescent="0.15">
      <c r="G132" s="327"/>
      <c r="H132" s="319"/>
      <c r="I132" s="319"/>
      <c r="J132" s="319"/>
      <c r="K132" s="319"/>
      <c r="L132" s="328"/>
    </row>
    <row r="133" spans="7:12" x14ac:dyDescent="0.15">
      <c r="G133" s="327"/>
      <c r="H133" s="319"/>
      <c r="I133" s="319"/>
      <c r="J133" s="319"/>
      <c r="K133" s="319"/>
      <c r="L133" s="328"/>
    </row>
    <row r="134" spans="7:12" x14ac:dyDescent="0.15">
      <c r="G134" s="327"/>
      <c r="H134" s="319"/>
      <c r="I134" s="319"/>
      <c r="J134" s="319"/>
      <c r="K134" s="319"/>
      <c r="L134" s="328"/>
    </row>
    <row r="135" spans="7:12" x14ac:dyDescent="0.15">
      <c r="G135" s="327"/>
      <c r="H135" s="319"/>
      <c r="I135" s="319"/>
      <c r="J135" s="319"/>
      <c r="K135" s="319"/>
      <c r="L135" s="328"/>
    </row>
    <row r="136" spans="7:12" x14ac:dyDescent="0.15">
      <c r="G136" s="327"/>
      <c r="H136" s="319"/>
      <c r="I136" s="319"/>
      <c r="J136" s="319"/>
      <c r="K136" s="319"/>
      <c r="L136" s="328"/>
    </row>
    <row r="137" spans="7:12" x14ac:dyDescent="0.15">
      <c r="G137" s="327"/>
      <c r="H137" s="319"/>
      <c r="I137" s="319"/>
      <c r="J137" s="319"/>
      <c r="K137" s="319"/>
      <c r="L137" s="328"/>
    </row>
    <row r="138" spans="7:12" x14ac:dyDescent="0.15">
      <c r="G138" s="327"/>
      <c r="H138" s="319"/>
      <c r="I138" s="319"/>
      <c r="J138" s="319"/>
      <c r="K138" s="319"/>
      <c r="L138" s="328"/>
    </row>
    <row r="139" spans="7:12" x14ac:dyDescent="0.15">
      <c r="G139" s="327"/>
      <c r="H139" s="319"/>
      <c r="I139" s="319"/>
      <c r="J139" s="319"/>
      <c r="K139" s="319"/>
      <c r="L139" s="328"/>
    </row>
    <row r="140" spans="7:12" x14ac:dyDescent="0.15">
      <c r="G140" s="327"/>
      <c r="H140" s="319"/>
      <c r="I140" s="319"/>
      <c r="J140" s="319"/>
      <c r="K140" s="319"/>
      <c r="L140" s="328"/>
    </row>
    <row r="141" spans="7:12" x14ac:dyDescent="0.15">
      <c r="G141" s="327"/>
      <c r="H141" s="319"/>
      <c r="I141" s="319"/>
      <c r="J141" s="319"/>
      <c r="K141" s="319"/>
      <c r="L141" s="328"/>
    </row>
    <row r="142" spans="7:12" x14ac:dyDescent="0.15">
      <c r="G142" s="327"/>
      <c r="H142" s="319"/>
      <c r="I142" s="319"/>
      <c r="J142" s="319"/>
      <c r="K142" s="319"/>
      <c r="L142" s="328"/>
    </row>
    <row r="143" spans="7:12" x14ac:dyDescent="0.15">
      <c r="G143" s="327"/>
      <c r="H143" s="319"/>
      <c r="I143" s="319"/>
      <c r="J143" s="319"/>
      <c r="K143" s="319"/>
      <c r="L143" s="328"/>
    </row>
    <row r="144" spans="7:12" x14ac:dyDescent="0.15">
      <c r="G144" s="327"/>
      <c r="H144" s="319"/>
      <c r="I144" s="319"/>
      <c r="J144" s="319"/>
      <c r="K144" s="319"/>
      <c r="L144" s="328"/>
    </row>
    <row r="145" spans="7:12" x14ac:dyDescent="0.15">
      <c r="G145" s="327"/>
      <c r="H145" s="319"/>
      <c r="I145" s="319"/>
      <c r="J145" s="319"/>
      <c r="K145" s="319"/>
      <c r="L145" s="328"/>
    </row>
    <row r="146" spans="7:12" x14ac:dyDescent="0.15">
      <c r="G146" s="327"/>
      <c r="H146" s="319"/>
      <c r="I146" s="319"/>
      <c r="J146" s="319"/>
      <c r="K146" s="319"/>
      <c r="L146" s="328"/>
    </row>
    <row r="147" spans="7:12" x14ac:dyDescent="0.15">
      <c r="G147" s="327"/>
      <c r="H147" s="319"/>
      <c r="I147" s="319"/>
      <c r="J147" s="319"/>
      <c r="K147" s="319"/>
      <c r="L147" s="328"/>
    </row>
    <row r="148" spans="7:12" x14ac:dyDescent="0.15">
      <c r="G148" s="327"/>
      <c r="H148" s="319"/>
      <c r="I148" s="319"/>
      <c r="J148" s="319"/>
      <c r="K148" s="319"/>
      <c r="L148" s="328"/>
    </row>
    <row r="149" spans="7:12" x14ac:dyDescent="0.15">
      <c r="G149" s="327"/>
      <c r="H149" s="319"/>
      <c r="I149" s="319"/>
      <c r="J149" s="319"/>
      <c r="K149" s="319"/>
      <c r="L149" s="328"/>
    </row>
    <row r="150" spans="7:12" x14ac:dyDescent="0.15">
      <c r="G150" s="327"/>
      <c r="H150" s="319"/>
      <c r="I150" s="319"/>
      <c r="J150" s="319"/>
      <c r="K150" s="319"/>
      <c r="L150" s="328"/>
    </row>
    <row r="151" spans="7:12" x14ac:dyDescent="0.15">
      <c r="G151" s="327"/>
      <c r="H151" s="319"/>
      <c r="I151" s="319"/>
      <c r="J151" s="319"/>
      <c r="K151" s="319"/>
      <c r="L151" s="328"/>
    </row>
  </sheetData>
  <sheetProtection algorithmName="SHA-512" hashValue="bEhDZVUp79o9VwPSTqrjT0cvNdoupIkuPc/GEnUpHkDef5WdF98stqng5rI6VoP3JxsPxhk30s3vm8nkpfEFQg==" saltValue="R0InVjKY5HQ9KnoeUT0BSw==" spinCount="100000" sheet="1" objects="1" scenarios="1"/>
  <pageMargins left="0.75" right="0.75" top="1" bottom="1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52</vt:i4>
      </vt:variant>
    </vt:vector>
  </HeadingPairs>
  <TitlesOfParts>
    <vt:vector size="59" baseType="lpstr">
      <vt:lpstr>INFO</vt:lpstr>
      <vt:lpstr>XY1</vt:lpstr>
      <vt:lpstr>XY2</vt:lpstr>
      <vt:lpstr>XYZ</vt:lpstr>
      <vt:lpstr>CALCUL-XY</vt:lpstr>
      <vt:lpstr>CALCUL-XYZ</vt:lpstr>
      <vt:lpstr>RAPPORT-XYZ</vt:lpstr>
      <vt:lpstr>ANGLE</vt:lpstr>
      <vt:lpstr>ANGLEC</vt:lpstr>
      <vt:lpstr>ANTI</vt:lpstr>
      <vt:lpstr>ANTIC</vt:lpstr>
      <vt:lpstr>ARRIERE</vt:lpstr>
      <vt:lpstr>AVANT</vt:lpstr>
      <vt:lpstr>CERCLE</vt:lpstr>
      <vt:lpstr>CHEMINEMENT</vt:lpstr>
      <vt:lpstr>CHEMINEMENTC</vt:lpstr>
      <vt:lpstr>CODE1</vt:lpstr>
      <vt:lpstr>CODE2</vt:lpstr>
      <vt:lpstr>CODE3</vt:lpstr>
      <vt:lpstr>COMPASS</vt:lpstr>
      <vt:lpstr>ECHELLE</vt:lpstr>
      <vt:lpstr>ECHELLE2</vt:lpstr>
      <vt:lpstr>ECHELLE3</vt:lpstr>
      <vt:lpstr>EN</vt:lpstr>
      <vt:lpstr>EST</vt:lpstr>
      <vt:lpstr>EXTERIEUR</vt:lpstr>
      <vt:lpstr>FERMETURE</vt:lpstr>
      <vt:lpstr>FERMETUREB</vt:lpstr>
      <vt:lpstr>FRAN</vt:lpstr>
      <vt:lpstr>HORAIRE</vt:lpstr>
      <vt:lpstr>HORAIREC</vt:lpstr>
      <vt:lpstr>INTERIEUR</vt:lpstr>
      <vt:lpstr>LANGUE</vt:lpstr>
      <vt:lpstr>LAST</vt:lpstr>
      <vt:lpstr>LAST1</vt:lpstr>
      <vt:lpstr>METHODE</vt:lpstr>
      <vt:lpstr>METHODE2</vt:lpstr>
      <vt:lpstr>N</vt:lpstr>
      <vt:lpstr>NA</vt:lpstr>
      <vt:lpstr>NB</vt:lpstr>
      <vt:lpstr>NC</vt:lpstr>
      <vt:lpstr>NORD</vt:lpstr>
      <vt:lpstr>NUN</vt:lpstr>
      <vt:lpstr>OUEST</vt:lpstr>
      <vt:lpstr>OUI</vt:lpstr>
      <vt:lpstr>OVER</vt:lpstr>
      <vt:lpstr>SUD</vt:lpstr>
      <vt:lpstr>SUMA</vt:lpstr>
      <vt:lpstr>TRANSIT</vt:lpstr>
      <vt:lpstr>VISEE</vt:lpstr>
      <vt:lpstr>X</vt:lpstr>
      <vt:lpstr>XA</vt:lpstr>
      <vt:lpstr>XB</vt:lpstr>
      <vt:lpstr>XC</vt:lpstr>
      <vt:lpstr>Y</vt:lpstr>
      <vt:lpstr>YA</vt:lpstr>
      <vt:lpstr>YB</vt:lpstr>
      <vt:lpstr>YC</vt:lpstr>
      <vt:lpstr>ZC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Dany</dc:creator>
  <cp:lastModifiedBy>Dany Giguere</cp:lastModifiedBy>
  <cp:lastPrinted>2014-02-10T22:30:04Z</cp:lastPrinted>
  <dcterms:created xsi:type="dcterms:W3CDTF">2012-12-12T22:33:10Z</dcterms:created>
  <dcterms:modified xsi:type="dcterms:W3CDTF">2025-04-09T21:54:26Z</dcterms:modified>
</cp:coreProperties>
</file>